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namedSheetViews/namedSheetView1.xml" ContentType="application/vnd.ms-excel.namedsheetview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M:\03.Финансы и Бух.Учет\1. Спец Счета\ОТЧЕТЫ\ОТЧЕТЫ ГЖИ\2025\Отчет ГЖИ 2 кв.2025\"/>
    </mc:Choice>
  </mc:AlternateContent>
  <xr:revisionPtr revIDLastSave="0" documentId="13_ncr:1_{6A1DF6FC-05C2-4738-8A00-A8A235A9ACE8}" xr6:coauthVersionLast="45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Свод с переходами Яцина Н.С." sheetId="2" state="hidden" r:id="rId1"/>
    <sheet name="Остатки на 30.06.2025" sheetId="8" r:id="rId2"/>
    <sheet name="Для Стройнадзора 4кв" sheetId="4" state="hidden" r:id="rId3"/>
    <sheet name="Лист1" sheetId="5" state="hidden" r:id="rId4"/>
    <sheet name="Переходы 4кв.-сверено" sheetId="6" state="hidden" r:id="rId5"/>
    <sheet name="Для Стройнадзора 3кв" sheetId="7" state="hidden" r:id="rId6"/>
  </sheets>
  <definedNames>
    <definedName name="_xlcn.WorksheetConnection_КопияСводГЖИ2кв2023испрКЕН.xlsxТаблица81" hidden="1">Таблица8</definedName>
    <definedName name="_xlnm._FilterDatabase" localSheetId="5" hidden="1">#REF!</definedName>
    <definedName name="_xlnm._FilterDatabase" localSheetId="2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23" i="8" l="1"/>
  <c r="L621" i="8"/>
  <c r="L619" i="8"/>
  <c r="L614" i="8"/>
  <c r="L613" i="8"/>
  <c r="L612" i="8"/>
  <c r="L611" i="8"/>
  <c r="L609" i="8"/>
  <c r="L607" i="8"/>
  <c r="L605" i="8"/>
  <c r="L603" i="8"/>
  <c r="L602" i="8"/>
  <c r="L601" i="8"/>
  <c r="L600" i="8"/>
  <c r="L599" i="8"/>
  <c r="L598" i="8"/>
  <c r="L597" i="8"/>
  <c r="L596" i="8"/>
  <c r="L595" i="8"/>
  <c r="L593" i="8"/>
  <c r="L592" i="8"/>
  <c r="L591" i="8"/>
  <c r="L589" i="8"/>
  <c r="L588" i="8"/>
  <c r="L587" i="8"/>
  <c r="L586" i="8"/>
  <c r="L585" i="8"/>
  <c r="L583" i="8"/>
  <c r="L581" i="8"/>
  <c r="L579" i="8"/>
  <c r="L578" i="8"/>
  <c r="L577" i="8"/>
  <c r="L576" i="8"/>
  <c r="L575" i="8"/>
  <c r="L574" i="8"/>
  <c r="L571" i="8"/>
  <c r="L569" i="8"/>
  <c r="L568" i="8"/>
  <c r="L567" i="8"/>
  <c r="L566" i="8"/>
  <c r="L565" i="8"/>
  <c r="L564" i="8"/>
  <c r="L561" i="8"/>
  <c r="L560" i="8"/>
  <c r="L559" i="8"/>
  <c r="L558" i="8"/>
  <c r="L557" i="8"/>
  <c r="L556" i="8"/>
  <c r="L555" i="8"/>
  <c r="L554" i="8"/>
  <c r="L552" i="8"/>
  <c r="L550" i="8"/>
  <c r="L549" i="8"/>
  <c r="L548" i="8"/>
  <c r="L547" i="8"/>
  <c r="L546" i="8"/>
  <c r="L545" i="8"/>
  <c r="L544" i="8"/>
  <c r="L543" i="8"/>
  <c r="L541" i="8"/>
  <c r="L538" i="8"/>
  <c r="L537" i="8"/>
  <c r="L535" i="8"/>
  <c r="L534" i="8"/>
  <c r="L532" i="8"/>
  <c r="L531" i="8"/>
  <c r="L530" i="8"/>
  <c r="L528" i="8"/>
  <c r="L527" i="8"/>
  <c r="L522" i="8"/>
  <c r="L521" i="8"/>
  <c r="L518" i="8"/>
  <c r="L517" i="8"/>
  <c r="L516" i="8"/>
  <c r="L515" i="8"/>
  <c r="L513" i="8"/>
  <c r="L510" i="8"/>
  <c r="L508" i="8"/>
  <c r="L505" i="8"/>
  <c r="L502" i="8"/>
  <c r="L501" i="8"/>
  <c r="L499" i="8"/>
  <c r="L497" i="8"/>
  <c r="L496" i="8"/>
  <c r="L495" i="8"/>
  <c r="L494" i="8"/>
  <c r="L493" i="8"/>
  <c r="L490" i="8"/>
  <c r="L489" i="8"/>
  <c r="L487" i="8"/>
  <c r="L486" i="8"/>
  <c r="L479" i="8"/>
  <c r="L475" i="8"/>
  <c r="L474" i="8"/>
  <c r="L471" i="8"/>
  <c r="L470" i="8"/>
  <c r="L466" i="8"/>
  <c r="L463" i="8"/>
  <c r="L462" i="8"/>
  <c r="L461" i="8"/>
  <c r="L460" i="8"/>
  <c r="L459" i="8"/>
  <c r="L458" i="8"/>
  <c r="L457" i="8"/>
  <c r="L455" i="8"/>
  <c r="L452" i="8"/>
  <c r="L451" i="8"/>
  <c r="L450" i="8"/>
  <c r="L449" i="8"/>
  <c r="L447" i="8"/>
  <c r="L446" i="8"/>
  <c r="L445" i="8"/>
  <c r="L444" i="8"/>
  <c r="L443" i="8"/>
  <c r="L441" i="8"/>
  <c r="L440" i="8"/>
  <c r="L438" i="8"/>
  <c r="L437" i="8"/>
  <c r="L436" i="8"/>
  <c r="L435" i="8"/>
  <c r="L434" i="8"/>
  <c r="L431" i="8"/>
  <c r="L430" i="8"/>
  <c r="L429" i="8"/>
  <c r="L427" i="8"/>
  <c r="L425" i="8"/>
  <c r="L423" i="8"/>
  <c r="L421" i="8"/>
  <c r="L420" i="8"/>
  <c r="L419" i="8"/>
  <c r="L417" i="8"/>
  <c r="L415" i="8"/>
  <c r="L414" i="8"/>
  <c r="L413" i="8"/>
  <c r="L412" i="8"/>
  <c r="L411" i="8"/>
  <c r="L410" i="8"/>
  <c r="L408" i="8"/>
  <c r="L407" i="8"/>
  <c r="L406" i="8"/>
  <c r="L405" i="8"/>
  <c r="L404" i="8"/>
  <c r="L403" i="8"/>
  <c r="L402" i="8"/>
  <c r="L400" i="8"/>
  <c r="L398" i="8"/>
  <c r="L397" i="8"/>
  <c r="L396" i="8"/>
  <c r="L394" i="8"/>
  <c r="L392" i="8"/>
  <c r="L391" i="8"/>
  <c r="L390" i="8"/>
  <c r="L389" i="8"/>
  <c r="L388" i="8"/>
  <c r="L387" i="8"/>
  <c r="L384" i="8"/>
  <c r="L383" i="8"/>
  <c r="L382" i="8"/>
  <c r="L379" i="8"/>
  <c r="L378" i="8"/>
  <c r="L376" i="8"/>
  <c r="L371" i="8"/>
  <c r="L370" i="8"/>
  <c r="L369" i="8"/>
  <c r="L368" i="8"/>
  <c r="L367" i="8"/>
  <c r="L366" i="8"/>
  <c r="L365" i="8"/>
  <c r="L364" i="8"/>
  <c r="L361" i="8"/>
  <c r="L360" i="8"/>
  <c r="L359" i="8"/>
  <c r="L358" i="8"/>
  <c r="L356" i="8"/>
  <c r="L355" i="8"/>
  <c r="L354" i="8"/>
  <c r="L353" i="8"/>
  <c r="L352" i="8"/>
  <c r="L350" i="8"/>
  <c r="L349" i="8"/>
  <c r="L348" i="8"/>
  <c r="L347" i="8"/>
  <c r="L345" i="8"/>
  <c r="L344" i="8"/>
  <c r="L343" i="8"/>
  <c r="L342" i="8"/>
  <c r="L340" i="8"/>
  <c r="L337" i="8"/>
  <c r="L336" i="8"/>
  <c r="L335" i="8"/>
  <c r="L334" i="8"/>
  <c r="L333" i="8"/>
  <c r="L332" i="8"/>
  <c r="L331" i="8"/>
  <c r="L330" i="8"/>
  <c r="L329" i="8"/>
  <c r="L327" i="8"/>
  <c r="L326" i="8"/>
  <c r="L325" i="8"/>
  <c r="L324" i="8"/>
  <c r="L323" i="8"/>
  <c r="L321" i="8"/>
  <c r="L319" i="8"/>
  <c r="L318" i="8"/>
  <c r="L317" i="8"/>
  <c r="L315" i="8"/>
  <c r="L314" i="8"/>
  <c r="L313" i="8"/>
  <c r="L312" i="8"/>
  <c r="L310" i="8"/>
  <c r="L309" i="8"/>
  <c r="L308" i="8"/>
  <c r="L307" i="8"/>
  <c r="L306" i="8"/>
  <c r="L305" i="8"/>
  <c r="L304" i="8"/>
  <c r="L302" i="8"/>
  <c r="L301" i="8"/>
  <c r="L299" i="8"/>
  <c r="L298" i="8"/>
  <c r="L295" i="8"/>
  <c r="L293" i="8"/>
  <c r="L292" i="8"/>
  <c r="L291" i="8"/>
  <c r="L290" i="8"/>
  <c r="L289" i="8"/>
  <c r="L288" i="8"/>
  <c r="L285" i="8"/>
  <c r="L284" i="8"/>
  <c r="L283" i="8"/>
  <c r="L281" i="8"/>
  <c r="L279" i="8"/>
  <c r="L278" i="8"/>
  <c r="L277" i="8"/>
  <c r="L276" i="8"/>
  <c r="L274" i="8"/>
  <c r="L273" i="8"/>
  <c r="L269" i="8"/>
  <c r="L268" i="8"/>
  <c r="L265" i="8"/>
  <c r="L263" i="8"/>
  <c r="L262" i="8"/>
  <c r="L260" i="8"/>
  <c r="L256" i="8"/>
  <c r="L255" i="8"/>
  <c r="L252" i="8"/>
  <c r="L251" i="8"/>
  <c r="L247" i="8"/>
  <c r="L246" i="8"/>
  <c r="L245" i="8"/>
  <c r="L244" i="8"/>
  <c r="L242" i="8"/>
  <c r="L240" i="8"/>
  <c r="L236" i="8"/>
  <c r="L232" i="8"/>
  <c r="L231" i="8"/>
  <c r="L228" i="8"/>
  <c r="L224" i="8"/>
  <c r="L223" i="8"/>
  <c r="L221" i="8"/>
  <c r="L218" i="8"/>
  <c r="L213" i="8"/>
  <c r="L211" i="8"/>
  <c r="L210" i="8"/>
  <c r="L209" i="8"/>
  <c r="L206" i="8"/>
  <c r="L203" i="8"/>
  <c r="L201" i="8"/>
  <c r="L200" i="8"/>
  <c r="L194" i="8"/>
  <c r="L192" i="8"/>
  <c r="L186" i="8"/>
  <c r="L182" i="8"/>
  <c r="L181" i="8"/>
  <c r="L177" i="8"/>
  <c r="L176" i="8"/>
  <c r="L175" i="8"/>
  <c r="L172" i="8"/>
  <c r="L170" i="8"/>
  <c r="L166" i="8"/>
  <c r="L165" i="8"/>
  <c r="L163" i="8"/>
  <c r="L161" i="8"/>
  <c r="L160" i="8"/>
  <c r="L159" i="8"/>
  <c r="L158" i="8"/>
  <c r="L157" i="8"/>
  <c r="L156" i="8"/>
  <c r="L154" i="8"/>
  <c r="L153" i="8"/>
  <c r="L151" i="8"/>
  <c r="L149" i="8"/>
  <c r="L147" i="8"/>
  <c r="L140" i="8"/>
  <c r="L136" i="8"/>
  <c r="L133" i="8"/>
  <c r="L131" i="8"/>
  <c r="L129" i="8"/>
  <c r="L127" i="8"/>
  <c r="L125" i="8"/>
  <c r="L123" i="8"/>
  <c r="L119" i="8"/>
  <c r="L114" i="8"/>
  <c r="L112" i="8"/>
  <c r="L110" i="8"/>
  <c r="L104" i="8"/>
  <c r="L102" i="8"/>
  <c r="L100" i="8"/>
  <c r="L98" i="8"/>
  <c r="L96" i="8"/>
  <c r="L94" i="8"/>
  <c r="L92" i="8"/>
  <c r="L90" i="8"/>
  <c r="L89" i="8"/>
  <c r="L88" i="8"/>
  <c r="L87" i="8"/>
  <c r="L86" i="8"/>
  <c r="L85" i="8"/>
  <c r="L84" i="8"/>
  <c r="L82" i="8"/>
  <c r="L81" i="8"/>
  <c r="L80" i="8"/>
  <c r="L79" i="8"/>
  <c r="L78" i="8"/>
  <c r="L76" i="8"/>
  <c r="L75" i="8"/>
  <c r="L74" i="8"/>
  <c r="L73" i="8"/>
  <c r="L71" i="8"/>
  <c r="L68" i="8"/>
  <c r="L66" i="8"/>
  <c r="L62" i="8"/>
  <c r="L60" i="8"/>
  <c r="L56" i="8"/>
  <c r="L54" i="8"/>
  <c r="L52" i="8"/>
  <c r="L50" i="8"/>
  <c r="L48" i="8"/>
  <c r="L44" i="8"/>
  <c r="L40" i="8"/>
  <c r="L36" i="8"/>
  <c r="L34" i="8"/>
  <c r="L32" i="8"/>
  <c r="L29" i="8"/>
  <c r="L28" i="8"/>
  <c r="L26" i="8"/>
  <c r="L24" i="8"/>
  <c r="L23" i="8"/>
  <c r="L22" i="8"/>
  <c r="L20" i="8"/>
  <c r="L19" i="8"/>
  <c r="L18" i="8"/>
  <c r="L17" i="8"/>
  <c r="L16" i="8"/>
  <c r="L14" i="8"/>
  <c r="L13" i="8"/>
  <c r="L12" i="8"/>
  <c r="L11" i="8"/>
  <c r="L10" i="8"/>
  <c r="L9" i="8"/>
  <c r="L8" i="8"/>
  <c r="L7" i="8"/>
  <c r="L6" i="8"/>
  <c r="L4" i="8"/>
  <c r="L3" i="8"/>
  <c r="L179" i="8" l="1"/>
  <c r="L363" i="8"/>
  <c r="L188" i="8"/>
  <c r="L341" i="8"/>
  <c r="L328" i="8"/>
  <c r="L185" i="8"/>
  <c r="L143" i="8"/>
  <c r="L220" i="8"/>
  <c r="L618" i="8"/>
  <c r="L320" i="8"/>
  <c r="L21" i="8"/>
  <c r="L196" i="8"/>
  <c r="L339" i="8"/>
  <c r="L362" i="8"/>
  <c r="L197" i="8"/>
  <c r="L524" i="8"/>
  <c r="L164" i="8"/>
  <c r="L208" i="8"/>
  <c r="L216" i="8"/>
  <c r="L424" i="8"/>
  <c r="L338" i="8"/>
  <c r="L139" i="8"/>
  <c r="L375" i="8"/>
  <c r="L121" i="8"/>
  <c r="L189" i="8"/>
  <c r="L428" i="8"/>
  <c r="L2" i="8"/>
  <c r="L357" i="8"/>
  <c r="L115" i="8"/>
  <c r="L141" i="8"/>
  <c r="L241" i="8"/>
  <c r="L282" i="8"/>
  <c r="L399" i="8"/>
  <c r="L467" i="8"/>
  <c r="L491" i="8"/>
  <c r="L504" i="8"/>
  <c r="L526" i="8"/>
  <c r="L608" i="8"/>
  <c r="L616" i="8"/>
  <c r="L477" i="8"/>
  <c r="L604" i="8"/>
  <c r="L316" i="8"/>
  <c r="L500" i="8"/>
  <c r="L296" i="8"/>
  <c r="L416" i="8"/>
  <c r="L483" i="8"/>
  <c r="L542" i="8"/>
  <c r="L95" i="8"/>
  <c r="L117" i="8"/>
  <c r="L270" i="8"/>
  <c r="L610" i="8"/>
  <c r="L120" i="8"/>
  <c r="L243" i="8"/>
  <c r="L257" i="8"/>
  <c r="L42" i="8"/>
  <c r="L456" i="8"/>
  <c r="L512" i="8"/>
  <c r="L15" i="8"/>
  <c r="L205" i="8"/>
  <c r="L249" i="8"/>
  <c r="L258" i="8"/>
  <c r="L222" i="8"/>
  <c r="L162" i="8"/>
  <c r="L169" i="8"/>
  <c r="L184" i="8"/>
  <c r="L187" i="8"/>
  <c r="L204" i="8"/>
  <c r="L207" i="8"/>
  <c r="L226" i="8"/>
  <c r="L237" i="8"/>
  <c r="L322" i="8"/>
  <c r="L385" i="8"/>
  <c r="L422" i="8"/>
  <c r="L520" i="8"/>
  <c r="L533" i="8"/>
  <c r="L580" i="8"/>
  <c r="L584" i="8"/>
  <c r="L138" i="8"/>
  <c r="L272" i="8"/>
  <c r="L116" i="8"/>
  <c r="L135" i="8"/>
  <c r="L261" i="8"/>
  <c r="L303" i="8"/>
  <c r="L478" i="8"/>
  <c r="L523" i="8"/>
  <c r="L540" i="8"/>
  <c r="L620" i="8"/>
  <c r="L280" i="8"/>
  <c r="L118" i="8"/>
  <c r="L454" i="8"/>
  <c r="L235" i="8"/>
  <c r="L253" i="8"/>
  <c r="L266" i="8"/>
  <c r="L553" i="8"/>
  <c r="L570" i="8"/>
  <c r="L615" i="8"/>
  <c r="L107" i="8"/>
  <c r="L230" i="8"/>
  <c r="L248" i="8"/>
  <c r="L625" i="8"/>
  <c r="L217" i="8"/>
  <c r="L286" i="8"/>
  <c r="L539" i="8"/>
  <c r="L582" i="8"/>
  <c r="L590" i="8"/>
  <c r="L137" i="8"/>
  <c r="L183" i="8"/>
  <c r="L225" i="8"/>
  <c r="L409" i="8"/>
  <c r="L484" i="8"/>
  <c r="L551" i="8"/>
  <c r="L594" i="8"/>
  <c r="L124" i="8"/>
  <c r="L27" i="8"/>
  <c r="L70" i="8"/>
  <c r="L168" i="8"/>
  <c r="L214" i="8"/>
  <c r="L202" i="8"/>
  <c r="L485" i="8"/>
  <c r="L346" i="8"/>
  <c r="L393" i="8"/>
  <c r="L439" i="8"/>
  <c r="L180" i="8"/>
  <c r="L227" i="8"/>
  <c r="L509" i="8"/>
  <c r="L5" i="8"/>
  <c r="L144" i="8"/>
  <c r="L171" i="8"/>
  <c r="L190" i="8"/>
  <c r="L287" i="8"/>
  <c r="L401" i="8"/>
  <c r="L606" i="8"/>
  <c r="L150" i="8"/>
  <c r="L77" i="8"/>
  <c r="L83" i="8"/>
  <c r="L93" i="8"/>
  <c r="L105" i="8"/>
  <c r="L108" i="8"/>
  <c r="L142" i="8"/>
  <c r="L111" i="8"/>
  <c r="L195" i="8"/>
  <c r="L199" i="8"/>
  <c r="L297" i="8"/>
  <c r="L386" i="8"/>
  <c r="L529" i="8"/>
  <c r="L563" i="8"/>
  <c r="L58" i="8"/>
  <c r="L572" i="8"/>
  <c r="L250" i="8"/>
  <c r="L64" i="8"/>
  <c r="L91" i="8"/>
  <c r="L106" i="8"/>
  <c r="L109" i="8"/>
  <c r="L145" i="8"/>
  <c r="L148" i="8"/>
  <c r="L178" i="8"/>
  <c r="L351" i="8"/>
  <c r="L506" i="8"/>
  <c r="L113" i="8"/>
  <c r="L128" i="8"/>
  <c r="L191" i="8"/>
  <c r="L229" i="8"/>
  <c r="L294" i="8"/>
  <c r="L480" i="8"/>
  <c r="L103" i="8"/>
  <c r="L433" i="8"/>
  <c r="L173" i="8"/>
  <c r="L239" i="8"/>
  <c r="L126" i="8"/>
  <c r="L122" i="8"/>
  <c r="L130" i="8"/>
  <c r="L146" i="8"/>
  <c r="L152" i="8"/>
  <c r="L193" i="8"/>
  <c r="L233" i="8"/>
  <c r="L259" i="8"/>
  <c r="L311" i="8"/>
  <c r="L453" i="8"/>
  <c r="L498" i="8"/>
  <c r="L134" i="8"/>
  <c r="L482" i="8"/>
  <c r="L132" i="8"/>
  <c r="L215" i="8"/>
  <c r="L300" i="8"/>
  <c r="L380" i="8"/>
  <c r="L212" i="8"/>
  <c r="L271" i="8"/>
  <c r="L377" i="8"/>
  <c r="L468" i="8"/>
  <c r="L448" i="8"/>
  <c r="L481" i="8"/>
  <c r="L519" i="8"/>
  <c r="L472" i="8"/>
  <c r="L507" i="8"/>
  <c r="L234" i="8"/>
  <c r="L525" i="8"/>
  <c r="L432" i="8"/>
  <c r="L473" i="8"/>
  <c r="L219" i="8"/>
  <c r="L43" i="8"/>
  <c r="L30" i="8"/>
  <c r="L38" i="8"/>
  <c r="L46" i="8"/>
  <c r="L101" i="8"/>
  <c r="L198" i="8"/>
  <c r="L174" i="8"/>
  <c r="L381" i="8"/>
  <c r="L99" i="8"/>
  <c r="L51" i="8"/>
  <c r="L41" i="8"/>
  <c r="L69" i="8"/>
  <c r="L31" i="8"/>
  <c r="L39" i="8"/>
  <c r="L47" i="8"/>
  <c r="L55" i="8"/>
  <c r="L97" i="8"/>
  <c r="L275" i="8"/>
  <c r="L49" i="8"/>
  <c r="L35" i="8"/>
  <c r="L63" i="8"/>
  <c r="L25" i="8"/>
  <c r="L37" i="8"/>
  <c r="L45" i="8"/>
  <c r="L53" i="8"/>
  <c r="L155" i="8"/>
  <c r="L267" i="8"/>
  <c r="L33" i="8"/>
  <c r="L167" i="8"/>
  <c r="L61" i="8"/>
  <c r="L67" i="8"/>
  <c r="L57" i="8"/>
  <c r="L72" i="8"/>
  <c r="L59" i="8"/>
  <c r="L65" i="8"/>
  <c r="L238" i="8"/>
  <c r="L254" i="8"/>
  <c r="L373" i="8"/>
  <c r="L264" i="8"/>
  <c r="L442" i="8"/>
  <c r="L464" i="8"/>
  <c r="L372" i="8"/>
  <c r="L374" i="8"/>
  <c r="L573" i="8"/>
  <c r="L426" i="8"/>
  <c r="L395" i="8"/>
  <c r="L418" i="8"/>
  <c r="L469" i="8"/>
  <c r="L492" i="8"/>
  <c r="L562" i="8"/>
  <c r="L622" i="8"/>
  <c r="L488" i="8"/>
  <c r="L465" i="8"/>
  <c r="L514" i="8"/>
  <c r="L617" i="8"/>
  <c r="L476" i="8"/>
  <c r="L536" i="8"/>
  <c r="L503" i="8"/>
  <c r="L511" i="8"/>
  <c r="L626" i="8"/>
  <c r="L624" i="8"/>
  <c r="J735" i="7" l="1"/>
  <c r="J731" i="7"/>
  <c r="J719" i="7"/>
  <c r="J718" i="7"/>
  <c r="J711" i="7"/>
  <c r="X708" i="7"/>
  <c r="X706" i="7"/>
  <c r="X707" i="7" s="1"/>
  <c r="W706" i="7"/>
  <c r="V706" i="7"/>
  <c r="U706" i="7"/>
  <c r="T706" i="7"/>
  <c r="X711" i="7" s="1"/>
  <c r="S706" i="7"/>
  <c r="R706" i="7"/>
  <c r="Q706" i="7"/>
  <c r="O706" i="7"/>
  <c r="X710" i="7" s="1"/>
  <c r="N706" i="7"/>
  <c r="L706" i="7"/>
  <c r="K706" i="7"/>
  <c r="P703" i="7"/>
  <c r="P706" i="7" s="1"/>
  <c r="Y14" i="7"/>
  <c r="B43" i="6"/>
  <c r="B42" i="6"/>
  <c r="B41" i="6"/>
  <c r="B40" i="6"/>
  <c r="B39" i="6"/>
  <c r="B38" i="6"/>
  <c r="B36" i="6"/>
  <c r="B35" i="6"/>
  <c r="B34" i="6"/>
  <c r="B33" i="6"/>
  <c r="B32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J722" i="4"/>
  <c r="B721" i="4"/>
  <c r="B722" i="4" s="1"/>
  <c r="B723" i="4" s="1"/>
  <c r="B724" i="4" s="1"/>
  <c r="J717" i="4"/>
  <c r="J708" i="4"/>
  <c r="J704" i="4"/>
  <c r="J692" i="4"/>
  <c r="J691" i="4"/>
  <c r="B686" i="4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AA684" i="4"/>
  <c r="J684" i="4"/>
  <c r="R681" i="4"/>
  <c r="AA680" i="4"/>
  <c r="Z680" i="4"/>
  <c r="Y680" i="4"/>
  <c r="X680" i="4"/>
  <c r="W680" i="4"/>
  <c r="AA687" i="4" s="1"/>
  <c r="V680" i="4"/>
  <c r="U680" i="4"/>
  <c r="T680" i="4"/>
  <c r="Q680" i="4"/>
  <c r="N680" i="4"/>
  <c r="L680" i="4"/>
  <c r="K680" i="4"/>
  <c r="AD679" i="4"/>
  <c r="AC679" i="4"/>
  <c r="AB679" i="4"/>
  <c r="AA679" i="4"/>
  <c r="Z679" i="4"/>
  <c r="Y679" i="4"/>
  <c r="X679" i="4"/>
  <c r="W679" i="4"/>
  <c r="V679" i="4"/>
  <c r="U679" i="4"/>
  <c r="T679" i="4"/>
  <c r="L679" i="4"/>
  <c r="K679" i="4"/>
  <c r="R678" i="4"/>
  <c r="O678" i="4"/>
  <c r="R677" i="4"/>
  <c r="S677" i="4" s="1"/>
  <c r="O677" i="4"/>
  <c r="P677" i="4" s="1"/>
  <c r="R676" i="4"/>
  <c r="R675" i="4"/>
  <c r="S675" i="4" s="1"/>
  <c r="O675" i="4"/>
  <c r="P675" i="4" s="1"/>
  <c r="R674" i="4"/>
  <c r="S674" i="4" s="1"/>
  <c r="O674" i="4"/>
  <c r="P674" i="4" s="1"/>
  <c r="R673" i="4"/>
  <c r="S673" i="4" s="1"/>
  <c r="P673" i="4"/>
  <c r="O673" i="4"/>
  <c r="R672" i="4"/>
  <c r="S672" i="4" s="1"/>
  <c r="O672" i="4"/>
  <c r="P672" i="4" s="1"/>
  <c r="R671" i="4"/>
  <c r="S671" i="4" s="1"/>
  <c r="O671" i="4"/>
  <c r="P671" i="4" s="1"/>
  <c r="R670" i="4"/>
  <c r="S670" i="4" s="1"/>
  <c r="O670" i="4"/>
  <c r="P670" i="4" s="1"/>
  <c r="R669" i="4"/>
  <c r="S669" i="4" s="1"/>
  <c r="O669" i="4"/>
  <c r="P669" i="4" s="1"/>
  <c r="R668" i="4"/>
  <c r="S668" i="4" s="1"/>
  <c r="O668" i="4"/>
  <c r="P668" i="4" s="1"/>
  <c r="R667" i="4"/>
  <c r="S667" i="4" s="1"/>
  <c r="O667" i="4"/>
  <c r="P667" i="4" s="1"/>
  <c r="R666" i="4"/>
  <c r="S666" i="4" s="1"/>
  <c r="O666" i="4"/>
  <c r="P666" i="4" s="1"/>
  <c r="R665" i="4"/>
  <c r="S665" i="4" s="1"/>
  <c r="O665" i="4"/>
  <c r="P665" i="4" s="1"/>
  <c r="R664" i="4"/>
  <c r="R663" i="4"/>
  <c r="S663" i="4" s="1"/>
  <c r="O663" i="4"/>
  <c r="P663" i="4" s="1"/>
  <c r="R662" i="4"/>
  <c r="R661" i="4"/>
  <c r="R660" i="4"/>
  <c r="R659" i="4"/>
  <c r="R658" i="4"/>
  <c r="O658" i="4"/>
  <c r="R657" i="4"/>
  <c r="S657" i="4" s="1"/>
  <c r="O657" i="4"/>
  <c r="P657" i="4" s="1"/>
  <c r="R656" i="4"/>
  <c r="S656" i="4" s="1"/>
  <c r="O656" i="4"/>
  <c r="P656" i="4" s="1"/>
  <c r="R655" i="4"/>
  <c r="S655" i="4" s="1"/>
  <c r="O655" i="4"/>
  <c r="P655" i="4" s="1"/>
  <c r="R654" i="4"/>
  <c r="S654" i="4" s="1"/>
  <c r="O654" i="4"/>
  <c r="P654" i="4" s="1"/>
  <c r="R653" i="4"/>
  <c r="S653" i="4" s="1"/>
  <c r="O653" i="4"/>
  <c r="P653" i="4" s="1"/>
  <c r="R652" i="4"/>
  <c r="S652" i="4" s="1"/>
  <c r="O652" i="4"/>
  <c r="P652" i="4" s="1"/>
  <c r="R651" i="4"/>
  <c r="S651" i="4" s="1"/>
  <c r="O651" i="4"/>
  <c r="P651" i="4" s="1"/>
  <c r="R650" i="4"/>
  <c r="S650" i="4" s="1"/>
  <c r="O650" i="4"/>
  <c r="P650" i="4" s="1"/>
  <c r="R649" i="4"/>
  <c r="S649" i="4" s="1"/>
  <c r="O649" i="4"/>
  <c r="P649" i="4" s="1"/>
  <c r="R648" i="4"/>
  <c r="O648" i="4"/>
  <c r="R647" i="4"/>
  <c r="O647" i="4"/>
  <c r="R646" i="4"/>
  <c r="S646" i="4" s="1"/>
  <c r="O646" i="4"/>
  <c r="P646" i="4" s="1"/>
  <c r="R645" i="4"/>
  <c r="O645" i="4"/>
  <c r="P645" i="4" s="1"/>
  <c r="N645" i="4"/>
  <c r="R644" i="4"/>
  <c r="O644" i="4"/>
  <c r="R643" i="4"/>
  <c r="S643" i="4" s="1"/>
  <c r="O643" i="4"/>
  <c r="P643" i="4" s="1"/>
  <c r="R642" i="4"/>
  <c r="S642" i="4" s="1"/>
  <c r="O642" i="4"/>
  <c r="P642" i="4" s="1"/>
  <c r="R641" i="4"/>
  <c r="S641" i="4" s="1"/>
  <c r="O641" i="4"/>
  <c r="P641" i="4" s="1"/>
  <c r="R640" i="4"/>
  <c r="S640" i="4" s="1"/>
  <c r="O640" i="4"/>
  <c r="P640" i="4" s="1"/>
  <c r="R639" i="4"/>
  <c r="S639" i="4" s="1"/>
  <c r="O639" i="4"/>
  <c r="P639" i="4" s="1"/>
  <c r="R638" i="4"/>
  <c r="S638" i="4" s="1"/>
  <c r="O638" i="4"/>
  <c r="P638" i="4" s="1"/>
  <c r="R637" i="4"/>
  <c r="S637" i="4" s="1"/>
  <c r="O637" i="4"/>
  <c r="P637" i="4" s="1"/>
  <c r="R636" i="4"/>
  <c r="S636" i="4" s="1"/>
  <c r="O636" i="4"/>
  <c r="P636" i="4" s="1"/>
  <c r="R635" i="4"/>
  <c r="S635" i="4" s="1"/>
  <c r="O635" i="4"/>
  <c r="P635" i="4" s="1"/>
  <c r="R634" i="4"/>
  <c r="S634" i="4" s="1"/>
  <c r="O634" i="4"/>
  <c r="P634" i="4" s="1"/>
  <c r="R633" i="4"/>
  <c r="S633" i="4" s="1"/>
  <c r="O633" i="4"/>
  <c r="P633" i="4" s="1"/>
  <c r="R632" i="4"/>
  <c r="S632" i="4" s="1"/>
  <c r="O632" i="4"/>
  <c r="P632" i="4" s="1"/>
  <c r="R631" i="4"/>
  <c r="S631" i="4" s="1"/>
  <c r="O631" i="4"/>
  <c r="P631" i="4" s="1"/>
  <c r="R630" i="4"/>
  <c r="S630" i="4" s="1"/>
  <c r="O630" i="4"/>
  <c r="P630" i="4" s="1"/>
  <c r="R629" i="4"/>
  <c r="S629" i="4" s="1"/>
  <c r="O629" i="4"/>
  <c r="P629" i="4" s="1"/>
  <c r="R628" i="4"/>
  <c r="S628" i="4" s="1"/>
  <c r="O628" i="4"/>
  <c r="P628" i="4" s="1"/>
  <c r="R627" i="4"/>
  <c r="S627" i="4" s="1"/>
  <c r="O627" i="4"/>
  <c r="P627" i="4" s="1"/>
  <c r="R626" i="4"/>
  <c r="S626" i="4" s="1"/>
  <c r="O626" i="4"/>
  <c r="P626" i="4" s="1"/>
  <c r="R625" i="4"/>
  <c r="S625" i="4" s="1"/>
  <c r="O625" i="4"/>
  <c r="P625" i="4" s="1"/>
  <c r="R624" i="4"/>
  <c r="S624" i="4" s="1"/>
  <c r="O624" i="4"/>
  <c r="P624" i="4" s="1"/>
  <c r="R623" i="4"/>
  <c r="S623" i="4" s="1"/>
  <c r="O623" i="4"/>
  <c r="P623" i="4" s="1"/>
  <c r="R622" i="4"/>
  <c r="S622" i="4" s="1"/>
  <c r="O622" i="4"/>
  <c r="P622" i="4" s="1"/>
  <c r="R621" i="4"/>
  <c r="S621" i="4" s="1"/>
  <c r="O621" i="4"/>
  <c r="P621" i="4" s="1"/>
  <c r="R620" i="4"/>
  <c r="S620" i="4" s="1"/>
  <c r="O620" i="4"/>
  <c r="P620" i="4" s="1"/>
  <c r="R619" i="4"/>
  <c r="S619" i="4" s="1"/>
  <c r="O619" i="4"/>
  <c r="P619" i="4" s="1"/>
  <c r="R618" i="4"/>
  <c r="S618" i="4" s="1"/>
  <c r="O618" i="4"/>
  <c r="P618" i="4" s="1"/>
  <c r="R617" i="4"/>
  <c r="S617" i="4" s="1"/>
  <c r="O617" i="4"/>
  <c r="P617" i="4" s="1"/>
  <c r="R616" i="4"/>
  <c r="S616" i="4" s="1"/>
  <c r="O616" i="4"/>
  <c r="P616" i="4" s="1"/>
  <c r="R615" i="4"/>
  <c r="S615" i="4" s="1"/>
  <c r="O615" i="4"/>
  <c r="P615" i="4" s="1"/>
  <c r="R614" i="4"/>
  <c r="S614" i="4" s="1"/>
  <c r="O614" i="4"/>
  <c r="P614" i="4" s="1"/>
  <c r="R613" i="4"/>
  <c r="S613" i="4" s="1"/>
  <c r="O613" i="4"/>
  <c r="P613" i="4" s="1"/>
  <c r="R612" i="4"/>
  <c r="S612" i="4" s="1"/>
  <c r="O612" i="4"/>
  <c r="P612" i="4" s="1"/>
  <c r="R611" i="4"/>
  <c r="S611" i="4" s="1"/>
  <c r="O611" i="4"/>
  <c r="P611" i="4" s="1"/>
  <c r="R610" i="4"/>
  <c r="S610" i="4" s="1"/>
  <c r="O610" i="4"/>
  <c r="P610" i="4" s="1"/>
  <c r="R609" i="4"/>
  <c r="S609" i="4" s="1"/>
  <c r="O609" i="4"/>
  <c r="P609" i="4" s="1"/>
  <c r="R608" i="4"/>
  <c r="S608" i="4" s="1"/>
  <c r="O608" i="4"/>
  <c r="P608" i="4" s="1"/>
  <c r="R607" i="4"/>
  <c r="S607" i="4" s="1"/>
  <c r="O607" i="4"/>
  <c r="P607" i="4" s="1"/>
  <c r="R606" i="4"/>
  <c r="S606" i="4" s="1"/>
  <c r="O606" i="4"/>
  <c r="P606" i="4" s="1"/>
  <c r="R605" i="4"/>
  <c r="S605" i="4" s="1"/>
  <c r="O605" i="4"/>
  <c r="P605" i="4" s="1"/>
  <c r="R604" i="4"/>
  <c r="S604" i="4" s="1"/>
  <c r="O604" i="4"/>
  <c r="P604" i="4" s="1"/>
  <c r="R603" i="4"/>
  <c r="R602" i="4"/>
  <c r="S602" i="4" s="1"/>
  <c r="O602" i="4"/>
  <c r="P602" i="4" s="1"/>
  <c r="R601" i="4"/>
  <c r="S601" i="4" s="1"/>
  <c r="O601" i="4"/>
  <c r="P601" i="4" s="1"/>
  <c r="R600" i="4"/>
  <c r="S600" i="4" s="1"/>
  <c r="O600" i="4"/>
  <c r="P600" i="4" s="1"/>
  <c r="R599" i="4"/>
  <c r="S599" i="4" s="1"/>
  <c r="O599" i="4"/>
  <c r="P599" i="4" s="1"/>
  <c r="R598" i="4"/>
  <c r="S598" i="4" s="1"/>
  <c r="O598" i="4"/>
  <c r="P598" i="4" s="1"/>
  <c r="R597" i="4"/>
  <c r="S597" i="4" s="1"/>
  <c r="O597" i="4"/>
  <c r="P597" i="4" s="1"/>
  <c r="R596" i="4"/>
  <c r="S596" i="4" s="1"/>
  <c r="O596" i="4"/>
  <c r="P596" i="4" s="1"/>
  <c r="R595" i="4"/>
  <c r="S595" i="4" s="1"/>
  <c r="O595" i="4"/>
  <c r="P595" i="4" s="1"/>
  <c r="R594" i="4"/>
  <c r="S594" i="4" s="1"/>
  <c r="O594" i="4"/>
  <c r="P594" i="4" s="1"/>
  <c r="R593" i="4"/>
  <c r="S593" i="4" s="1"/>
  <c r="O593" i="4"/>
  <c r="P593" i="4" s="1"/>
  <c r="R592" i="4"/>
  <c r="S592" i="4" s="1"/>
  <c r="O592" i="4"/>
  <c r="P592" i="4" s="1"/>
  <c r="R591" i="4"/>
  <c r="S591" i="4" s="1"/>
  <c r="O591" i="4"/>
  <c r="P591" i="4" s="1"/>
  <c r="R590" i="4"/>
  <c r="S590" i="4" s="1"/>
  <c r="O590" i="4"/>
  <c r="P590" i="4" s="1"/>
  <c r="R589" i="4"/>
  <c r="S589" i="4" s="1"/>
  <c r="O589" i="4"/>
  <c r="P589" i="4" s="1"/>
  <c r="R588" i="4"/>
  <c r="S588" i="4" s="1"/>
  <c r="O588" i="4"/>
  <c r="P588" i="4" s="1"/>
  <c r="R587" i="4"/>
  <c r="S587" i="4" s="1"/>
  <c r="O587" i="4"/>
  <c r="P587" i="4" s="1"/>
  <c r="R586" i="4"/>
  <c r="R585" i="4"/>
  <c r="R584" i="4"/>
  <c r="S584" i="4" s="1"/>
  <c r="O584" i="4"/>
  <c r="P584" i="4" s="1"/>
  <c r="R583" i="4"/>
  <c r="S583" i="4" s="1"/>
  <c r="O583" i="4"/>
  <c r="P583" i="4" s="1"/>
  <c r="R582" i="4"/>
  <c r="S582" i="4" s="1"/>
  <c r="O582" i="4"/>
  <c r="P582" i="4" s="1"/>
  <c r="R581" i="4"/>
  <c r="S581" i="4" s="1"/>
  <c r="O581" i="4"/>
  <c r="P581" i="4" s="1"/>
  <c r="R580" i="4"/>
  <c r="S580" i="4" s="1"/>
  <c r="O580" i="4"/>
  <c r="P580" i="4" s="1"/>
  <c r="R579" i="4"/>
  <c r="S579" i="4" s="1"/>
  <c r="O579" i="4"/>
  <c r="P579" i="4" s="1"/>
  <c r="R578" i="4"/>
  <c r="S578" i="4" s="1"/>
  <c r="O578" i="4"/>
  <c r="P578" i="4" s="1"/>
  <c r="R577" i="4"/>
  <c r="S577" i="4" s="1"/>
  <c r="O577" i="4"/>
  <c r="P577" i="4" s="1"/>
  <c r="R576" i="4"/>
  <c r="S576" i="4" s="1"/>
  <c r="O576" i="4"/>
  <c r="P576" i="4" s="1"/>
  <c r="R575" i="4"/>
  <c r="S575" i="4" s="1"/>
  <c r="O575" i="4"/>
  <c r="P575" i="4" s="1"/>
  <c r="R574" i="4"/>
  <c r="S574" i="4" s="1"/>
  <c r="O574" i="4"/>
  <c r="P574" i="4" s="1"/>
  <c r="R573" i="4"/>
  <c r="S573" i="4" s="1"/>
  <c r="O573" i="4"/>
  <c r="P573" i="4" s="1"/>
  <c r="R572" i="4"/>
  <c r="S572" i="4" s="1"/>
  <c r="O572" i="4"/>
  <c r="P572" i="4" s="1"/>
  <c r="R571" i="4"/>
  <c r="S571" i="4" s="1"/>
  <c r="O571" i="4"/>
  <c r="P571" i="4" s="1"/>
  <c r="R570" i="4"/>
  <c r="R569" i="4"/>
  <c r="S569" i="4" s="1"/>
  <c r="O569" i="4"/>
  <c r="P569" i="4" s="1"/>
  <c r="R568" i="4"/>
  <c r="S568" i="4" s="1"/>
  <c r="O568" i="4"/>
  <c r="P568" i="4" s="1"/>
  <c r="R567" i="4"/>
  <c r="S567" i="4" s="1"/>
  <c r="O567" i="4"/>
  <c r="P567" i="4" s="1"/>
  <c r="R566" i="4"/>
  <c r="S566" i="4" s="1"/>
  <c r="O566" i="4"/>
  <c r="P566" i="4" s="1"/>
  <c r="R565" i="4"/>
  <c r="S565" i="4" s="1"/>
  <c r="O565" i="4"/>
  <c r="P565" i="4" s="1"/>
  <c r="R564" i="4"/>
  <c r="S564" i="4" s="1"/>
  <c r="O564" i="4"/>
  <c r="P564" i="4" s="1"/>
  <c r="R563" i="4"/>
  <c r="S563" i="4" s="1"/>
  <c r="O563" i="4"/>
  <c r="P563" i="4" s="1"/>
  <c r="R562" i="4"/>
  <c r="S562" i="4" s="1"/>
  <c r="O562" i="4"/>
  <c r="P562" i="4" s="1"/>
  <c r="R561" i="4"/>
  <c r="S561" i="4" s="1"/>
  <c r="O561" i="4"/>
  <c r="P561" i="4" s="1"/>
  <c r="R560" i="4"/>
  <c r="S560" i="4" s="1"/>
  <c r="O560" i="4"/>
  <c r="P560" i="4" s="1"/>
  <c r="R559" i="4"/>
  <c r="O559" i="4"/>
  <c r="N559" i="4"/>
  <c r="R558" i="4"/>
  <c r="S558" i="4" s="1"/>
  <c r="O558" i="4"/>
  <c r="P558" i="4" s="1"/>
  <c r="R557" i="4"/>
  <c r="S557" i="4" s="1"/>
  <c r="O557" i="4"/>
  <c r="P557" i="4" s="1"/>
  <c r="R556" i="4"/>
  <c r="S556" i="4" s="1"/>
  <c r="O556" i="4"/>
  <c r="P556" i="4" s="1"/>
  <c r="R555" i="4"/>
  <c r="S555" i="4" s="1"/>
  <c r="O555" i="4"/>
  <c r="P555" i="4" s="1"/>
  <c r="R554" i="4"/>
  <c r="S554" i="4" s="1"/>
  <c r="O554" i="4"/>
  <c r="P554" i="4" s="1"/>
  <c r="R553" i="4"/>
  <c r="S553" i="4" s="1"/>
  <c r="O553" i="4"/>
  <c r="P553" i="4" s="1"/>
  <c r="R552" i="4"/>
  <c r="S552" i="4" s="1"/>
  <c r="O552" i="4"/>
  <c r="P552" i="4" s="1"/>
  <c r="R551" i="4"/>
  <c r="S551" i="4" s="1"/>
  <c r="O551" i="4"/>
  <c r="P551" i="4" s="1"/>
  <c r="R550" i="4"/>
  <c r="S550" i="4" s="1"/>
  <c r="O550" i="4"/>
  <c r="P550" i="4" s="1"/>
  <c r="R549" i="4"/>
  <c r="S549" i="4" s="1"/>
  <c r="O549" i="4"/>
  <c r="P549" i="4" s="1"/>
  <c r="R548" i="4"/>
  <c r="S548" i="4" s="1"/>
  <c r="O548" i="4"/>
  <c r="P548" i="4" s="1"/>
  <c r="R547" i="4"/>
  <c r="S547" i="4" s="1"/>
  <c r="O547" i="4"/>
  <c r="P547" i="4" s="1"/>
  <c r="R546" i="4"/>
  <c r="S546" i="4" s="1"/>
  <c r="O546" i="4"/>
  <c r="P546" i="4" s="1"/>
  <c r="R545" i="4"/>
  <c r="S545" i="4" s="1"/>
  <c r="O545" i="4"/>
  <c r="P545" i="4" s="1"/>
  <c r="R544" i="4"/>
  <c r="S544" i="4" s="1"/>
  <c r="O544" i="4"/>
  <c r="P544" i="4" s="1"/>
  <c r="R543" i="4"/>
  <c r="S543" i="4" s="1"/>
  <c r="O543" i="4"/>
  <c r="P543" i="4" s="1"/>
  <c r="R542" i="4"/>
  <c r="S542" i="4" s="1"/>
  <c r="O542" i="4"/>
  <c r="P542" i="4" s="1"/>
  <c r="R541" i="4"/>
  <c r="S541" i="4" s="1"/>
  <c r="O541" i="4"/>
  <c r="P541" i="4" s="1"/>
  <c r="R540" i="4"/>
  <c r="S540" i="4" s="1"/>
  <c r="O540" i="4"/>
  <c r="P540" i="4" s="1"/>
  <c r="R539" i="4"/>
  <c r="S539" i="4" s="1"/>
  <c r="O539" i="4"/>
  <c r="P539" i="4" s="1"/>
  <c r="R538" i="4"/>
  <c r="S538" i="4" s="1"/>
  <c r="O538" i="4"/>
  <c r="P538" i="4" s="1"/>
  <c r="R537" i="4"/>
  <c r="S537" i="4" s="1"/>
  <c r="O537" i="4"/>
  <c r="P537" i="4" s="1"/>
  <c r="R536" i="4"/>
  <c r="S536" i="4" s="1"/>
  <c r="O536" i="4"/>
  <c r="P536" i="4" s="1"/>
  <c r="R535" i="4"/>
  <c r="S535" i="4" s="1"/>
  <c r="O535" i="4"/>
  <c r="P535" i="4" s="1"/>
  <c r="R534" i="4"/>
  <c r="S534" i="4" s="1"/>
  <c r="O534" i="4"/>
  <c r="P534" i="4" s="1"/>
  <c r="R533" i="4"/>
  <c r="S533" i="4" s="1"/>
  <c r="O533" i="4"/>
  <c r="P533" i="4" s="1"/>
  <c r="R532" i="4"/>
  <c r="S532" i="4" s="1"/>
  <c r="O532" i="4"/>
  <c r="P532" i="4" s="1"/>
  <c r="R531" i="4"/>
  <c r="S531" i="4" s="1"/>
  <c r="O531" i="4"/>
  <c r="P531" i="4" s="1"/>
  <c r="R530" i="4"/>
  <c r="S530" i="4" s="1"/>
  <c r="O530" i="4"/>
  <c r="P530" i="4" s="1"/>
  <c r="R529" i="4"/>
  <c r="S529" i="4" s="1"/>
  <c r="O529" i="4"/>
  <c r="P529" i="4" s="1"/>
  <c r="S528" i="4"/>
  <c r="R528" i="4"/>
  <c r="O528" i="4"/>
  <c r="P528" i="4" s="1"/>
  <c r="R527" i="4"/>
  <c r="S527" i="4" s="1"/>
  <c r="O527" i="4"/>
  <c r="P527" i="4" s="1"/>
  <c r="R526" i="4"/>
  <c r="S526" i="4" s="1"/>
  <c r="O526" i="4"/>
  <c r="P526" i="4" s="1"/>
  <c r="R525" i="4"/>
  <c r="S525" i="4" s="1"/>
  <c r="O525" i="4"/>
  <c r="P525" i="4" s="1"/>
  <c r="R524" i="4"/>
  <c r="S524" i="4" s="1"/>
  <c r="O524" i="4"/>
  <c r="P524" i="4" s="1"/>
  <c r="R523" i="4"/>
  <c r="S523" i="4" s="1"/>
  <c r="O523" i="4"/>
  <c r="P523" i="4" s="1"/>
  <c r="R522" i="4"/>
  <c r="S522" i="4" s="1"/>
  <c r="O522" i="4"/>
  <c r="P522" i="4" s="1"/>
  <c r="R521" i="4"/>
  <c r="S521" i="4" s="1"/>
  <c r="O521" i="4"/>
  <c r="P521" i="4" s="1"/>
  <c r="R520" i="4"/>
  <c r="S520" i="4" s="1"/>
  <c r="O520" i="4"/>
  <c r="P520" i="4" s="1"/>
  <c r="R519" i="4"/>
  <c r="S519" i="4" s="1"/>
  <c r="O519" i="4"/>
  <c r="P519" i="4" s="1"/>
  <c r="R518" i="4"/>
  <c r="S518" i="4" s="1"/>
  <c r="O518" i="4"/>
  <c r="P518" i="4" s="1"/>
  <c r="R517" i="4"/>
  <c r="S517" i="4" s="1"/>
  <c r="O517" i="4"/>
  <c r="P517" i="4" s="1"/>
  <c r="R516" i="4"/>
  <c r="S516" i="4" s="1"/>
  <c r="O516" i="4"/>
  <c r="P516" i="4" s="1"/>
  <c r="R515" i="4"/>
  <c r="S515" i="4" s="1"/>
  <c r="O515" i="4"/>
  <c r="P515" i="4" s="1"/>
  <c r="R514" i="4"/>
  <c r="S514" i="4" s="1"/>
  <c r="O514" i="4"/>
  <c r="P514" i="4" s="1"/>
  <c r="R513" i="4"/>
  <c r="S513" i="4" s="1"/>
  <c r="O513" i="4"/>
  <c r="P513" i="4" s="1"/>
  <c r="R512" i="4"/>
  <c r="S512" i="4" s="1"/>
  <c r="O512" i="4"/>
  <c r="P512" i="4" s="1"/>
  <c r="R511" i="4"/>
  <c r="S511" i="4" s="1"/>
  <c r="O511" i="4"/>
  <c r="P511" i="4" s="1"/>
  <c r="R510" i="4"/>
  <c r="S510" i="4" s="1"/>
  <c r="O510" i="4"/>
  <c r="P510" i="4" s="1"/>
  <c r="R509" i="4"/>
  <c r="S509" i="4" s="1"/>
  <c r="O509" i="4"/>
  <c r="P509" i="4" s="1"/>
  <c r="R508" i="4"/>
  <c r="S508" i="4" s="1"/>
  <c r="O508" i="4"/>
  <c r="P508" i="4" s="1"/>
  <c r="R507" i="4"/>
  <c r="S507" i="4" s="1"/>
  <c r="O507" i="4"/>
  <c r="P507" i="4" s="1"/>
  <c r="R506" i="4"/>
  <c r="S506" i="4" s="1"/>
  <c r="O506" i="4"/>
  <c r="P506" i="4" s="1"/>
  <c r="R505" i="4"/>
  <c r="S505" i="4" s="1"/>
  <c r="O505" i="4"/>
  <c r="P505" i="4" s="1"/>
  <c r="R504" i="4"/>
  <c r="S504" i="4" s="1"/>
  <c r="O504" i="4"/>
  <c r="P504" i="4" s="1"/>
  <c r="R503" i="4"/>
  <c r="S503" i="4" s="1"/>
  <c r="O503" i="4"/>
  <c r="P503" i="4" s="1"/>
  <c r="R502" i="4"/>
  <c r="S502" i="4" s="1"/>
  <c r="O502" i="4"/>
  <c r="P502" i="4" s="1"/>
  <c r="R501" i="4"/>
  <c r="S501" i="4" s="1"/>
  <c r="O501" i="4"/>
  <c r="P501" i="4" s="1"/>
  <c r="R500" i="4"/>
  <c r="S500" i="4" s="1"/>
  <c r="O500" i="4"/>
  <c r="P500" i="4" s="1"/>
  <c r="R499" i="4"/>
  <c r="O499" i="4"/>
  <c r="R498" i="4"/>
  <c r="S498" i="4" s="1"/>
  <c r="O498" i="4"/>
  <c r="P498" i="4" s="1"/>
  <c r="R497" i="4"/>
  <c r="S497" i="4" s="1"/>
  <c r="O497" i="4"/>
  <c r="P497" i="4" s="1"/>
  <c r="R496" i="4"/>
  <c r="S496" i="4" s="1"/>
  <c r="O496" i="4"/>
  <c r="P496" i="4" s="1"/>
  <c r="R495" i="4"/>
  <c r="S495" i="4" s="1"/>
  <c r="O495" i="4"/>
  <c r="P495" i="4" s="1"/>
  <c r="R494" i="4"/>
  <c r="S494" i="4" s="1"/>
  <c r="O494" i="4"/>
  <c r="P494" i="4" s="1"/>
  <c r="R493" i="4"/>
  <c r="S493" i="4" s="1"/>
  <c r="O493" i="4"/>
  <c r="P493" i="4" s="1"/>
  <c r="R492" i="4"/>
  <c r="S492" i="4" s="1"/>
  <c r="O492" i="4"/>
  <c r="P492" i="4" s="1"/>
  <c r="R491" i="4"/>
  <c r="S491" i="4" s="1"/>
  <c r="O491" i="4"/>
  <c r="P491" i="4" s="1"/>
  <c r="R490" i="4"/>
  <c r="S490" i="4" s="1"/>
  <c r="O490" i="4"/>
  <c r="P490" i="4" s="1"/>
  <c r="R489" i="4"/>
  <c r="S489" i="4" s="1"/>
  <c r="O489" i="4"/>
  <c r="P489" i="4" s="1"/>
  <c r="R488" i="4"/>
  <c r="S488" i="4" s="1"/>
  <c r="O488" i="4"/>
  <c r="P488" i="4" s="1"/>
  <c r="R487" i="4"/>
  <c r="S487" i="4" s="1"/>
  <c r="O487" i="4"/>
  <c r="P487" i="4" s="1"/>
  <c r="R486" i="4"/>
  <c r="S486" i="4" s="1"/>
  <c r="P486" i="4"/>
  <c r="O486" i="4"/>
  <c r="R485" i="4"/>
  <c r="O485" i="4"/>
  <c r="N485" i="4"/>
  <c r="R484" i="4"/>
  <c r="S484" i="4" s="1"/>
  <c r="O484" i="4"/>
  <c r="P484" i="4" s="1"/>
  <c r="R483" i="4"/>
  <c r="S483" i="4" s="1"/>
  <c r="P483" i="4"/>
  <c r="O483" i="4"/>
  <c r="S482" i="4"/>
  <c r="R482" i="4"/>
  <c r="O482" i="4"/>
  <c r="P482" i="4" s="1"/>
  <c r="R481" i="4"/>
  <c r="S481" i="4" s="1"/>
  <c r="O481" i="4"/>
  <c r="P481" i="4" s="1"/>
  <c r="R480" i="4"/>
  <c r="S480" i="4" s="1"/>
  <c r="O480" i="4"/>
  <c r="P480" i="4" s="1"/>
  <c r="R479" i="4"/>
  <c r="S479" i="4" s="1"/>
  <c r="O479" i="4"/>
  <c r="P479" i="4" s="1"/>
  <c r="R478" i="4"/>
  <c r="S478" i="4" s="1"/>
  <c r="O478" i="4"/>
  <c r="P478" i="4" s="1"/>
  <c r="R477" i="4"/>
  <c r="S477" i="4" s="1"/>
  <c r="O477" i="4"/>
  <c r="P477" i="4" s="1"/>
  <c r="R476" i="4"/>
  <c r="S476" i="4" s="1"/>
  <c r="O476" i="4"/>
  <c r="P476" i="4" s="1"/>
  <c r="R475" i="4"/>
  <c r="S475" i="4" s="1"/>
  <c r="O475" i="4"/>
  <c r="P475" i="4" s="1"/>
  <c r="R474" i="4"/>
  <c r="S474" i="4" s="1"/>
  <c r="O474" i="4"/>
  <c r="P474" i="4" s="1"/>
  <c r="R473" i="4"/>
  <c r="S473" i="4" s="1"/>
  <c r="O473" i="4"/>
  <c r="P473" i="4" s="1"/>
  <c r="R472" i="4"/>
  <c r="S472" i="4" s="1"/>
  <c r="O472" i="4"/>
  <c r="P472" i="4" s="1"/>
  <c r="R471" i="4"/>
  <c r="S471" i="4" s="1"/>
  <c r="O471" i="4"/>
  <c r="P471" i="4" s="1"/>
  <c r="S470" i="4"/>
  <c r="R470" i="4"/>
  <c r="O470" i="4"/>
  <c r="P470" i="4" s="1"/>
  <c r="R469" i="4"/>
  <c r="S469" i="4" s="1"/>
  <c r="O469" i="4"/>
  <c r="P469" i="4" s="1"/>
  <c r="R468" i="4"/>
  <c r="S468" i="4" s="1"/>
  <c r="O468" i="4"/>
  <c r="P468" i="4" s="1"/>
  <c r="R467" i="4"/>
  <c r="S467" i="4" s="1"/>
  <c r="O467" i="4"/>
  <c r="P467" i="4" s="1"/>
  <c r="R466" i="4"/>
  <c r="S466" i="4" s="1"/>
  <c r="O466" i="4"/>
  <c r="P466" i="4" s="1"/>
  <c r="S465" i="4"/>
  <c r="R465" i="4"/>
  <c r="O465" i="4"/>
  <c r="P465" i="4" s="1"/>
  <c r="R464" i="4"/>
  <c r="S464" i="4" s="1"/>
  <c r="O464" i="4"/>
  <c r="P464" i="4" s="1"/>
  <c r="R463" i="4"/>
  <c r="S463" i="4" s="1"/>
  <c r="O463" i="4"/>
  <c r="P463" i="4" s="1"/>
  <c r="R462" i="4"/>
  <c r="S462" i="4" s="1"/>
  <c r="O462" i="4"/>
  <c r="P462" i="4" s="1"/>
  <c r="R461" i="4"/>
  <c r="S461" i="4" s="1"/>
  <c r="O461" i="4"/>
  <c r="P461" i="4" s="1"/>
  <c r="R460" i="4"/>
  <c r="S460" i="4" s="1"/>
  <c r="O460" i="4"/>
  <c r="P460" i="4" s="1"/>
  <c r="R459" i="4"/>
  <c r="S459" i="4" s="1"/>
  <c r="O459" i="4"/>
  <c r="P459" i="4" s="1"/>
  <c r="R458" i="4"/>
  <c r="S458" i="4" s="1"/>
  <c r="O458" i="4"/>
  <c r="P458" i="4" s="1"/>
  <c r="R457" i="4"/>
  <c r="S457" i="4" s="1"/>
  <c r="O457" i="4"/>
  <c r="P457" i="4" s="1"/>
  <c r="R456" i="4"/>
  <c r="S456" i="4" s="1"/>
  <c r="O456" i="4"/>
  <c r="P456" i="4" s="1"/>
  <c r="R455" i="4"/>
  <c r="S455" i="4" s="1"/>
  <c r="P455" i="4"/>
  <c r="O455" i="4"/>
  <c r="R454" i="4"/>
  <c r="S454" i="4" s="1"/>
  <c r="O454" i="4"/>
  <c r="P454" i="4" s="1"/>
  <c r="R453" i="4"/>
  <c r="S453" i="4" s="1"/>
  <c r="O453" i="4"/>
  <c r="P453" i="4" s="1"/>
  <c r="R452" i="4"/>
  <c r="S452" i="4" s="1"/>
  <c r="O452" i="4"/>
  <c r="P452" i="4" s="1"/>
  <c r="R451" i="4"/>
  <c r="S451" i="4" s="1"/>
  <c r="O451" i="4"/>
  <c r="P451" i="4" s="1"/>
  <c r="R450" i="4"/>
  <c r="S450" i="4" s="1"/>
  <c r="O450" i="4"/>
  <c r="P450" i="4" s="1"/>
  <c r="R449" i="4"/>
  <c r="S449" i="4" s="1"/>
  <c r="O449" i="4"/>
  <c r="P449" i="4" s="1"/>
  <c r="R448" i="4"/>
  <c r="S448" i="4" s="1"/>
  <c r="O448" i="4"/>
  <c r="P448" i="4" s="1"/>
  <c r="R447" i="4"/>
  <c r="S447" i="4" s="1"/>
  <c r="O447" i="4"/>
  <c r="P447" i="4" s="1"/>
  <c r="R446" i="4"/>
  <c r="S446" i="4" s="1"/>
  <c r="O446" i="4"/>
  <c r="P446" i="4" s="1"/>
  <c r="R445" i="4"/>
  <c r="S445" i="4" s="1"/>
  <c r="O445" i="4"/>
  <c r="P445" i="4" s="1"/>
  <c r="R444" i="4"/>
  <c r="S444" i="4" s="1"/>
  <c r="O444" i="4"/>
  <c r="P444" i="4" s="1"/>
  <c r="R443" i="4"/>
  <c r="S443" i="4" s="1"/>
  <c r="O443" i="4"/>
  <c r="P443" i="4" s="1"/>
  <c r="R442" i="4"/>
  <c r="S442" i="4" s="1"/>
  <c r="O442" i="4"/>
  <c r="P442" i="4" s="1"/>
  <c r="R441" i="4"/>
  <c r="S441" i="4" s="1"/>
  <c r="O441" i="4"/>
  <c r="P441" i="4" s="1"/>
  <c r="R440" i="4"/>
  <c r="S440" i="4" s="1"/>
  <c r="O440" i="4"/>
  <c r="P440" i="4" s="1"/>
  <c r="R439" i="4"/>
  <c r="S439" i="4" s="1"/>
  <c r="O439" i="4"/>
  <c r="P439" i="4" s="1"/>
  <c r="R438" i="4"/>
  <c r="S438" i="4" s="1"/>
  <c r="O438" i="4"/>
  <c r="P438" i="4" s="1"/>
  <c r="R437" i="4"/>
  <c r="S437" i="4" s="1"/>
  <c r="O437" i="4"/>
  <c r="P437" i="4" s="1"/>
  <c r="R436" i="4"/>
  <c r="S436" i="4" s="1"/>
  <c r="O436" i="4"/>
  <c r="P436" i="4" s="1"/>
  <c r="R435" i="4"/>
  <c r="S435" i="4" s="1"/>
  <c r="O435" i="4"/>
  <c r="P435" i="4" s="1"/>
  <c r="R434" i="4"/>
  <c r="S434" i="4" s="1"/>
  <c r="O434" i="4"/>
  <c r="P434" i="4" s="1"/>
  <c r="R433" i="4"/>
  <c r="S433" i="4" s="1"/>
  <c r="O433" i="4"/>
  <c r="P433" i="4" s="1"/>
  <c r="R432" i="4"/>
  <c r="S432" i="4" s="1"/>
  <c r="O432" i="4"/>
  <c r="P432" i="4" s="1"/>
  <c r="R431" i="4"/>
  <c r="S431" i="4" s="1"/>
  <c r="O431" i="4"/>
  <c r="P431" i="4" s="1"/>
  <c r="R430" i="4"/>
  <c r="S430" i="4" s="1"/>
  <c r="O430" i="4"/>
  <c r="P430" i="4" s="1"/>
  <c r="R429" i="4"/>
  <c r="S429" i="4" s="1"/>
  <c r="O429" i="4"/>
  <c r="P429" i="4" s="1"/>
  <c r="R428" i="4"/>
  <c r="O428" i="4"/>
  <c r="N428" i="4"/>
  <c r="R427" i="4"/>
  <c r="S427" i="4" s="1"/>
  <c r="O427" i="4"/>
  <c r="P427" i="4" s="1"/>
  <c r="R426" i="4"/>
  <c r="S426" i="4" s="1"/>
  <c r="O426" i="4"/>
  <c r="P426" i="4" s="1"/>
  <c r="R425" i="4"/>
  <c r="S425" i="4" s="1"/>
  <c r="O425" i="4"/>
  <c r="P425" i="4" s="1"/>
  <c r="R424" i="4"/>
  <c r="S424" i="4" s="1"/>
  <c r="O424" i="4"/>
  <c r="P424" i="4" s="1"/>
  <c r="R423" i="4"/>
  <c r="S423" i="4" s="1"/>
  <c r="O423" i="4"/>
  <c r="P423" i="4" s="1"/>
  <c r="R422" i="4"/>
  <c r="S422" i="4" s="1"/>
  <c r="O422" i="4"/>
  <c r="P422" i="4" s="1"/>
  <c r="R421" i="4"/>
  <c r="S421" i="4" s="1"/>
  <c r="O421" i="4"/>
  <c r="P421" i="4" s="1"/>
  <c r="R420" i="4"/>
  <c r="S420" i="4" s="1"/>
  <c r="O420" i="4"/>
  <c r="P420" i="4" s="1"/>
  <c r="R419" i="4"/>
  <c r="S419" i="4" s="1"/>
  <c r="O419" i="4"/>
  <c r="P419" i="4" s="1"/>
  <c r="R418" i="4"/>
  <c r="S418" i="4" s="1"/>
  <c r="O418" i="4"/>
  <c r="P418" i="4" s="1"/>
  <c r="R417" i="4"/>
  <c r="S417" i="4" s="1"/>
  <c r="O417" i="4"/>
  <c r="P417" i="4" s="1"/>
  <c r="R416" i="4"/>
  <c r="S416" i="4" s="1"/>
  <c r="O416" i="4"/>
  <c r="P416" i="4" s="1"/>
  <c r="R415" i="4"/>
  <c r="S415" i="4" s="1"/>
  <c r="O415" i="4"/>
  <c r="P415" i="4" s="1"/>
  <c r="R414" i="4"/>
  <c r="S414" i="4" s="1"/>
  <c r="O414" i="4"/>
  <c r="P414" i="4" s="1"/>
  <c r="R413" i="4"/>
  <c r="S413" i="4" s="1"/>
  <c r="O413" i="4"/>
  <c r="P413" i="4" s="1"/>
  <c r="R412" i="4"/>
  <c r="S412" i="4" s="1"/>
  <c r="O412" i="4"/>
  <c r="P412" i="4" s="1"/>
  <c r="R411" i="4"/>
  <c r="S411" i="4" s="1"/>
  <c r="O411" i="4"/>
  <c r="P411" i="4" s="1"/>
  <c r="R410" i="4"/>
  <c r="S410" i="4" s="1"/>
  <c r="O410" i="4"/>
  <c r="P410" i="4" s="1"/>
  <c r="R409" i="4"/>
  <c r="S409" i="4" s="1"/>
  <c r="O409" i="4"/>
  <c r="P409" i="4" s="1"/>
  <c r="R408" i="4"/>
  <c r="S408" i="4" s="1"/>
  <c r="O408" i="4"/>
  <c r="P408" i="4" s="1"/>
  <c r="R407" i="4"/>
  <c r="S407" i="4" s="1"/>
  <c r="O407" i="4"/>
  <c r="P407" i="4" s="1"/>
  <c r="R406" i="4"/>
  <c r="S406" i="4" s="1"/>
  <c r="O406" i="4"/>
  <c r="P406" i="4" s="1"/>
  <c r="R405" i="4"/>
  <c r="S405" i="4" s="1"/>
  <c r="O405" i="4"/>
  <c r="P405" i="4" s="1"/>
  <c r="R404" i="4"/>
  <c r="S404" i="4" s="1"/>
  <c r="O404" i="4"/>
  <c r="P404" i="4" s="1"/>
  <c r="R403" i="4"/>
  <c r="S403" i="4" s="1"/>
  <c r="O403" i="4"/>
  <c r="P403" i="4" s="1"/>
  <c r="R402" i="4"/>
  <c r="S402" i="4" s="1"/>
  <c r="O402" i="4"/>
  <c r="P402" i="4" s="1"/>
  <c r="R401" i="4"/>
  <c r="S401" i="4" s="1"/>
  <c r="O401" i="4"/>
  <c r="P401" i="4" s="1"/>
  <c r="R400" i="4"/>
  <c r="S400" i="4" s="1"/>
  <c r="O400" i="4"/>
  <c r="P400" i="4" s="1"/>
  <c r="R399" i="4"/>
  <c r="S399" i="4" s="1"/>
  <c r="O399" i="4"/>
  <c r="P399" i="4" s="1"/>
  <c r="R398" i="4"/>
  <c r="S398" i="4" s="1"/>
  <c r="O398" i="4"/>
  <c r="P398" i="4" s="1"/>
  <c r="R397" i="4"/>
  <c r="S397" i="4" s="1"/>
  <c r="O397" i="4"/>
  <c r="P397" i="4" s="1"/>
  <c r="R396" i="4"/>
  <c r="S396" i="4" s="1"/>
  <c r="O396" i="4"/>
  <c r="P396" i="4" s="1"/>
  <c r="R395" i="4"/>
  <c r="S395" i="4" s="1"/>
  <c r="O395" i="4"/>
  <c r="P395" i="4" s="1"/>
  <c r="R394" i="4"/>
  <c r="S394" i="4" s="1"/>
  <c r="O394" i="4"/>
  <c r="P394" i="4" s="1"/>
  <c r="R393" i="4"/>
  <c r="S393" i="4" s="1"/>
  <c r="O393" i="4"/>
  <c r="P393" i="4" s="1"/>
  <c r="R392" i="4"/>
  <c r="S392" i="4" s="1"/>
  <c r="O392" i="4"/>
  <c r="P392" i="4" s="1"/>
  <c r="R391" i="4"/>
  <c r="S391" i="4" s="1"/>
  <c r="O391" i="4"/>
  <c r="P391" i="4" s="1"/>
  <c r="R390" i="4"/>
  <c r="S390" i="4" s="1"/>
  <c r="O390" i="4"/>
  <c r="P390" i="4" s="1"/>
  <c r="R389" i="4"/>
  <c r="S389" i="4" s="1"/>
  <c r="O389" i="4"/>
  <c r="P389" i="4" s="1"/>
  <c r="R388" i="4"/>
  <c r="S388" i="4" s="1"/>
  <c r="O388" i="4"/>
  <c r="P388" i="4" s="1"/>
  <c r="R387" i="4"/>
  <c r="S387" i="4" s="1"/>
  <c r="O387" i="4"/>
  <c r="P387" i="4" s="1"/>
  <c r="R386" i="4"/>
  <c r="S386" i="4" s="1"/>
  <c r="O386" i="4"/>
  <c r="P386" i="4" s="1"/>
  <c r="R385" i="4"/>
  <c r="S385" i="4" s="1"/>
  <c r="O385" i="4"/>
  <c r="P385" i="4" s="1"/>
  <c r="R384" i="4"/>
  <c r="S384" i="4" s="1"/>
  <c r="O384" i="4"/>
  <c r="P384" i="4" s="1"/>
  <c r="R383" i="4"/>
  <c r="S383" i="4" s="1"/>
  <c r="O383" i="4"/>
  <c r="P383" i="4" s="1"/>
  <c r="R382" i="4"/>
  <c r="S382" i="4" s="1"/>
  <c r="O382" i="4"/>
  <c r="P382" i="4" s="1"/>
  <c r="R381" i="4"/>
  <c r="S381" i="4" s="1"/>
  <c r="O381" i="4"/>
  <c r="P381" i="4" s="1"/>
  <c r="R380" i="4"/>
  <c r="S380" i="4" s="1"/>
  <c r="O380" i="4"/>
  <c r="P380" i="4" s="1"/>
  <c r="R379" i="4"/>
  <c r="S379" i="4" s="1"/>
  <c r="O379" i="4"/>
  <c r="P379" i="4" s="1"/>
  <c r="R378" i="4"/>
  <c r="S378" i="4" s="1"/>
  <c r="O378" i="4"/>
  <c r="P378" i="4" s="1"/>
  <c r="R377" i="4"/>
  <c r="S377" i="4" s="1"/>
  <c r="O377" i="4"/>
  <c r="P377" i="4" s="1"/>
  <c r="R376" i="4"/>
  <c r="S376" i="4" s="1"/>
  <c r="O376" i="4"/>
  <c r="P376" i="4" s="1"/>
  <c r="R375" i="4"/>
  <c r="S375" i="4" s="1"/>
  <c r="O375" i="4"/>
  <c r="P375" i="4" s="1"/>
  <c r="R374" i="4"/>
  <c r="S374" i="4" s="1"/>
  <c r="O374" i="4"/>
  <c r="P374" i="4" s="1"/>
  <c r="R373" i="4"/>
  <c r="S373" i="4" s="1"/>
  <c r="O373" i="4"/>
  <c r="P373" i="4" s="1"/>
  <c r="R372" i="4"/>
  <c r="S372" i="4" s="1"/>
  <c r="O372" i="4"/>
  <c r="P372" i="4" s="1"/>
  <c r="R371" i="4"/>
  <c r="S371" i="4" s="1"/>
  <c r="O371" i="4"/>
  <c r="P371" i="4" s="1"/>
  <c r="R370" i="4"/>
  <c r="S370" i="4" s="1"/>
  <c r="O370" i="4"/>
  <c r="P370" i="4" s="1"/>
  <c r="S369" i="4"/>
  <c r="R369" i="4"/>
  <c r="O369" i="4"/>
  <c r="P369" i="4" s="1"/>
  <c r="R368" i="4"/>
  <c r="S368" i="4" s="1"/>
  <c r="O368" i="4"/>
  <c r="P368" i="4" s="1"/>
  <c r="R367" i="4"/>
  <c r="S367" i="4" s="1"/>
  <c r="O367" i="4"/>
  <c r="P367" i="4" s="1"/>
  <c r="R366" i="4"/>
  <c r="S366" i="4" s="1"/>
  <c r="O366" i="4"/>
  <c r="P366" i="4" s="1"/>
  <c r="R365" i="4"/>
  <c r="S365" i="4" s="1"/>
  <c r="O365" i="4"/>
  <c r="P365" i="4" s="1"/>
  <c r="R364" i="4"/>
  <c r="S364" i="4" s="1"/>
  <c r="O364" i="4"/>
  <c r="P364" i="4" s="1"/>
  <c r="R363" i="4"/>
  <c r="S363" i="4" s="1"/>
  <c r="O363" i="4"/>
  <c r="P363" i="4" s="1"/>
  <c r="R362" i="4"/>
  <c r="S362" i="4" s="1"/>
  <c r="O362" i="4"/>
  <c r="P362" i="4" s="1"/>
  <c r="R361" i="4"/>
  <c r="S361" i="4" s="1"/>
  <c r="O361" i="4"/>
  <c r="P361" i="4" s="1"/>
  <c r="R360" i="4"/>
  <c r="S360" i="4" s="1"/>
  <c r="O360" i="4"/>
  <c r="P360" i="4" s="1"/>
  <c r="R359" i="4"/>
  <c r="S359" i="4" s="1"/>
  <c r="O359" i="4"/>
  <c r="P359" i="4" s="1"/>
  <c r="R358" i="4"/>
  <c r="S358" i="4" s="1"/>
  <c r="O358" i="4"/>
  <c r="P358" i="4" s="1"/>
  <c r="R357" i="4"/>
  <c r="S357" i="4" s="1"/>
  <c r="O357" i="4"/>
  <c r="P357" i="4" s="1"/>
  <c r="R356" i="4"/>
  <c r="S356" i="4" s="1"/>
  <c r="O356" i="4"/>
  <c r="P356" i="4" s="1"/>
  <c r="R355" i="4"/>
  <c r="S355" i="4" s="1"/>
  <c r="O355" i="4"/>
  <c r="P355" i="4" s="1"/>
  <c r="R354" i="4"/>
  <c r="S354" i="4" s="1"/>
  <c r="O354" i="4"/>
  <c r="P354" i="4" s="1"/>
  <c r="R353" i="4"/>
  <c r="S353" i="4" s="1"/>
  <c r="O353" i="4"/>
  <c r="P353" i="4" s="1"/>
  <c r="R352" i="4"/>
  <c r="S352" i="4" s="1"/>
  <c r="O352" i="4"/>
  <c r="P352" i="4" s="1"/>
  <c r="R351" i="4"/>
  <c r="S351" i="4" s="1"/>
  <c r="O351" i="4"/>
  <c r="P351" i="4" s="1"/>
  <c r="R350" i="4"/>
  <c r="S350" i="4" s="1"/>
  <c r="O350" i="4"/>
  <c r="P350" i="4" s="1"/>
  <c r="R349" i="4"/>
  <c r="S349" i="4" s="1"/>
  <c r="O349" i="4"/>
  <c r="P349" i="4" s="1"/>
  <c r="R348" i="4"/>
  <c r="S348" i="4" s="1"/>
  <c r="O348" i="4"/>
  <c r="P348" i="4" s="1"/>
  <c r="R347" i="4"/>
  <c r="S347" i="4" s="1"/>
  <c r="O347" i="4"/>
  <c r="P347" i="4" s="1"/>
  <c r="R346" i="4"/>
  <c r="S346" i="4" s="1"/>
  <c r="O346" i="4"/>
  <c r="P346" i="4" s="1"/>
  <c r="R345" i="4"/>
  <c r="S345" i="4" s="1"/>
  <c r="O345" i="4"/>
  <c r="P345" i="4" s="1"/>
  <c r="R344" i="4"/>
  <c r="S344" i="4" s="1"/>
  <c r="O344" i="4"/>
  <c r="P344" i="4" s="1"/>
  <c r="R343" i="4"/>
  <c r="S343" i="4" s="1"/>
  <c r="O343" i="4"/>
  <c r="P343" i="4" s="1"/>
  <c r="R342" i="4"/>
  <c r="S342" i="4" s="1"/>
  <c r="O342" i="4"/>
  <c r="P342" i="4" s="1"/>
  <c r="R341" i="4"/>
  <c r="S341" i="4" s="1"/>
  <c r="O341" i="4"/>
  <c r="P341" i="4" s="1"/>
  <c r="R340" i="4"/>
  <c r="S340" i="4" s="1"/>
  <c r="O340" i="4"/>
  <c r="P340" i="4" s="1"/>
  <c r="R339" i="4"/>
  <c r="S339" i="4" s="1"/>
  <c r="O339" i="4"/>
  <c r="P339" i="4" s="1"/>
  <c r="R338" i="4"/>
  <c r="S338" i="4" s="1"/>
  <c r="O338" i="4"/>
  <c r="P338" i="4" s="1"/>
  <c r="R337" i="4"/>
  <c r="S337" i="4" s="1"/>
  <c r="O337" i="4"/>
  <c r="P337" i="4" s="1"/>
  <c r="R336" i="4"/>
  <c r="S336" i="4" s="1"/>
  <c r="O336" i="4"/>
  <c r="P336" i="4" s="1"/>
  <c r="R335" i="4"/>
  <c r="S335" i="4" s="1"/>
  <c r="O335" i="4"/>
  <c r="P335" i="4" s="1"/>
  <c r="R334" i="4"/>
  <c r="S334" i="4" s="1"/>
  <c r="O334" i="4"/>
  <c r="P334" i="4" s="1"/>
  <c r="R333" i="4"/>
  <c r="S333" i="4" s="1"/>
  <c r="O333" i="4"/>
  <c r="P333" i="4" s="1"/>
  <c r="R332" i="4"/>
  <c r="S332" i="4" s="1"/>
  <c r="O332" i="4"/>
  <c r="P332" i="4" s="1"/>
  <c r="R331" i="4"/>
  <c r="S331" i="4" s="1"/>
  <c r="O331" i="4"/>
  <c r="P331" i="4" s="1"/>
  <c r="R330" i="4"/>
  <c r="S330" i="4" s="1"/>
  <c r="O330" i="4"/>
  <c r="P330" i="4" s="1"/>
  <c r="R329" i="4"/>
  <c r="S329" i="4" s="1"/>
  <c r="O329" i="4"/>
  <c r="P329" i="4" s="1"/>
  <c r="R328" i="4"/>
  <c r="S328" i="4" s="1"/>
  <c r="O328" i="4"/>
  <c r="P328" i="4" s="1"/>
  <c r="R327" i="4"/>
  <c r="S327" i="4" s="1"/>
  <c r="O327" i="4"/>
  <c r="P327" i="4" s="1"/>
  <c r="R326" i="4"/>
  <c r="S326" i="4" s="1"/>
  <c r="O326" i="4"/>
  <c r="P326" i="4" s="1"/>
  <c r="R325" i="4"/>
  <c r="S325" i="4" s="1"/>
  <c r="O325" i="4"/>
  <c r="P325" i="4" s="1"/>
  <c r="R324" i="4"/>
  <c r="S324" i="4" s="1"/>
  <c r="O324" i="4"/>
  <c r="P324" i="4" s="1"/>
  <c r="R323" i="4"/>
  <c r="S323" i="4" s="1"/>
  <c r="O323" i="4"/>
  <c r="P323" i="4" s="1"/>
  <c r="R322" i="4"/>
  <c r="S322" i="4" s="1"/>
  <c r="O322" i="4"/>
  <c r="P322" i="4" s="1"/>
  <c r="R321" i="4"/>
  <c r="S321" i="4" s="1"/>
  <c r="O321" i="4"/>
  <c r="P321" i="4" s="1"/>
  <c r="R320" i="4"/>
  <c r="S320" i="4" s="1"/>
  <c r="O320" i="4"/>
  <c r="P320" i="4" s="1"/>
  <c r="R319" i="4"/>
  <c r="S319" i="4" s="1"/>
  <c r="O319" i="4"/>
  <c r="P319" i="4" s="1"/>
  <c r="R318" i="4"/>
  <c r="S318" i="4" s="1"/>
  <c r="O318" i="4"/>
  <c r="P318" i="4" s="1"/>
  <c r="R317" i="4"/>
  <c r="S317" i="4" s="1"/>
  <c r="O317" i="4"/>
  <c r="P317" i="4" s="1"/>
  <c r="R316" i="4"/>
  <c r="S316" i="4" s="1"/>
  <c r="O316" i="4"/>
  <c r="P316" i="4" s="1"/>
  <c r="R315" i="4"/>
  <c r="S315" i="4" s="1"/>
  <c r="P315" i="4"/>
  <c r="O315" i="4"/>
  <c r="R314" i="4"/>
  <c r="S314" i="4" s="1"/>
  <c r="O314" i="4"/>
  <c r="P314" i="4" s="1"/>
  <c r="R313" i="4"/>
  <c r="S313" i="4" s="1"/>
  <c r="O313" i="4"/>
  <c r="P313" i="4" s="1"/>
  <c r="R312" i="4"/>
  <c r="S312" i="4" s="1"/>
  <c r="O312" i="4"/>
  <c r="P312" i="4" s="1"/>
  <c r="R311" i="4"/>
  <c r="S311" i="4" s="1"/>
  <c r="O311" i="4"/>
  <c r="P311" i="4" s="1"/>
  <c r="R310" i="4"/>
  <c r="S310" i="4" s="1"/>
  <c r="O310" i="4"/>
  <c r="P310" i="4" s="1"/>
  <c r="R309" i="4"/>
  <c r="S309" i="4" s="1"/>
  <c r="O309" i="4"/>
  <c r="P309" i="4" s="1"/>
  <c r="R308" i="4"/>
  <c r="S308" i="4" s="1"/>
  <c r="O308" i="4"/>
  <c r="P308" i="4" s="1"/>
  <c r="R307" i="4"/>
  <c r="S307" i="4" s="1"/>
  <c r="O307" i="4"/>
  <c r="P307" i="4" s="1"/>
  <c r="R306" i="4"/>
  <c r="S306" i="4" s="1"/>
  <c r="O306" i="4"/>
  <c r="P306" i="4" s="1"/>
  <c r="R305" i="4"/>
  <c r="S305" i="4" s="1"/>
  <c r="O305" i="4"/>
  <c r="P305" i="4" s="1"/>
  <c r="R304" i="4"/>
  <c r="S304" i="4" s="1"/>
  <c r="O304" i="4"/>
  <c r="P304" i="4" s="1"/>
  <c r="R303" i="4"/>
  <c r="S303" i="4" s="1"/>
  <c r="O303" i="4"/>
  <c r="P303" i="4" s="1"/>
  <c r="R302" i="4"/>
  <c r="S302" i="4" s="1"/>
  <c r="O302" i="4"/>
  <c r="P302" i="4" s="1"/>
  <c r="R301" i="4"/>
  <c r="O301" i="4"/>
  <c r="N301" i="4"/>
  <c r="R300" i="4"/>
  <c r="S300" i="4" s="1"/>
  <c r="O300" i="4"/>
  <c r="P300" i="4" s="1"/>
  <c r="R299" i="4"/>
  <c r="S299" i="4" s="1"/>
  <c r="P299" i="4"/>
  <c r="O299" i="4"/>
  <c r="R298" i="4"/>
  <c r="S298" i="4" s="1"/>
  <c r="O298" i="4"/>
  <c r="P298" i="4" s="1"/>
  <c r="R297" i="4"/>
  <c r="S297" i="4" s="1"/>
  <c r="O297" i="4"/>
  <c r="P297" i="4" s="1"/>
  <c r="R296" i="4"/>
  <c r="S296" i="4" s="1"/>
  <c r="O296" i="4"/>
  <c r="P296" i="4" s="1"/>
  <c r="R295" i="4"/>
  <c r="S295" i="4" s="1"/>
  <c r="O295" i="4"/>
  <c r="P295" i="4" s="1"/>
  <c r="R294" i="4"/>
  <c r="S294" i="4" s="1"/>
  <c r="O294" i="4"/>
  <c r="P294" i="4" s="1"/>
  <c r="R293" i="4"/>
  <c r="S293" i="4" s="1"/>
  <c r="O293" i="4"/>
  <c r="P293" i="4" s="1"/>
  <c r="R292" i="4"/>
  <c r="S292" i="4" s="1"/>
  <c r="O292" i="4"/>
  <c r="P292" i="4" s="1"/>
  <c r="R291" i="4"/>
  <c r="S291" i="4" s="1"/>
  <c r="O291" i="4"/>
  <c r="P291" i="4" s="1"/>
  <c r="R290" i="4"/>
  <c r="S290" i="4" s="1"/>
  <c r="O290" i="4"/>
  <c r="P290" i="4" s="1"/>
  <c r="R289" i="4"/>
  <c r="S289" i="4" s="1"/>
  <c r="O289" i="4"/>
  <c r="P289" i="4" s="1"/>
  <c r="R288" i="4"/>
  <c r="S288" i="4" s="1"/>
  <c r="O288" i="4"/>
  <c r="P288" i="4" s="1"/>
  <c r="R287" i="4"/>
  <c r="S287" i="4" s="1"/>
  <c r="O287" i="4"/>
  <c r="P287" i="4" s="1"/>
  <c r="R286" i="4"/>
  <c r="S286" i="4" s="1"/>
  <c r="P286" i="4"/>
  <c r="O286" i="4"/>
  <c r="R285" i="4"/>
  <c r="S285" i="4" s="1"/>
  <c r="O285" i="4"/>
  <c r="P285" i="4" s="1"/>
  <c r="R284" i="4"/>
  <c r="S284" i="4" s="1"/>
  <c r="O284" i="4"/>
  <c r="P284" i="4" s="1"/>
  <c r="R283" i="4"/>
  <c r="S283" i="4" s="1"/>
  <c r="O283" i="4"/>
  <c r="P283" i="4" s="1"/>
  <c r="S282" i="4"/>
  <c r="R282" i="4"/>
  <c r="O282" i="4"/>
  <c r="P282" i="4" s="1"/>
  <c r="R281" i="4"/>
  <c r="S281" i="4" s="1"/>
  <c r="P281" i="4"/>
  <c r="O281" i="4"/>
  <c r="R280" i="4"/>
  <c r="S280" i="4" s="1"/>
  <c r="O280" i="4"/>
  <c r="P280" i="4" s="1"/>
  <c r="R279" i="4"/>
  <c r="S279" i="4" s="1"/>
  <c r="O279" i="4"/>
  <c r="P279" i="4" s="1"/>
  <c r="R278" i="4"/>
  <c r="S278" i="4" s="1"/>
  <c r="O278" i="4"/>
  <c r="P278" i="4" s="1"/>
  <c r="R277" i="4"/>
  <c r="S277" i="4" s="1"/>
  <c r="O277" i="4"/>
  <c r="P277" i="4" s="1"/>
  <c r="R276" i="4"/>
  <c r="S276" i="4" s="1"/>
  <c r="O276" i="4"/>
  <c r="P276" i="4" s="1"/>
  <c r="R275" i="4"/>
  <c r="S275" i="4" s="1"/>
  <c r="O275" i="4"/>
  <c r="P275" i="4" s="1"/>
  <c r="R274" i="4"/>
  <c r="S274" i="4" s="1"/>
  <c r="O274" i="4"/>
  <c r="P274" i="4" s="1"/>
  <c r="R273" i="4"/>
  <c r="S273" i="4" s="1"/>
  <c r="O273" i="4"/>
  <c r="P273" i="4" s="1"/>
  <c r="R272" i="4"/>
  <c r="S272" i="4" s="1"/>
  <c r="O272" i="4"/>
  <c r="P272" i="4" s="1"/>
  <c r="R271" i="4"/>
  <c r="S271" i="4" s="1"/>
  <c r="P271" i="4"/>
  <c r="O271" i="4"/>
  <c r="S270" i="4"/>
  <c r="R270" i="4"/>
  <c r="O270" i="4"/>
  <c r="P270" i="4" s="1"/>
  <c r="R269" i="4"/>
  <c r="S269" i="4" s="1"/>
  <c r="O269" i="4"/>
  <c r="P269" i="4" s="1"/>
  <c r="R268" i="4"/>
  <c r="S268" i="4" s="1"/>
  <c r="O268" i="4"/>
  <c r="P268" i="4" s="1"/>
  <c r="R267" i="4"/>
  <c r="S267" i="4" s="1"/>
  <c r="O267" i="4"/>
  <c r="P267" i="4" s="1"/>
  <c r="R266" i="4"/>
  <c r="S266" i="4" s="1"/>
  <c r="O266" i="4"/>
  <c r="P266" i="4" s="1"/>
  <c r="R265" i="4"/>
  <c r="S265" i="4" s="1"/>
  <c r="O265" i="4"/>
  <c r="P265" i="4" s="1"/>
  <c r="R264" i="4"/>
  <c r="S264" i="4" s="1"/>
  <c r="O264" i="4"/>
  <c r="P264" i="4" s="1"/>
  <c r="R263" i="4"/>
  <c r="S263" i="4" s="1"/>
  <c r="O263" i="4"/>
  <c r="P263" i="4" s="1"/>
  <c r="R262" i="4"/>
  <c r="S262" i="4" s="1"/>
  <c r="O262" i="4"/>
  <c r="P262" i="4" s="1"/>
  <c r="R261" i="4"/>
  <c r="S261" i="4" s="1"/>
  <c r="O261" i="4"/>
  <c r="P261" i="4" s="1"/>
  <c r="R260" i="4"/>
  <c r="S260" i="4" s="1"/>
  <c r="O260" i="4"/>
  <c r="P260" i="4" s="1"/>
  <c r="R259" i="4"/>
  <c r="S259" i="4" s="1"/>
  <c r="O259" i="4"/>
  <c r="P259" i="4" s="1"/>
  <c r="R258" i="4"/>
  <c r="S258" i="4" s="1"/>
  <c r="O258" i="4"/>
  <c r="P258" i="4" s="1"/>
  <c r="R257" i="4"/>
  <c r="S257" i="4" s="1"/>
  <c r="O257" i="4"/>
  <c r="P257" i="4" s="1"/>
  <c r="R256" i="4"/>
  <c r="O256" i="4"/>
  <c r="N256" i="4"/>
  <c r="R255" i="4"/>
  <c r="S255" i="4" s="1"/>
  <c r="O255" i="4"/>
  <c r="P255" i="4" s="1"/>
  <c r="S254" i="4"/>
  <c r="R254" i="4"/>
  <c r="O254" i="4"/>
  <c r="P254" i="4" s="1"/>
  <c r="R253" i="4"/>
  <c r="S253" i="4" s="1"/>
  <c r="O253" i="4"/>
  <c r="P253" i="4" s="1"/>
  <c r="R252" i="4"/>
  <c r="S252" i="4" s="1"/>
  <c r="O252" i="4"/>
  <c r="P252" i="4" s="1"/>
  <c r="R251" i="4"/>
  <c r="S251" i="4" s="1"/>
  <c r="O251" i="4"/>
  <c r="P251" i="4" s="1"/>
  <c r="R250" i="4"/>
  <c r="S250" i="4" s="1"/>
  <c r="O250" i="4"/>
  <c r="P250" i="4" s="1"/>
  <c r="R249" i="4"/>
  <c r="S249" i="4" s="1"/>
  <c r="O249" i="4"/>
  <c r="P249" i="4" s="1"/>
  <c r="R248" i="4"/>
  <c r="S248" i="4" s="1"/>
  <c r="O248" i="4"/>
  <c r="P248" i="4" s="1"/>
  <c r="R247" i="4"/>
  <c r="S247" i="4" s="1"/>
  <c r="O247" i="4"/>
  <c r="P247" i="4" s="1"/>
  <c r="R246" i="4"/>
  <c r="S246" i="4" s="1"/>
  <c r="O246" i="4"/>
  <c r="P246" i="4" s="1"/>
  <c r="R245" i="4"/>
  <c r="S245" i="4" s="1"/>
  <c r="O245" i="4"/>
  <c r="P245" i="4" s="1"/>
  <c r="S244" i="4"/>
  <c r="R244" i="4"/>
  <c r="O244" i="4"/>
  <c r="P244" i="4" s="1"/>
  <c r="R243" i="4"/>
  <c r="S243" i="4" s="1"/>
  <c r="O243" i="4"/>
  <c r="P243" i="4" s="1"/>
  <c r="R242" i="4"/>
  <c r="S242" i="4" s="1"/>
  <c r="O242" i="4"/>
  <c r="P242" i="4" s="1"/>
  <c r="R241" i="4"/>
  <c r="S241" i="4" s="1"/>
  <c r="O241" i="4"/>
  <c r="P241" i="4" s="1"/>
  <c r="R240" i="4"/>
  <c r="S240" i="4" s="1"/>
  <c r="O240" i="4"/>
  <c r="P240" i="4" s="1"/>
  <c r="R239" i="4"/>
  <c r="S239" i="4" s="1"/>
  <c r="O239" i="4"/>
  <c r="P239" i="4" s="1"/>
  <c r="R238" i="4"/>
  <c r="S238" i="4" s="1"/>
  <c r="O238" i="4"/>
  <c r="P238" i="4" s="1"/>
  <c r="R237" i="4"/>
  <c r="S237" i="4" s="1"/>
  <c r="O237" i="4"/>
  <c r="P237" i="4" s="1"/>
  <c r="R236" i="4"/>
  <c r="S236" i="4" s="1"/>
  <c r="O236" i="4"/>
  <c r="P236" i="4" s="1"/>
  <c r="S235" i="4"/>
  <c r="R235" i="4"/>
  <c r="O235" i="4"/>
  <c r="P235" i="4" s="1"/>
  <c r="R234" i="4"/>
  <c r="S234" i="4" s="1"/>
  <c r="O234" i="4"/>
  <c r="P234" i="4" s="1"/>
  <c r="R233" i="4"/>
  <c r="S233" i="4" s="1"/>
  <c r="O233" i="4"/>
  <c r="P233" i="4" s="1"/>
  <c r="R232" i="4"/>
  <c r="S232" i="4" s="1"/>
  <c r="O232" i="4"/>
  <c r="P232" i="4" s="1"/>
  <c r="R231" i="4"/>
  <c r="S231" i="4" s="1"/>
  <c r="O231" i="4"/>
  <c r="P231" i="4" s="1"/>
  <c r="R230" i="4"/>
  <c r="S230" i="4" s="1"/>
  <c r="O230" i="4"/>
  <c r="P230" i="4" s="1"/>
  <c r="R229" i="4"/>
  <c r="S229" i="4" s="1"/>
  <c r="O229" i="4"/>
  <c r="P229" i="4" s="1"/>
  <c r="R228" i="4"/>
  <c r="S228" i="4" s="1"/>
  <c r="O228" i="4"/>
  <c r="P228" i="4" s="1"/>
  <c r="R227" i="4"/>
  <c r="S227" i="4" s="1"/>
  <c r="O227" i="4"/>
  <c r="P227" i="4" s="1"/>
  <c r="R226" i="4"/>
  <c r="S226" i="4" s="1"/>
  <c r="O226" i="4"/>
  <c r="P226" i="4" s="1"/>
  <c r="R225" i="4"/>
  <c r="S225" i="4" s="1"/>
  <c r="O225" i="4"/>
  <c r="P225" i="4" s="1"/>
  <c r="R224" i="4"/>
  <c r="S224" i="4" s="1"/>
  <c r="O224" i="4"/>
  <c r="P224" i="4" s="1"/>
  <c r="R223" i="4"/>
  <c r="S223" i="4" s="1"/>
  <c r="P223" i="4"/>
  <c r="O223" i="4"/>
  <c r="R222" i="4"/>
  <c r="S222" i="4" s="1"/>
  <c r="O222" i="4"/>
  <c r="P222" i="4" s="1"/>
  <c r="R221" i="4"/>
  <c r="S221" i="4" s="1"/>
  <c r="O221" i="4"/>
  <c r="P221" i="4" s="1"/>
  <c r="R220" i="4"/>
  <c r="S220" i="4" s="1"/>
  <c r="O220" i="4"/>
  <c r="P220" i="4" s="1"/>
  <c r="R219" i="4"/>
  <c r="S219" i="4" s="1"/>
  <c r="O219" i="4"/>
  <c r="P219" i="4" s="1"/>
  <c r="S218" i="4"/>
  <c r="R218" i="4"/>
  <c r="O218" i="4"/>
  <c r="P218" i="4" s="1"/>
  <c r="R217" i="4"/>
  <c r="S217" i="4" s="1"/>
  <c r="O217" i="4"/>
  <c r="P217" i="4" s="1"/>
  <c r="R216" i="4"/>
  <c r="S216" i="4" s="1"/>
  <c r="O216" i="4"/>
  <c r="P216" i="4" s="1"/>
  <c r="R215" i="4"/>
  <c r="S215" i="4" s="1"/>
  <c r="O215" i="4"/>
  <c r="P215" i="4" s="1"/>
  <c r="R214" i="4"/>
  <c r="S214" i="4" s="1"/>
  <c r="O214" i="4"/>
  <c r="P214" i="4" s="1"/>
  <c r="R213" i="4"/>
  <c r="S213" i="4" s="1"/>
  <c r="O213" i="4"/>
  <c r="P213" i="4" s="1"/>
  <c r="R212" i="4"/>
  <c r="S212" i="4" s="1"/>
  <c r="O212" i="4"/>
  <c r="P212" i="4" s="1"/>
  <c r="R211" i="4"/>
  <c r="S211" i="4" s="1"/>
  <c r="O211" i="4"/>
  <c r="P211" i="4" s="1"/>
  <c r="R210" i="4"/>
  <c r="S210" i="4" s="1"/>
  <c r="O210" i="4"/>
  <c r="P210" i="4" s="1"/>
  <c r="R209" i="4"/>
  <c r="S209" i="4" s="1"/>
  <c r="O209" i="4"/>
  <c r="P209" i="4" s="1"/>
  <c r="R208" i="4"/>
  <c r="S208" i="4" s="1"/>
  <c r="O208" i="4"/>
  <c r="P208" i="4" s="1"/>
  <c r="R207" i="4"/>
  <c r="S207" i="4" s="1"/>
  <c r="O207" i="4"/>
  <c r="P207" i="4" s="1"/>
  <c r="R206" i="4"/>
  <c r="S206" i="4" s="1"/>
  <c r="O206" i="4"/>
  <c r="P206" i="4" s="1"/>
  <c r="R205" i="4"/>
  <c r="S205" i="4" s="1"/>
  <c r="O205" i="4"/>
  <c r="P205" i="4" s="1"/>
  <c r="R204" i="4"/>
  <c r="S204" i="4" s="1"/>
  <c r="O204" i="4"/>
  <c r="P204" i="4" s="1"/>
  <c r="R203" i="4"/>
  <c r="S203" i="4" s="1"/>
  <c r="O203" i="4"/>
  <c r="P203" i="4" s="1"/>
  <c r="R202" i="4"/>
  <c r="S202" i="4" s="1"/>
  <c r="O202" i="4"/>
  <c r="P202" i="4" s="1"/>
  <c r="R201" i="4"/>
  <c r="S201" i="4" s="1"/>
  <c r="O201" i="4"/>
  <c r="P201" i="4" s="1"/>
  <c r="R200" i="4"/>
  <c r="S200" i="4" s="1"/>
  <c r="O200" i="4"/>
  <c r="P200" i="4" s="1"/>
  <c r="R199" i="4"/>
  <c r="S199" i="4" s="1"/>
  <c r="O199" i="4"/>
  <c r="P199" i="4" s="1"/>
  <c r="R198" i="4"/>
  <c r="S198" i="4" s="1"/>
  <c r="O198" i="4"/>
  <c r="P198" i="4" s="1"/>
  <c r="R197" i="4"/>
  <c r="S197" i="4" s="1"/>
  <c r="O197" i="4"/>
  <c r="P197" i="4" s="1"/>
  <c r="R196" i="4"/>
  <c r="S196" i="4" s="1"/>
  <c r="O196" i="4"/>
  <c r="P196" i="4" s="1"/>
  <c r="R195" i="4"/>
  <c r="S195" i="4" s="1"/>
  <c r="O195" i="4"/>
  <c r="P195" i="4" s="1"/>
  <c r="R194" i="4"/>
  <c r="S194" i="4" s="1"/>
  <c r="O194" i="4"/>
  <c r="P194" i="4" s="1"/>
  <c r="R193" i="4"/>
  <c r="S193" i="4" s="1"/>
  <c r="O193" i="4"/>
  <c r="P193" i="4" s="1"/>
  <c r="R192" i="4"/>
  <c r="S192" i="4" s="1"/>
  <c r="O192" i="4"/>
  <c r="P192" i="4" s="1"/>
  <c r="R191" i="4"/>
  <c r="S191" i="4" s="1"/>
  <c r="O191" i="4"/>
  <c r="P191" i="4" s="1"/>
  <c r="R190" i="4"/>
  <c r="S190" i="4" s="1"/>
  <c r="O190" i="4"/>
  <c r="P190" i="4" s="1"/>
  <c r="R189" i="4"/>
  <c r="S189" i="4" s="1"/>
  <c r="O189" i="4"/>
  <c r="P189" i="4" s="1"/>
  <c r="R188" i="4"/>
  <c r="S188" i="4" s="1"/>
  <c r="O188" i="4"/>
  <c r="P188" i="4" s="1"/>
  <c r="R187" i="4"/>
  <c r="S187" i="4" s="1"/>
  <c r="O187" i="4"/>
  <c r="P187" i="4" s="1"/>
  <c r="R186" i="4"/>
  <c r="S186" i="4" s="1"/>
  <c r="O186" i="4"/>
  <c r="P186" i="4" s="1"/>
  <c r="R185" i="4"/>
  <c r="S185" i="4" s="1"/>
  <c r="O185" i="4"/>
  <c r="P185" i="4" s="1"/>
  <c r="R184" i="4"/>
  <c r="S184" i="4" s="1"/>
  <c r="O184" i="4"/>
  <c r="P184" i="4" s="1"/>
  <c r="R183" i="4"/>
  <c r="S183" i="4" s="1"/>
  <c r="O183" i="4"/>
  <c r="P183" i="4" s="1"/>
  <c r="R182" i="4"/>
  <c r="S182" i="4" s="1"/>
  <c r="O182" i="4"/>
  <c r="P182" i="4" s="1"/>
  <c r="R181" i="4"/>
  <c r="O181" i="4"/>
  <c r="P181" i="4" s="1"/>
  <c r="N181" i="4"/>
  <c r="R180" i="4"/>
  <c r="S180" i="4" s="1"/>
  <c r="O180" i="4"/>
  <c r="P180" i="4" s="1"/>
  <c r="R179" i="4"/>
  <c r="S179" i="4" s="1"/>
  <c r="O179" i="4"/>
  <c r="P179" i="4" s="1"/>
  <c r="R178" i="4"/>
  <c r="S178" i="4" s="1"/>
  <c r="O178" i="4"/>
  <c r="P178" i="4" s="1"/>
  <c r="R177" i="4"/>
  <c r="S177" i="4" s="1"/>
  <c r="O177" i="4"/>
  <c r="P177" i="4" s="1"/>
  <c r="R176" i="4"/>
  <c r="S176" i="4" s="1"/>
  <c r="O176" i="4"/>
  <c r="P176" i="4" s="1"/>
  <c r="R175" i="4"/>
  <c r="S175" i="4" s="1"/>
  <c r="O175" i="4"/>
  <c r="P175" i="4" s="1"/>
  <c r="R174" i="4"/>
  <c r="S174" i="4" s="1"/>
  <c r="O174" i="4"/>
  <c r="P174" i="4" s="1"/>
  <c r="R173" i="4"/>
  <c r="S173" i="4" s="1"/>
  <c r="O173" i="4"/>
  <c r="P173" i="4" s="1"/>
  <c r="R172" i="4"/>
  <c r="S172" i="4" s="1"/>
  <c r="O172" i="4"/>
  <c r="P172" i="4" s="1"/>
  <c r="R171" i="4"/>
  <c r="S171" i="4" s="1"/>
  <c r="O171" i="4"/>
  <c r="P171" i="4" s="1"/>
  <c r="R170" i="4"/>
  <c r="S170" i="4" s="1"/>
  <c r="O170" i="4"/>
  <c r="P170" i="4" s="1"/>
  <c r="R169" i="4"/>
  <c r="S169" i="4" s="1"/>
  <c r="O169" i="4"/>
  <c r="P169" i="4" s="1"/>
  <c r="R168" i="4"/>
  <c r="S168" i="4" s="1"/>
  <c r="O168" i="4"/>
  <c r="P168" i="4" s="1"/>
  <c r="R167" i="4"/>
  <c r="S167" i="4" s="1"/>
  <c r="O167" i="4"/>
  <c r="P167" i="4" s="1"/>
  <c r="R166" i="4"/>
  <c r="S166" i="4" s="1"/>
  <c r="O166" i="4"/>
  <c r="P166" i="4" s="1"/>
  <c r="R165" i="4"/>
  <c r="S165" i="4" s="1"/>
  <c r="O165" i="4"/>
  <c r="P165" i="4" s="1"/>
  <c r="R164" i="4"/>
  <c r="S164" i="4" s="1"/>
  <c r="O164" i="4"/>
  <c r="P164" i="4" s="1"/>
  <c r="R163" i="4"/>
  <c r="S163" i="4" s="1"/>
  <c r="O163" i="4"/>
  <c r="P163" i="4" s="1"/>
  <c r="R162" i="4"/>
  <c r="S162" i="4" s="1"/>
  <c r="O162" i="4"/>
  <c r="P162" i="4" s="1"/>
  <c r="R161" i="4"/>
  <c r="S161" i="4" s="1"/>
  <c r="O161" i="4"/>
  <c r="P161" i="4" s="1"/>
  <c r="R160" i="4"/>
  <c r="S160" i="4" s="1"/>
  <c r="O160" i="4"/>
  <c r="P160" i="4" s="1"/>
  <c r="R159" i="4"/>
  <c r="S159" i="4" s="1"/>
  <c r="O159" i="4"/>
  <c r="P159" i="4" s="1"/>
  <c r="R158" i="4"/>
  <c r="S158" i="4" s="1"/>
  <c r="O158" i="4"/>
  <c r="P158" i="4" s="1"/>
  <c r="R157" i="4"/>
  <c r="S157" i="4" s="1"/>
  <c r="O157" i="4"/>
  <c r="P157" i="4" s="1"/>
  <c r="R156" i="4"/>
  <c r="S156" i="4" s="1"/>
  <c r="O156" i="4"/>
  <c r="P156" i="4" s="1"/>
  <c r="R155" i="4"/>
  <c r="S155" i="4" s="1"/>
  <c r="O155" i="4"/>
  <c r="P155" i="4" s="1"/>
  <c r="R154" i="4"/>
  <c r="S154" i="4" s="1"/>
  <c r="P154" i="4"/>
  <c r="O154" i="4"/>
  <c r="R153" i="4"/>
  <c r="S153" i="4" s="1"/>
  <c r="O153" i="4"/>
  <c r="P153" i="4" s="1"/>
  <c r="R152" i="4"/>
  <c r="S152" i="4" s="1"/>
  <c r="O152" i="4"/>
  <c r="P152" i="4" s="1"/>
  <c r="R151" i="4"/>
  <c r="S151" i="4" s="1"/>
  <c r="O151" i="4"/>
  <c r="P151" i="4" s="1"/>
  <c r="R150" i="4"/>
  <c r="S150" i="4" s="1"/>
  <c r="O150" i="4"/>
  <c r="P150" i="4" s="1"/>
  <c r="R149" i="4"/>
  <c r="S149" i="4" s="1"/>
  <c r="O149" i="4"/>
  <c r="P149" i="4" s="1"/>
  <c r="S148" i="4"/>
  <c r="R148" i="4"/>
  <c r="O148" i="4"/>
  <c r="P148" i="4" s="1"/>
  <c r="R147" i="4"/>
  <c r="S147" i="4" s="1"/>
  <c r="O147" i="4"/>
  <c r="P147" i="4" s="1"/>
  <c r="R146" i="4"/>
  <c r="S146" i="4" s="1"/>
  <c r="O146" i="4"/>
  <c r="P146" i="4" s="1"/>
  <c r="R145" i="4"/>
  <c r="S145" i="4" s="1"/>
  <c r="O145" i="4"/>
  <c r="P145" i="4" s="1"/>
  <c r="R144" i="4"/>
  <c r="S144" i="4" s="1"/>
  <c r="O144" i="4"/>
  <c r="P144" i="4" s="1"/>
  <c r="R143" i="4"/>
  <c r="S143" i="4" s="1"/>
  <c r="O143" i="4"/>
  <c r="P143" i="4" s="1"/>
  <c r="R142" i="4"/>
  <c r="S142" i="4" s="1"/>
  <c r="O142" i="4"/>
  <c r="P142" i="4" s="1"/>
  <c r="R141" i="4"/>
  <c r="S141" i="4" s="1"/>
  <c r="O141" i="4"/>
  <c r="P141" i="4" s="1"/>
  <c r="R140" i="4"/>
  <c r="S140" i="4" s="1"/>
  <c r="O140" i="4"/>
  <c r="P140" i="4" s="1"/>
  <c r="R139" i="4"/>
  <c r="S139" i="4" s="1"/>
  <c r="O139" i="4"/>
  <c r="P139" i="4" s="1"/>
  <c r="R138" i="4"/>
  <c r="S138" i="4" s="1"/>
  <c r="O138" i="4"/>
  <c r="P138" i="4" s="1"/>
  <c r="R137" i="4"/>
  <c r="S137" i="4" s="1"/>
  <c r="O137" i="4"/>
  <c r="P137" i="4" s="1"/>
  <c r="R136" i="4"/>
  <c r="S136" i="4" s="1"/>
  <c r="O136" i="4"/>
  <c r="P136" i="4" s="1"/>
  <c r="R135" i="4"/>
  <c r="S135" i="4" s="1"/>
  <c r="O135" i="4"/>
  <c r="P135" i="4" s="1"/>
  <c r="R134" i="4"/>
  <c r="S134" i="4" s="1"/>
  <c r="O134" i="4"/>
  <c r="P134" i="4" s="1"/>
  <c r="R133" i="4"/>
  <c r="S133" i="4" s="1"/>
  <c r="O133" i="4"/>
  <c r="P133" i="4" s="1"/>
  <c r="R132" i="4"/>
  <c r="O132" i="4"/>
  <c r="N132" i="4"/>
  <c r="R131" i="4"/>
  <c r="S131" i="4" s="1"/>
  <c r="O131" i="4"/>
  <c r="P131" i="4" s="1"/>
  <c r="R130" i="4"/>
  <c r="S130" i="4" s="1"/>
  <c r="P130" i="4"/>
  <c r="O130" i="4"/>
  <c r="R129" i="4"/>
  <c r="S129" i="4" s="1"/>
  <c r="O129" i="4"/>
  <c r="P129" i="4" s="1"/>
  <c r="R128" i="4"/>
  <c r="S128" i="4" s="1"/>
  <c r="O128" i="4"/>
  <c r="P128" i="4" s="1"/>
  <c r="R127" i="4"/>
  <c r="S127" i="4" s="1"/>
  <c r="O127" i="4"/>
  <c r="P127" i="4" s="1"/>
  <c r="R126" i="4"/>
  <c r="S126" i="4" s="1"/>
  <c r="O126" i="4"/>
  <c r="P126" i="4" s="1"/>
  <c r="R125" i="4"/>
  <c r="S125" i="4" s="1"/>
  <c r="O125" i="4"/>
  <c r="P125" i="4" s="1"/>
  <c r="R124" i="4"/>
  <c r="S124" i="4" s="1"/>
  <c r="O124" i="4"/>
  <c r="P124" i="4" s="1"/>
  <c r="R123" i="4"/>
  <c r="S123" i="4" s="1"/>
  <c r="O123" i="4"/>
  <c r="P123" i="4" s="1"/>
  <c r="R122" i="4"/>
  <c r="S122" i="4" s="1"/>
  <c r="O122" i="4"/>
  <c r="P122" i="4" s="1"/>
  <c r="R121" i="4"/>
  <c r="S121" i="4" s="1"/>
  <c r="O121" i="4"/>
  <c r="P121" i="4" s="1"/>
  <c r="R120" i="4"/>
  <c r="S120" i="4" s="1"/>
  <c r="O120" i="4"/>
  <c r="P120" i="4" s="1"/>
  <c r="R119" i="4"/>
  <c r="O119" i="4"/>
  <c r="N119" i="4"/>
  <c r="R118" i="4"/>
  <c r="S118" i="4" s="1"/>
  <c r="O118" i="4"/>
  <c r="P118" i="4" s="1"/>
  <c r="R117" i="4"/>
  <c r="S117" i="4" s="1"/>
  <c r="O117" i="4"/>
  <c r="P117" i="4" s="1"/>
  <c r="S116" i="4"/>
  <c r="R116" i="4"/>
  <c r="O116" i="4"/>
  <c r="P116" i="4" s="1"/>
  <c r="R115" i="4"/>
  <c r="S115" i="4" s="1"/>
  <c r="O115" i="4"/>
  <c r="P115" i="4" s="1"/>
  <c r="R114" i="4"/>
  <c r="S114" i="4" s="1"/>
  <c r="O114" i="4"/>
  <c r="P114" i="4" s="1"/>
  <c r="R113" i="4"/>
  <c r="S113" i="4" s="1"/>
  <c r="O113" i="4"/>
  <c r="P113" i="4" s="1"/>
  <c r="R112" i="4"/>
  <c r="S112" i="4" s="1"/>
  <c r="O112" i="4"/>
  <c r="P112" i="4" s="1"/>
  <c r="R111" i="4"/>
  <c r="S111" i="4" s="1"/>
  <c r="O111" i="4"/>
  <c r="P111" i="4" s="1"/>
  <c r="R110" i="4"/>
  <c r="S110" i="4" s="1"/>
  <c r="O110" i="4"/>
  <c r="P110" i="4" s="1"/>
  <c r="R109" i="4"/>
  <c r="S109" i="4" s="1"/>
  <c r="O109" i="4"/>
  <c r="P109" i="4" s="1"/>
  <c r="R108" i="4"/>
  <c r="S108" i="4" s="1"/>
  <c r="O108" i="4"/>
  <c r="P108" i="4" s="1"/>
  <c r="R107" i="4"/>
  <c r="S107" i="4" s="1"/>
  <c r="O107" i="4"/>
  <c r="P107" i="4" s="1"/>
  <c r="R106" i="4"/>
  <c r="S106" i="4" s="1"/>
  <c r="O106" i="4"/>
  <c r="P106" i="4" s="1"/>
  <c r="R105" i="4"/>
  <c r="S105" i="4" s="1"/>
  <c r="O105" i="4"/>
  <c r="P105" i="4" s="1"/>
  <c r="R104" i="4"/>
  <c r="S104" i="4" s="1"/>
  <c r="O104" i="4"/>
  <c r="P104" i="4" s="1"/>
  <c r="R103" i="4"/>
  <c r="S103" i="4" s="1"/>
  <c r="O103" i="4"/>
  <c r="P103" i="4" s="1"/>
  <c r="R102" i="4"/>
  <c r="S102" i="4" s="1"/>
  <c r="O102" i="4"/>
  <c r="P102" i="4" s="1"/>
  <c r="R101" i="4"/>
  <c r="S101" i="4" s="1"/>
  <c r="O101" i="4"/>
  <c r="P101" i="4" s="1"/>
  <c r="R100" i="4"/>
  <c r="S100" i="4" s="1"/>
  <c r="O100" i="4"/>
  <c r="P100" i="4" s="1"/>
  <c r="R99" i="4"/>
  <c r="S99" i="4" s="1"/>
  <c r="O99" i="4"/>
  <c r="P99" i="4" s="1"/>
  <c r="R98" i="4"/>
  <c r="S98" i="4" s="1"/>
  <c r="O98" i="4"/>
  <c r="P98" i="4" s="1"/>
  <c r="R97" i="4"/>
  <c r="S97" i="4" s="1"/>
  <c r="O97" i="4"/>
  <c r="P97" i="4" s="1"/>
  <c r="R96" i="4"/>
  <c r="S96" i="4" s="1"/>
  <c r="O96" i="4"/>
  <c r="P96" i="4" s="1"/>
  <c r="R95" i="4"/>
  <c r="S95" i="4" s="1"/>
  <c r="O95" i="4"/>
  <c r="P95" i="4" s="1"/>
  <c r="R94" i="4"/>
  <c r="S94" i="4" s="1"/>
  <c r="O94" i="4"/>
  <c r="P94" i="4" s="1"/>
  <c r="Q93" i="4"/>
  <c r="Q679" i="4" s="1"/>
  <c r="O93" i="4"/>
  <c r="P93" i="4" s="1"/>
  <c r="R92" i="4"/>
  <c r="S92" i="4" s="1"/>
  <c r="O92" i="4"/>
  <c r="P92" i="4" s="1"/>
  <c r="R91" i="4"/>
  <c r="S91" i="4" s="1"/>
  <c r="O91" i="4"/>
  <c r="P91" i="4" s="1"/>
  <c r="R90" i="4"/>
  <c r="S90" i="4" s="1"/>
  <c r="O90" i="4"/>
  <c r="P90" i="4" s="1"/>
  <c r="R89" i="4"/>
  <c r="S89" i="4" s="1"/>
  <c r="O89" i="4"/>
  <c r="P89" i="4" s="1"/>
  <c r="S88" i="4"/>
  <c r="R88" i="4"/>
  <c r="O88" i="4"/>
  <c r="P88" i="4" s="1"/>
  <c r="R87" i="4"/>
  <c r="S87" i="4" s="1"/>
  <c r="O87" i="4"/>
  <c r="P87" i="4" s="1"/>
  <c r="R86" i="4"/>
  <c r="S86" i="4" s="1"/>
  <c r="O86" i="4"/>
  <c r="P86" i="4" s="1"/>
  <c r="R85" i="4"/>
  <c r="S85" i="4" s="1"/>
  <c r="O85" i="4"/>
  <c r="P85" i="4" s="1"/>
  <c r="R84" i="4"/>
  <c r="S84" i="4" s="1"/>
  <c r="O84" i="4"/>
  <c r="P84" i="4" s="1"/>
  <c r="R83" i="4"/>
  <c r="S83" i="4" s="1"/>
  <c r="O83" i="4"/>
  <c r="P83" i="4" s="1"/>
  <c r="R82" i="4"/>
  <c r="S82" i="4" s="1"/>
  <c r="O82" i="4"/>
  <c r="P82" i="4" s="1"/>
  <c r="R81" i="4"/>
  <c r="S81" i="4" s="1"/>
  <c r="O81" i="4"/>
  <c r="P81" i="4" s="1"/>
  <c r="R80" i="4"/>
  <c r="S80" i="4" s="1"/>
  <c r="P80" i="4"/>
  <c r="O80" i="4"/>
  <c r="R79" i="4"/>
  <c r="O79" i="4"/>
  <c r="N79" i="4"/>
  <c r="R78" i="4"/>
  <c r="S78" i="4" s="1"/>
  <c r="O78" i="4"/>
  <c r="P78" i="4" s="1"/>
  <c r="R77" i="4"/>
  <c r="S77" i="4" s="1"/>
  <c r="O77" i="4"/>
  <c r="P77" i="4" s="1"/>
  <c r="R76" i="4"/>
  <c r="S76" i="4" s="1"/>
  <c r="O76" i="4"/>
  <c r="P76" i="4" s="1"/>
  <c r="R75" i="4"/>
  <c r="S75" i="4" s="1"/>
  <c r="P75" i="4"/>
  <c r="O75" i="4"/>
  <c r="R74" i="4"/>
  <c r="S74" i="4" s="1"/>
  <c r="P74" i="4"/>
  <c r="O74" i="4"/>
  <c r="R73" i="4"/>
  <c r="S73" i="4" s="1"/>
  <c r="O73" i="4"/>
  <c r="P73" i="4" s="1"/>
  <c r="R72" i="4"/>
  <c r="S72" i="4" s="1"/>
  <c r="P72" i="4"/>
  <c r="O72" i="4"/>
  <c r="R71" i="4"/>
  <c r="S71" i="4" s="1"/>
  <c r="O71" i="4"/>
  <c r="P71" i="4" s="1"/>
  <c r="R70" i="4"/>
  <c r="S70" i="4" s="1"/>
  <c r="O70" i="4"/>
  <c r="P70" i="4" s="1"/>
  <c r="R69" i="4"/>
  <c r="S69" i="4" s="1"/>
  <c r="O69" i="4"/>
  <c r="P69" i="4" s="1"/>
  <c r="R68" i="4"/>
  <c r="S68" i="4" s="1"/>
  <c r="O68" i="4"/>
  <c r="P68" i="4" s="1"/>
  <c r="R67" i="4"/>
  <c r="S67" i="4" s="1"/>
  <c r="O67" i="4"/>
  <c r="P67" i="4" s="1"/>
  <c r="R66" i="4"/>
  <c r="S66" i="4" s="1"/>
  <c r="O66" i="4"/>
  <c r="P66" i="4" s="1"/>
  <c r="S65" i="4"/>
  <c r="R65" i="4"/>
  <c r="O65" i="4"/>
  <c r="P65" i="4" s="1"/>
  <c r="R64" i="4"/>
  <c r="S64" i="4" s="1"/>
  <c r="O64" i="4"/>
  <c r="P64" i="4" s="1"/>
  <c r="R63" i="4"/>
  <c r="S63" i="4" s="1"/>
  <c r="O63" i="4"/>
  <c r="P63" i="4" s="1"/>
  <c r="R62" i="4"/>
  <c r="S62" i="4" s="1"/>
  <c r="O62" i="4"/>
  <c r="P62" i="4" s="1"/>
  <c r="R61" i="4"/>
  <c r="S61" i="4" s="1"/>
  <c r="O61" i="4"/>
  <c r="P61" i="4" s="1"/>
  <c r="R60" i="4"/>
  <c r="S60" i="4" s="1"/>
  <c r="O60" i="4"/>
  <c r="P60" i="4" s="1"/>
  <c r="R59" i="4"/>
  <c r="S59" i="4" s="1"/>
  <c r="O59" i="4"/>
  <c r="P59" i="4" s="1"/>
  <c r="R58" i="4"/>
  <c r="S58" i="4" s="1"/>
  <c r="O58" i="4"/>
  <c r="P58" i="4" s="1"/>
  <c r="R57" i="4"/>
  <c r="S57" i="4" s="1"/>
  <c r="O57" i="4"/>
  <c r="P57" i="4" s="1"/>
  <c r="R56" i="4"/>
  <c r="S56" i="4" s="1"/>
  <c r="O56" i="4"/>
  <c r="P56" i="4" s="1"/>
  <c r="R55" i="4"/>
  <c r="S55" i="4" s="1"/>
  <c r="O55" i="4"/>
  <c r="P55" i="4" s="1"/>
  <c r="R54" i="4"/>
  <c r="S54" i="4" s="1"/>
  <c r="O54" i="4"/>
  <c r="P54" i="4" s="1"/>
  <c r="R53" i="4"/>
  <c r="S53" i="4" s="1"/>
  <c r="O53" i="4"/>
  <c r="P53" i="4" s="1"/>
  <c r="R52" i="4"/>
  <c r="O52" i="4"/>
  <c r="N52" i="4"/>
  <c r="R51" i="4"/>
  <c r="S51" i="4" s="1"/>
  <c r="O51" i="4"/>
  <c r="P51" i="4" s="1"/>
  <c r="R50" i="4"/>
  <c r="S50" i="4" s="1"/>
  <c r="P50" i="4"/>
  <c r="O50" i="4"/>
  <c r="R49" i="4"/>
  <c r="S49" i="4" s="1"/>
  <c r="O49" i="4"/>
  <c r="P49" i="4" s="1"/>
  <c r="R48" i="4"/>
  <c r="S48" i="4" s="1"/>
  <c r="O48" i="4"/>
  <c r="P48" i="4" s="1"/>
  <c r="R47" i="4"/>
  <c r="S47" i="4" s="1"/>
  <c r="O47" i="4"/>
  <c r="P47" i="4" s="1"/>
  <c r="R46" i="4"/>
  <c r="S46" i="4" s="1"/>
  <c r="O46" i="4"/>
  <c r="P46" i="4" s="1"/>
  <c r="R45" i="4"/>
  <c r="S45" i="4" s="1"/>
  <c r="O45" i="4"/>
  <c r="P45" i="4" s="1"/>
  <c r="R44" i="4"/>
  <c r="O44" i="4"/>
  <c r="N44" i="4"/>
  <c r="R43" i="4"/>
  <c r="S43" i="4" s="1"/>
  <c r="O43" i="4"/>
  <c r="P43" i="4" s="1"/>
  <c r="R42" i="4"/>
  <c r="S42" i="4" s="1"/>
  <c r="O42" i="4"/>
  <c r="P42" i="4" s="1"/>
  <c r="R41" i="4"/>
  <c r="S41" i="4" s="1"/>
  <c r="O41" i="4"/>
  <c r="P41" i="4" s="1"/>
  <c r="R40" i="4"/>
  <c r="S40" i="4" s="1"/>
  <c r="O40" i="4"/>
  <c r="P40" i="4" s="1"/>
  <c r="R39" i="4"/>
  <c r="S39" i="4" s="1"/>
  <c r="O39" i="4"/>
  <c r="P39" i="4" s="1"/>
  <c r="R38" i="4"/>
  <c r="S38" i="4" s="1"/>
  <c r="O38" i="4"/>
  <c r="P38" i="4" s="1"/>
  <c r="R37" i="4"/>
  <c r="S37" i="4" s="1"/>
  <c r="O37" i="4"/>
  <c r="P37" i="4" s="1"/>
  <c r="R36" i="4"/>
  <c r="O36" i="4"/>
  <c r="N36" i="4"/>
  <c r="R35" i="4"/>
  <c r="S35" i="4" s="1"/>
  <c r="O35" i="4"/>
  <c r="P35" i="4" s="1"/>
  <c r="R34" i="4"/>
  <c r="S34" i="4" s="1"/>
  <c r="O34" i="4"/>
  <c r="P34" i="4" s="1"/>
  <c r="R33" i="4"/>
  <c r="S33" i="4" s="1"/>
  <c r="O33" i="4"/>
  <c r="P33" i="4" s="1"/>
  <c r="R32" i="4"/>
  <c r="S32" i="4" s="1"/>
  <c r="O32" i="4"/>
  <c r="P32" i="4" s="1"/>
  <c r="R31" i="4"/>
  <c r="O31" i="4"/>
  <c r="N31" i="4"/>
  <c r="R30" i="4"/>
  <c r="S30" i="4" s="1"/>
  <c r="P30" i="4"/>
  <c r="O30" i="4"/>
  <c r="R29" i="4"/>
  <c r="S29" i="4" s="1"/>
  <c r="O29" i="4"/>
  <c r="P29" i="4" s="1"/>
  <c r="R28" i="4"/>
  <c r="S28" i="4" s="1"/>
  <c r="O28" i="4"/>
  <c r="P28" i="4" s="1"/>
  <c r="R27" i="4"/>
  <c r="S27" i="4" s="1"/>
  <c r="O27" i="4"/>
  <c r="P27" i="4" s="1"/>
  <c r="R26" i="4"/>
  <c r="S26" i="4" s="1"/>
  <c r="O26" i="4"/>
  <c r="P26" i="4" s="1"/>
  <c r="R25" i="4"/>
  <c r="S25" i="4" s="1"/>
  <c r="O25" i="4"/>
  <c r="P25" i="4" s="1"/>
  <c r="R24" i="4"/>
  <c r="S24" i="4" s="1"/>
  <c r="O24" i="4"/>
  <c r="P24" i="4" s="1"/>
  <c r="R23" i="4"/>
  <c r="S23" i="4" s="1"/>
  <c r="O23" i="4"/>
  <c r="P23" i="4" s="1"/>
  <c r="R22" i="4"/>
  <c r="S22" i="4" s="1"/>
  <c r="O22" i="4"/>
  <c r="P22" i="4" s="1"/>
  <c r="R21" i="4"/>
  <c r="S21" i="4" s="1"/>
  <c r="O21" i="4"/>
  <c r="P21" i="4" s="1"/>
  <c r="R20" i="4"/>
  <c r="S20" i="4" s="1"/>
  <c r="O20" i="4"/>
  <c r="P20" i="4" s="1"/>
  <c r="R19" i="4"/>
  <c r="S19" i="4" s="1"/>
  <c r="O19" i="4"/>
  <c r="P19" i="4" s="1"/>
  <c r="R18" i="4"/>
  <c r="O18" i="4"/>
  <c r="N18" i="4"/>
  <c r="R17" i="4"/>
  <c r="S17" i="4" s="1"/>
  <c r="O17" i="4"/>
  <c r="P17" i="4" s="1"/>
  <c r="R16" i="4"/>
  <c r="S16" i="4" s="1"/>
  <c r="O16" i="4"/>
  <c r="P16" i="4" s="1"/>
  <c r="R15" i="4"/>
  <c r="O15" i="4"/>
  <c r="N15" i="4"/>
  <c r="R14" i="4"/>
  <c r="S14" i="4" s="1"/>
  <c r="O14" i="4"/>
  <c r="P14" i="4" s="1"/>
  <c r="AE13" i="4"/>
  <c r="R13" i="4"/>
  <c r="R12" i="4"/>
  <c r="O12" i="4"/>
  <c r="S11" i="4"/>
  <c r="R11" i="4"/>
  <c r="O11" i="4"/>
  <c r="P11" i="4" s="1"/>
  <c r="R10" i="4"/>
  <c r="S10" i="4" s="1"/>
  <c r="O10" i="4"/>
  <c r="P10" i="4" s="1"/>
  <c r="R9" i="4"/>
  <c r="O9" i="4"/>
  <c r="N9" i="4"/>
  <c r="R8" i="4"/>
  <c r="O8" i="4"/>
  <c r="N8" i="4"/>
  <c r="R7" i="4"/>
  <c r="O7" i="4"/>
  <c r="N7" i="4"/>
  <c r="R6" i="4"/>
  <c r="S6" i="4" s="1"/>
  <c r="O6" i="4"/>
  <c r="P6" i="4" s="1"/>
  <c r="R5" i="4"/>
  <c r="R4" i="4"/>
  <c r="O4" i="4"/>
  <c r="R3" i="4"/>
  <c r="S3" i="4" s="1"/>
  <c r="O3" i="4"/>
  <c r="P3" i="4" s="1"/>
  <c r="R2" i="4"/>
  <c r="O2" i="4"/>
  <c r="J703" i="2"/>
  <c r="J702" i="2"/>
  <c r="J704" i="2" s="1"/>
  <c r="AB691" i="2"/>
  <c r="Z691" i="2"/>
  <c r="Y691" i="2"/>
  <c r="X691" i="2"/>
  <c r="W691" i="2"/>
  <c r="V691" i="2"/>
  <c r="U691" i="2"/>
  <c r="T691" i="2"/>
  <c r="Q691" i="2"/>
  <c r="N691" i="2"/>
  <c r="L691" i="2"/>
  <c r="K691" i="2"/>
  <c r="R659" i="2"/>
  <c r="O659" i="2"/>
  <c r="P659" i="2" s="1"/>
  <c r="R658" i="2"/>
  <c r="S658" i="2" s="1"/>
  <c r="O658" i="2"/>
  <c r="P658" i="2" s="1"/>
  <c r="R657" i="2"/>
  <c r="S657" i="2" s="1"/>
  <c r="O657" i="2"/>
  <c r="P657" i="2" s="1"/>
  <c r="R656" i="2"/>
  <c r="S656" i="2" s="1"/>
  <c r="O656" i="2"/>
  <c r="P656" i="2" s="1"/>
  <c r="R655" i="2"/>
  <c r="AA655" i="2" s="1"/>
  <c r="AD655" i="2" s="1"/>
  <c r="O655" i="2"/>
  <c r="P655" i="2" s="1"/>
  <c r="R654" i="2"/>
  <c r="AA654" i="2" s="1"/>
  <c r="AD654" i="2" s="1"/>
  <c r="O654" i="2"/>
  <c r="P654" i="2" s="1"/>
  <c r="R653" i="2"/>
  <c r="S653" i="2" s="1"/>
  <c r="O653" i="2"/>
  <c r="P653" i="2" s="1"/>
  <c r="R652" i="2"/>
  <c r="AA652" i="2" s="1"/>
  <c r="O652" i="2"/>
  <c r="P652" i="2" s="1"/>
  <c r="R651" i="2"/>
  <c r="AA651" i="2" s="1"/>
  <c r="O651" i="2"/>
  <c r="P651" i="2" s="1"/>
  <c r="R650" i="2"/>
  <c r="AA650" i="2" s="1"/>
  <c r="O650" i="2"/>
  <c r="P650" i="2" s="1"/>
  <c r="R649" i="2"/>
  <c r="AA649" i="2" s="1"/>
  <c r="O649" i="2"/>
  <c r="P649" i="2" s="1"/>
  <c r="R648" i="2"/>
  <c r="AA648" i="2" s="1"/>
  <c r="O648" i="2"/>
  <c r="P648" i="2" s="1"/>
  <c r="R647" i="2"/>
  <c r="AA647" i="2" s="1"/>
  <c r="O647" i="2"/>
  <c r="P647" i="2" s="1"/>
  <c r="R646" i="2"/>
  <c r="AA646" i="2" s="1"/>
  <c r="AD646" i="2" s="1"/>
  <c r="O646" i="2"/>
  <c r="P646" i="2" s="1"/>
  <c r="R645" i="2"/>
  <c r="AA645" i="2" s="1"/>
  <c r="O645" i="2"/>
  <c r="P645" i="2" s="1"/>
  <c r="R644" i="2"/>
  <c r="AA644" i="2" s="1"/>
  <c r="O644" i="2"/>
  <c r="P644" i="2" s="1"/>
  <c r="R643" i="2"/>
  <c r="AA643" i="2" s="1"/>
  <c r="AC643" i="2" s="1"/>
  <c r="AD643" i="2" s="1"/>
  <c r="O643" i="2"/>
  <c r="P643" i="2" s="1"/>
  <c r="R642" i="2"/>
  <c r="AA642" i="2" s="1"/>
  <c r="O642" i="2"/>
  <c r="P642" i="2" s="1"/>
  <c r="R641" i="2"/>
  <c r="AA641" i="2" s="1"/>
  <c r="AD641" i="2" s="1"/>
  <c r="O641" i="2"/>
  <c r="P641" i="2" s="1"/>
  <c r="S640" i="2"/>
  <c r="R640" i="2"/>
  <c r="AA640" i="2" s="1"/>
  <c r="O640" i="2"/>
  <c r="P640" i="2" s="1"/>
  <c r="R639" i="2"/>
  <c r="AA639" i="2" s="1"/>
  <c r="AD639" i="2" s="1"/>
  <c r="O639" i="2"/>
  <c r="P639" i="2" s="1"/>
  <c r="R638" i="2"/>
  <c r="AA638" i="2" s="1"/>
  <c r="O638" i="2"/>
  <c r="P638" i="2" s="1"/>
  <c r="R637" i="2"/>
  <c r="S637" i="2" s="1"/>
  <c r="O637" i="2"/>
  <c r="P637" i="2" s="1"/>
  <c r="R636" i="2"/>
  <c r="S636" i="2" s="1"/>
  <c r="O636" i="2"/>
  <c r="P636" i="2" s="1"/>
  <c r="R635" i="2"/>
  <c r="O635" i="2"/>
  <c r="P635" i="2" s="1"/>
  <c r="R634" i="2"/>
  <c r="AA634" i="2" s="1"/>
  <c r="AC634" i="2" s="1"/>
  <c r="O634" i="2"/>
  <c r="P634" i="2" s="1"/>
  <c r="AA633" i="2"/>
  <c r="S633" i="2"/>
  <c r="O633" i="2"/>
  <c r="P633" i="2" s="1"/>
  <c r="R632" i="2"/>
  <c r="AA632" i="2" s="1"/>
  <c r="O632" i="2"/>
  <c r="P632" i="2" s="1"/>
  <c r="R631" i="2"/>
  <c r="O631" i="2"/>
  <c r="P631" i="2" s="1"/>
  <c r="R630" i="2"/>
  <c r="S630" i="2" s="1"/>
  <c r="O630" i="2"/>
  <c r="P630" i="2" s="1"/>
  <c r="R629" i="2"/>
  <c r="S629" i="2" s="1"/>
  <c r="O629" i="2"/>
  <c r="P629" i="2" s="1"/>
  <c r="R628" i="2"/>
  <c r="AA628" i="2" s="1"/>
  <c r="AD628" i="2" s="1"/>
  <c r="O628" i="2"/>
  <c r="P628" i="2" s="1"/>
  <c r="R627" i="2"/>
  <c r="AA627" i="2" s="1"/>
  <c r="AC627" i="2" s="1"/>
  <c r="O627" i="2"/>
  <c r="P627" i="2" s="1"/>
  <c r="R626" i="2"/>
  <c r="AA626" i="2" s="1"/>
  <c r="O626" i="2"/>
  <c r="P626" i="2" s="1"/>
  <c r="R625" i="2"/>
  <c r="AA625" i="2" s="1"/>
  <c r="O625" i="2"/>
  <c r="P625" i="2" s="1"/>
  <c r="R624" i="2"/>
  <c r="O624" i="2"/>
  <c r="P624" i="2" s="1"/>
  <c r="R623" i="2"/>
  <c r="S623" i="2" s="1"/>
  <c r="O623" i="2"/>
  <c r="P623" i="2" s="1"/>
  <c r="R622" i="2"/>
  <c r="S622" i="2" s="1"/>
  <c r="O622" i="2"/>
  <c r="P622" i="2" s="1"/>
  <c r="R621" i="2"/>
  <c r="O621" i="2"/>
  <c r="P621" i="2" s="1"/>
  <c r="R620" i="2"/>
  <c r="O620" i="2"/>
  <c r="P620" i="2" s="1"/>
  <c r="S619" i="2"/>
  <c r="R619" i="2"/>
  <c r="AA619" i="2" s="1"/>
  <c r="O619" i="2"/>
  <c r="P619" i="2" s="1"/>
  <c r="R618" i="2"/>
  <c r="O618" i="2"/>
  <c r="P618" i="2" s="1"/>
  <c r="R617" i="2"/>
  <c r="AA617" i="2" s="1"/>
  <c r="O617" i="2"/>
  <c r="P617" i="2" s="1"/>
  <c r="R616" i="2"/>
  <c r="AA616" i="2" s="1"/>
  <c r="O616" i="2"/>
  <c r="P616" i="2" s="1"/>
  <c r="R615" i="2"/>
  <c r="AA615" i="2" s="1"/>
  <c r="AC615" i="2" s="1"/>
  <c r="AD615" i="2" s="1"/>
  <c r="O615" i="2"/>
  <c r="P615" i="2" s="1"/>
  <c r="R614" i="2"/>
  <c r="O614" i="2"/>
  <c r="P614" i="2" s="1"/>
  <c r="R613" i="2"/>
  <c r="S613" i="2" s="1"/>
  <c r="O613" i="2"/>
  <c r="P613" i="2" s="1"/>
  <c r="R612" i="2"/>
  <c r="O612" i="2"/>
  <c r="P612" i="2" s="1"/>
  <c r="R611" i="2"/>
  <c r="O611" i="2"/>
  <c r="P611" i="2" s="1"/>
  <c r="R610" i="2"/>
  <c r="AA610" i="2" s="1"/>
  <c r="O610" i="2"/>
  <c r="P610" i="2" s="1"/>
  <c r="R609" i="2"/>
  <c r="AA609" i="2" s="1"/>
  <c r="O609" i="2"/>
  <c r="P609" i="2" s="1"/>
  <c r="R608" i="2"/>
  <c r="AA608" i="2" s="1"/>
  <c r="AC608" i="2" s="1"/>
  <c r="AD608" i="2" s="1"/>
  <c r="O608" i="2"/>
  <c r="P608" i="2" s="1"/>
  <c r="R607" i="2"/>
  <c r="O607" i="2"/>
  <c r="P607" i="2" s="1"/>
  <c r="R606" i="2"/>
  <c r="AA606" i="2" s="1"/>
  <c r="O606" i="2"/>
  <c r="P606" i="2" s="1"/>
  <c r="R605" i="2"/>
  <c r="O605" i="2"/>
  <c r="P605" i="2" s="1"/>
  <c r="R604" i="2"/>
  <c r="O604" i="2"/>
  <c r="P604" i="2" s="1"/>
  <c r="R603" i="2"/>
  <c r="S603" i="2" s="1"/>
  <c r="O603" i="2"/>
  <c r="P603" i="2" s="1"/>
  <c r="R602" i="2"/>
  <c r="AA602" i="2" s="1"/>
  <c r="AD602" i="2" s="1"/>
  <c r="O602" i="2"/>
  <c r="P602" i="2" s="1"/>
  <c r="R601" i="2"/>
  <c r="O601" i="2"/>
  <c r="P601" i="2" s="1"/>
  <c r="R600" i="2"/>
  <c r="AA600" i="2" s="1"/>
  <c r="O600" i="2"/>
  <c r="P600" i="2" s="1"/>
  <c r="R599" i="2"/>
  <c r="AA599" i="2" s="1"/>
  <c r="O599" i="2"/>
  <c r="P599" i="2" s="1"/>
  <c r="R598" i="2"/>
  <c r="O598" i="2"/>
  <c r="P598" i="2" s="1"/>
  <c r="AA597" i="2"/>
  <c r="R597" i="2"/>
  <c r="S597" i="2" s="1"/>
  <c r="O597" i="2"/>
  <c r="P597" i="2" s="1"/>
  <c r="R596" i="2"/>
  <c r="S596" i="2" s="1"/>
  <c r="O596" i="2"/>
  <c r="P596" i="2" s="1"/>
  <c r="R595" i="2"/>
  <c r="O595" i="2"/>
  <c r="P595" i="2" s="1"/>
  <c r="R594" i="2"/>
  <c r="S594" i="2" s="1"/>
  <c r="O594" i="2"/>
  <c r="P594" i="2" s="1"/>
  <c r="R593" i="2"/>
  <c r="O593" i="2"/>
  <c r="P593" i="2" s="1"/>
  <c r="R592" i="2"/>
  <c r="AA592" i="2" s="1"/>
  <c r="AC592" i="2" s="1"/>
  <c r="AD592" i="2" s="1"/>
  <c r="O592" i="2"/>
  <c r="P592" i="2" s="1"/>
  <c r="R591" i="2"/>
  <c r="AA591" i="2" s="1"/>
  <c r="AC591" i="2" s="1"/>
  <c r="AD591" i="2" s="1"/>
  <c r="O591" i="2"/>
  <c r="P591" i="2" s="1"/>
  <c r="R590" i="2"/>
  <c r="AA590" i="2" s="1"/>
  <c r="O590" i="2"/>
  <c r="P590" i="2" s="1"/>
  <c r="R589" i="2"/>
  <c r="S589" i="2" s="1"/>
  <c r="O589" i="2"/>
  <c r="P589" i="2" s="1"/>
  <c r="R588" i="2"/>
  <c r="O588" i="2"/>
  <c r="P588" i="2" s="1"/>
  <c r="AA587" i="2"/>
  <c r="AC587" i="2" s="1"/>
  <c r="R587" i="2"/>
  <c r="S587" i="2" s="1"/>
  <c r="O587" i="2"/>
  <c r="P587" i="2" s="1"/>
  <c r="R586" i="2"/>
  <c r="AA586" i="2" s="1"/>
  <c r="O586" i="2"/>
  <c r="P586" i="2" s="1"/>
  <c r="R585" i="2"/>
  <c r="AA585" i="2" s="1"/>
  <c r="AC585" i="2" s="1"/>
  <c r="AD585" i="2" s="1"/>
  <c r="O585" i="2"/>
  <c r="P585" i="2" s="1"/>
  <c r="R584" i="2"/>
  <c r="O584" i="2"/>
  <c r="P584" i="2" s="1"/>
  <c r="R583" i="2"/>
  <c r="AA583" i="2" s="1"/>
  <c r="O583" i="2"/>
  <c r="P583" i="2" s="1"/>
  <c r="R582" i="2"/>
  <c r="AA582" i="2" s="1"/>
  <c r="O582" i="2"/>
  <c r="P582" i="2" s="1"/>
  <c r="R581" i="2"/>
  <c r="AA581" i="2" s="1"/>
  <c r="O581" i="2"/>
  <c r="P581" i="2" s="1"/>
  <c r="R580" i="2"/>
  <c r="AA580" i="2" s="1"/>
  <c r="O580" i="2"/>
  <c r="P580" i="2" s="1"/>
  <c r="R579" i="2"/>
  <c r="O579" i="2"/>
  <c r="P579" i="2" s="1"/>
  <c r="R578" i="2"/>
  <c r="AA578" i="2" s="1"/>
  <c r="O578" i="2"/>
  <c r="P578" i="2" s="1"/>
  <c r="R577" i="2"/>
  <c r="S577" i="2" s="1"/>
  <c r="O577" i="2"/>
  <c r="P577" i="2" s="1"/>
  <c r="R576" i="2"/>
  <c r="O576" i="2"/>
  <c r="P576" i="2" s="1"/>
  <c r="R575" i="2"/>
  <c r="S575" i="2" s="1"/>
  <c r="O575" i="2"/>
  <c r="P575" i="2" s="1"/>
  <c r="R574" i="2"/>
  <c r="AA574" i="2" s="1"/>
  <c r="O574" i="2"/>
  <c r="P574" i="2" s="1"/>
  <c r="R573" i="2"/>
  <c r="AA573" i="2" s="1"/>
  <c r="AC573" i="2" s="1"/>
  <c r="AD573" i="2" s="1"/>
  <c r="O573" i="2"/>
  <c r="P573" i="2" s="1"/>
  <c r="R572" i="2"/>
  <c r="O572" i="2"/>
  <c r="P572" i="2" s="1"/>
  <c r="R571" i="2"/>
  <c r="AA571" i="2" s="1"/>
  <c r="O571" i="2"/>
  <c r="P571" i="2" s="1"/>
  <c r="R570" i="2"/>
  <c r="S570" i="2" s="1"/>
  <c r="O570" i="2"/>
  <c r="P570" i="2" s="1"/>
  <c r="R569" i="2"/>
  <c r="O569" i="2"/>
  <c r="P569" i="2" s="1"/>
  <c r="R568" i="2"/>
  <c r="AA568" i="2" s="1"/>
  <c r="O568" i="2"/>
  <c r="P568" i="2" s="1"/>
  <c r="R567" i="2"/>
  <c r="S567" i="2" s="1"/>
  <c r="O567" i="2"/>
  <c r="P567" i="2" s="1"/>
  <c r="R566" i="2"/>
  <c r="AA566" i="2" s="1"/>
  <c r="AC566" i="2" s="1"/>
  <c r="AD566" i="2" s="1"/>
  <c r="O566" i="2"/>
  <c r="P566" i="2" s="1"/>
  <c r="R565" i="2"/>
  <c r="P565" i="2"/>
  <c r="O565" i="2"/>
  <c r="R564" i="2"/>
  <c r="AA564" i="2" s="1"/>
  <c r="P564" i="2"/>
  <c r="O564" i="2"/>
  <c r="R563" i="2"/>
  <c r="O563" i="2"/>
  <c r="P563" i="2" s="1"/>
  <c r="R562" i="2"/>
  <c r="AA562" i="2" s="1"/>
  <c r="O562" i="2"/>
  <c r="P562" i="2" s="1"/>
  <c r="R561" i="2"/>
  <c r="AA561" i="2" s="1"/>
  <c r="O561" i="2"/>
  <c r="P561" i="2" s="1"/>
  <c r="R560" i="2"/>
  <c r="O560" i="2"/>
  <c r="P560" i="2" s="1"/>
  <c r="R559" i="2"/>
  <c r="O559" i="2"/>
  <c r="P559" i="2" s="1"/>
  <c r="AA558" i="2"/>
  <c r="R558" i="2"/>
  <c r="S558" i="2" s="1"/>
  <c r="O558" i="2"/>
  <c r="P558" i="2" s="1"/>
  <c r="R557" i="2"/>
  <c r="O557" i="2"/>
  <c r="P557" i="2" s="1"/>
  <c r="R556" i="2"/>
  <c r="S556" i="2" s="1"/>
  <c r="O556" i="2"/>
  <c r="P556" i="2" s="1"/>
  <c r="AA555" i="2"/>
  <c r="R555" i="2"/>
  <c r="S555" i="2" s="1"/>
  <c r="O555" i="2"/>
  <c r="P555" i="2" s="1"/>
  <c r="R554" i="2"/>
  <c r="AA554" i="2" s="1"/>
  <c r="AC554" i="2" s="1"/>
  <c r="AD554" i="2" s="1"/>
  <c r="O554" i="2"/>
  <c r="P554" i="2" s="1"/>
  <c r="R553" i="2"/>
  <c r="S553" i="2" s="1"/>
  <c r="O553" i="2"/>
  <c r="P553" i="2" s="1"/>
  <c r="R552" i="2"/>
  <c r="AA552" i="2" s="1"/>
  <c r="O552" i="2"/>
  <c r="P552" i="2" s="1"/>
  <c r="R551" i="2"/>
  <c r="AA551" i="2" s="1"/>
  <c r="AC551" i="2" s="1"/>
  <c r="AD551" i="2" s="1"/>
  <c r="O551" i="2"/>
  <c r="P551" i="2" s="1"/>
  <c r="R550" i="2"/>
  <c r="AA550" i="2" s="1"/>
  <c r="O550" i="2"/>
  <c r="P550" i="2" s="1"/>
  <c r="R549" i="2"/>
  <c r="AA549" i="2" s="1"/>
  <c r="O549" i="2"/>
  <c r="P549" i="2" s="1"/>
  <c r="R548" i="2"/>
  <c r="AA548" i="2" s="1"/>
  <c r="O548" i="2"/>
  <c r="P548" i="2" s="1"/>
  <c r="R547" i="2"/>
  <c r="S547" i="2" s="1"/>
  <c r="O547" i="2"/>
  <c r="P547" i="2" s="1"/>
  <c r="R546" i="2"/>
  <c r="S546" i="2" s="1"/>
  <c r="O546" i="2"/>
  <c r="P546" i="2" s="1"/>
  <c r="R545" i="2"/>
  <c r="O545" i="2"/>
  <c r="P545" i="2" s="1"/>
  <c r="R544" i="2"/>
  <c r="S544" i="2" s="1"/>
  <c r="O544" i="2"/>
  <c r="P544" i="2" s="1"/>
  <c r="R543" i="2"/>
  <c r="O543" i="2"/>
  <c r="P543" i="2" s="1"/>
  <c r="R542" i="2"/>
  <c r="S542" i="2" s="1"/>
  <c r="O542" i="2"/>
  <c r="P542" i="2" s="1"/>
  <c r="R541" i="2"/>
  <c r="S541" i="2" s="1"/>
  <c r="O541" i="2"/>
  <c r="P541" i="2" s="1"/>
  <c r="R540" i="2"/>
  <c r="AA540" i="2" s="1"/>
  <c r="O540" i="2"/>
  <c r="P540" i="2" s="1"/>
  <c r="R539" i="2"/>
  <c r="S539" i="2" s="1"/>
  <c r="P539" i="2"/>
  <c r="R538" i="2"/>
  <c r="O538" i="2"/>
  <c r="P538" i="2" s="1"/>
  <c r="R537" i="2"/>
  <c r="O537" i="2"/>
  <c r="P537" i="2" s="1"/>
  <c r="R536" i="2"/>
  <c r="S536" i="2" s="1"/>
  <c r="O536" i="2"/>
  <c r="P536" i="2" s="1"/>
  <c r="R535" i="2"/>
  <c r="AA535" i="2" s="1"/>
  <c r="AD535" i="2" s="1"/>
  <c r="O535" i="2"/>
  <c r="P535" i="2" s="1"/>
  <c r="R534" i="2"/>
  <c r="O534" i="2"/>
  <c r="P534" i="2" s="1"/>
  <c r="R533" i="2"/>
  <c r="S533" i="2" s="1"/>
  <c r="O533" i="2"/>
  <c r="P533" i="2" s="1"/>
  <c r="R532" i="2"/>
  <c r="AA532" i="2" s="1"/>
  <c r="O532" i="2"/>
  <c r="P532" i="2" s="1"/>
  <c r="R531" i="2"/>
  <c r="AA531" i="2" s="1"/>
  <c r="O531" i="2"/>
  <c r="P531" i="2" s="1"/>
  <c r="R530" i="2"/>
  <c r="AA530" i="2" s="1"/>
  <c r="AC530" i="2" s="1"/>
  <c r="AD530" i="2" s="1"/>
  <c r="O530" i="2"/>
  <c r="P530" i="2" s="1"/>
  <c r="R529" i="2"/>
  <c r="AA529" i="2" s="1"/>
  <c r="O529" i="2"/>
  <c r="P529" i="2" s="1"/>
  <c r="R528" i="2"/>
  <c r="AA528" i="2" s="1"/>
  <c r="O528" i="2"/>
  <c r="P528" i="2" s="1"/>
  <c r="R527" i="2"/>
  <c r="S527" i="2" s="1"/>
  <c r="O527" i="2"/>
  <c r="P527" i="2" s="1"/>
  <c r="R526" i="2"/>
  <c r="S526" i="2" s="1"/>
  <c r="O526" i="2"/>
  <c r="P526" i="2" s="1"/>
  <c r="R525" i="2"/>
  <c r="O525" i="2"/>
  <c r="P525" i="2" s="1"/>
  <c r="R524" i="2"/>
  <c r="S524" i="2" s="1"/>
  <c r="O524" i="2"/>
  <c r="P524" i="2" s="1"/>
  <c r="AA523" i="2"/>
  <c r="AC523" i="2" s="1"/>
  <c r="R523" i="2"/>
  <c r="S523" i="2" s="1"/>
  <c r="O523" i="2"/>
  <c r="P523" i="2" s="1"/>
  <c r="R522" i="2"/>
  <c r="O522" i="2"/>
  <c r="P522" i="2" s="1"/>
  <c r="R521" i="2"/>
  <c r="S521" i="2" s="1"/>
  <c r="O521" i="2"/>
  <c r="P521" i="2" s="1"/>
  <c r="R520" i="2"/>
  <c r="O520" i="2"/>
  <c r="P520" i="2" s="1"/>
  <c r="R519" i="2"/>
  <c r="O519" i="2"/>
  <c r="P519" i="2" s="1"/>
  <c r="R518" i="2"/>
  <c r="AA518" i="2" s="1"/>
  <c r="AC518" i="2" s="1"/>
  <c r="O518" i="2"/>
  <c r="P518" i="2" s="1"/>
  <c r="R517" i="2"/>
  <c r="O517" i="2"/>
  <c r="P517" i="2" s="1"/>
  <c r="R516" i="2"/>
  <c r="AA516" i="2" s="1"/>
  <c r="AC516" i="2" s="1"/>
  <c r="AD516" i="2" s="1"/>
  <c r="O516" i="2"/>
  <c r="P516" i="2" s="1"/>
  <c r="R515" i="2"/>
  <c r="AA515" i="2" s="1"/>
  <c r="O515" i="2"/>
  <c r="P515" i="2" s="1"/>
  <c r="R514" i="2"/>
  <c r="AA514" i="2" s="1"/>
  <c r="O514" i="2"/>
  <c r="P514" i="2" s="1"/>
  <c r="R513" i="2"/>
  <c r="AA513" i="2" s="1"/>
  <c r="O513" i="2"/>
  <c r="P513" i="2" s="1"/>
  <c r="AA512" i="2"/>
  <c r="R512" i="2"/>
  <c r="S512" i="2" s="1"/>
  <c r="O512" i="2"/>
  <c r="P512" i="2" s="1"/>
  <c r="R511" i="2"/>
  <c r="O511" i="2"/>
  <c r="P511" i="2" s="1"/>
  <c r="R510" i="2"/>
  <c r="AA510" i="2" s="1"/>
  <c r="O510" i="2"/>
  <c r="P510" i="2" s="1"/>
  <c r="R509" i="2"/>
  <c r="S509" i="2" s="1"/>
  <c r="O509" i="2"/>
  <c r="P509" i="2" s="1"/>
  <c r="R508" i="2"/>
  <c r="S508" i="2" s="1"/>
  <c r="O508" i="2"/>
  <c r="P508" i="2" s="1"/>
  <c r="R507" i="2"/>
  <c r="AA507" i="2" s="1"/>
  <c r="AC507" i="2" s="1"/>
  <c r="AD507" i="2" s="1"/>
  <c r="O507" i="2"/>
  <c r="P507" i="2" s="1"/>
  <c r="R506" i="2"/>
  <c r="AA506" i="2" s="1"/>
  <c r="AC506" i="2" s="1"/>
  <c r="AD506" i="2" s="1"/>
  <c r="O506" i="2"/>
  <c r="P506" i="2" s="1"/>
  <c r="R505" i="2"/>
  <c r="O505" i="2"/>
  <c r="P505" i="2" s="1"/>
  <c r="R504" i="2"/>
  <c r="AA504" i="2" s="1"/>
  <c r="AC504" i="2" s="1"/>
  <c r="O504" i="2"/>
  <c r="P504" i="2" s="1"/>
  <c r="R503" i="2"/>
  <c r="AA503" i="2" s="1"/>
  <c r="O503" i="2"/>
  <c r="P503" i="2" s="1"/>
  <c r="R502" i="2"/>
  <c r="AA502" i="2" s="1"/>
  <c r="O502" i="2"/>
  <c r="P502" i="2" s="1"/>
  <c r="R501" i="2"/>
  <c r="S501" i="2" s="1"/>
  <c r="O501" i="2"/>
  <c r="P501" i="2" s="1"/>
  <c r="R500" i="2"/>
  <c r="AA500" i="2" s="1"/>
  <c r="AD500" i="2" s="1"/>
  <c r="O500" i="2"/>
  <c r="P500" i="2" s="1"/>
  <c r="R499" i="2"/>
  <c r="S499" i="2" s="1"/>
  <c r="O499" i="2"/>
  <c r="P499" i="2" s="1"/>
  <c r="R498" i="2"/>
  <c r="AA498" i="2" s="1"/>
  <c r="AD498" i="2" s="1"/>
  <c r="O498" i="2"/>
  <c r="P498" i="2" s="1"/>
  <c r="R497" i="2"/>
  <c r="AA497" i="2" s="1"/>
  <c r="AD497" i="2" s="1"/>
  <c r="O497" i="2"/>
  <c r="P497" i="2" s="1"/>
  <c r="R496" i="2"/>
  <c r="AA496" i="2" s="1"/>
  <c r="AD496" i="2" s="1"/>
  <c r="O496" i="2"/>
  <c r="P496" i="2" s="1"/>
  <c r="R495" i="2"/>
  <c r="O495" i="2"/>
  <c r="P495" i="2" s="1"/>
  <c r="R494" i="2"/>
  <c r="AA494" i="2" s="1"/>
  <c r="AD494" i="2" s="1"/>
  <c r="O494" i="2"/>
  <c r="P494" i="2" s="1"/>
  <c r="R493" i="2"/>
  <c r="S493" i="2" s="1"/>
  <c r="O493" i="2"/>
  <c r="P493" i="2" s="1"/>
  <c r="R492" i="2"/>
  <c r="AA492" i="2" s="1"/>
  <c r="AD492" i="2" s="1"/>
  <c r="O492" i="2"/>
  <c r="P492" i="2" s="1"/>
  <c r="R491" i="2"/>
  <c r="AA491" i="2" s="1"/>
  <c r="AD491" i="2" s="1"/>
  <c r="O491" i="2"/>
  <c r="P491" i="2" s="1"/>
  <c r="R490" i="2"/>
  <c r="AA490" i="2" s="1"/>
  <c r="AD490" i="2" s="1"/>
  <c r="O490" i="2"/>
  <c r="P490" i="2" s="1"/>
  <c r="R489" i="2"/>
  <c r="S489" i="2" s="1"/>
  <c r="O489" i="2"/>
  <c r="P489" i="2" s="1"/>
  <c r="R488" i="2"/>
  <c r="AA488" i="2" s="1"/>
  <c r="AD488" i="2" s="1"/>
  <c r="O488" i="2"/>
  <c r="P488" i="2" s="1"/>
  <c r="R487" i="2"/>
  <c r="S487" i="2" s="1"/>
  <c r="O487" i="2"/>
  <c r="P487" i="2" s="1"/>
  <c r="R486" i="2"/>
  <c r="AA486" i="2" s="1"/>
  <c r="AD486" i="2" s="1"/>
  <c r="O486" i="2"/>
  <c r="P486" i="2" s="1"/>
  <c r="R485" i="2"/>
  <c r="S485" i="2" s="1"/>
  <c r="O485" i="2"/>
  <c r="P485" i="2" s="1"/>
  <c r="R484" i="2"/>
  <c r="AA484" i="2" s="1"/>
  <c r="AD484" i="2" s="1"/>
  <c r="O484" i="2"/>
  <c r="P484" i="2" s="1"/>
  <c r="R483" i="2"/>
  <c r="S483" i="2" s="1"/>
  <c r="O483" i="2"/>
  <c r="P483" i="2" s="1"/>
  <c r="R482" i="2"/>
  <c r="AA482" i="2" s="1"/>
  <c r="AD482" i="2" s="1"/>
  <c r="O482" i="2"/>
  <c r="P482" i="2" s="1"/>
  <c r="R481" i="2"/>
  <c r="S481" i="2" s="1"/>
  <c r="O481" i="2"/>
  <c r="P481" i="2" s="1"/>
  <c r="R480" i="2"/>
  <c r="AA480" i="2" s="1"/>
  <c r="AD480" i="2" s="1"/>
  <c r="O480" i="2"/>
  <c r="P480" i="2" s="1"/>
  <c r="R479" i="2"/>
  <c r="S479" i="2" s="1"/>
  <c r="O479" i="2"/>
  <c r="P479" i="2" s="1"/>
  <c r="R478" i="2"/>
  <c r="AA478" i="2" s="1"/>
  <c r="AD478" i="2" s="1"/>
  <c r="O478" i="2"/>
  <c r="P478" i="2" s="1"/>
  <c r="R477" i="2"/>
  <c r="O477" i="2"/>
  <c r="P477" i="2" s="1"/>
  <c r="R476" i="2"/>
  <c r="AA476" i="2" s="1"/>
  <c r="AD476" i="2" s="1"/>
  <c r="O476" i="2"/>
  <c r="P476" i="2" s="1"/>
  <c r="R475" i="2"/>
  <c r="O475" i="2"/>
  <c r="P475" i="2" s="1"/>
  <c r="R474" i="2"/>
  <c r="AA474" i="2" s="1"/>
  <c r="AD474" i="2" s="1"/>
  <c r="O474" i="2"/>
  <c r="P474" i="2" s="1"/>
  <c r="R473" i="2"/>
  <c r="S473" i="2" s="1"/>
  <c r="O473" i="2"/>
  <c r="P473" i="2" s="1"/>
  <c r="R472" i="2"/>
  <c r="AA472" i="2" s="1"/>
  <c r="AD472" i="2" s="1"/>
  <c r="O472" i="2"/>
  <c r="P472" i="2" s="1"/>
  <c r="AA471" i="2"/>
  <c r="AD471" i="2" s="1"/>
  <c r="R471" i="2"/>
  <c r="S471" i="2" s="1"/>
  <c r="O471" i="2"/>
  <c r="P471" i="2" s="1"/>
  <c r="R470" i="2"/>
  <c r="AA470" i="2" s="1"/>
  <c r="AD470" i="2" s="1"/>
  <c r="O470" i="2"/>
  <c r="P470" i="2" s="1"/>
  <c r="R469" i="2"/>
  <c r="S469" i="2" s="1"/>
  <c r="O469" i="2"/>
  <c r="P469" i="2" s="1"/>
  <c r="R468" i="2"/>
  <c r="AA468" i="2" s="1"/>
  <c r="AD468" i="2" s="1"/>
  <c r="O468" i="2"/>
  <c r="P468" i="2" s="1"/>
  <c r="R467" i="2"/>
  <c r="S467" i="2" s="1"/>
  <c r="O467" i="2"/>
  <c r="P467" i="2" s="1"/>
  <c r="R466" i="2"/>
  <c r="AA466" i="2" s="1"/>
  <c r="AD466" i="2" s="1"/>
  <c r="O466" i="2"/>
  <c r="P466" i="2" s="1"/>
  <c r="R465" i="2"/>
  <c r="O465" i="2"/>
  <c r="P465" i="2" s="1"/>
  <c r="R464" i="2"/>
  <c r="AA464" i="2" s="1"/>
  <c r="AD464" i="2" s="1"/>
  <c r="O464" i="2"/>
  <c r="P464" i="2" s="1"/>
  <c r="R463" i="2"/>
  <c r="O463" i="2"/>
  <c r="P463" i="2" s="1"/>
  <c r="R462" i="2"/>
  <c r="AA462" i="2" s="1"/>
  <c r="AD462" i="2" s="1"/>
  <c r="O462" i="2"/>
  <c r="P462" i="2" s="1"/>
  <c r="R461" i="2"/>
  <c r="AA461" i="2" s="1"/>
  <c r="AD461" i="2" s="1"/>
  <c r="O461" i="2"/>
  <c r="P461" i="2" s="1"/>
  <c r="R460" i="2"/>
  <c r="AA460" i="2" s="1"/>
  <c r="AD460" i="2" s="1"/>
  <c r="O460" i="2"/>
  <c r="P460" i="2" s="1"/>
  <c r="R459" i="2"/>
  <c r="S459" i="2" s="1"/>
  <c r="O459" i="2"/>
  <c r="P459" i="2" s="1"/>
  <c r="R458" i="2"/>
  <c r="AA458" i="2" s="1"/>
  <c r="AD458" i="2" s="1"/>
  <c r="O458" i="2"/>
  <c r="P458" i="2" s="1"/>
  <c r="R457" i="2"/>
  <c r="S457" i="2" s="1"/>
  <c r="O457" i="2"/>
  <c r="P457" i="2" s="1"/>
  <c r="R456" i="2"/>
  <c r="AA456" i="2" s="1"/>
  <c r="AD456" i="2" s="1"/>
  <c r="O456" i="2"/>
  <c r="P456" i="2" s="1"/>
  <c r="R455" i="2"/>
  <c r="AA455" i="2" s="1"/>
  <c r="AD455" i="2" s="1"/>
  <c r="O455" i="2"/>
  <c r="P455" i="2" s="1"/>
  <c r="R454" i="2"/>
  <c r="AA454" i="2" s="1"/>
  <c r="AD454" i="2" s="1"/>
  <c r="O454" i="2"/>
  <c r="P454" i="2" s="1"/>
  <c r="R453" i="2"/>
  <c r="S453" i="2" s="1"/>
  <c r="O453" i="2"/>
  <c r="P453" i="2" s="1"/>
  <c r="R452" i="2"/>
  <c r="AA452" i="2" s="1"/>
  <c r="AD452" i="2" s="1"/>
  <c r="O452" i="2"/>
  <c r="P452" i="2" s="1"/>
  <c r="R451" i="2"/>
  <c r="AA451" i="2" s="1"/>
  <c r="AD451" i="2" s="1"/>
  <c r="O451" i="2"/>
  <c r="P451" i="2" s="1"/>
  <c r="R450" i="2"/>
  <c r="O450" i="2"/>
  <c r="P450" i="2" s="1"/>
  <c r="R449" i="2"/>
  <c r="S449" i="2" s="1"/>
  <c r="O449" i="2"/>
  <c r="P449" i="2" s="1"/>
  <c r="R448" i="2"/>
  <c r="O448" i="2"/>
  <c r="P448" i="2" s="1"/>
  <c r="R447" i="2"/>
  <c r="S447" i="2" s="1"/>
  <c r="O447" i="2"/>
  <c r="P447" i="2" s="1"/>
  <c r="R446" i="2"/>
  <c r="O446" i="2"/>
  <c r="P446" i="2" s="1"/>
  <c r="AA445" i="2"/>
  <c r="AD445" i="2" s="1"/>
  <c r="R445" i="2"/>
  <c r="S445" i="2" s="1"/>
  <c r="O445" i="2"/>
  <c r="P445" i="2" s="1"/>
  <c r="R444" i="2"/>
  <c r="O444" i="2"/>
  <c r="P444" i="2" s="1"/>
  <c r="R443" i="2"/>
  <c r="S443" i="2" s="1"/>
  <c r="O443" i="2"/>
  <c r="P443" i="2" s="1"/>
  <c r="R442" i="2"/>
  <c r="O442" i="2"/>
  <c r="P442" i="2" s="1"/>
  <c r="R441" i="2"/>
  <c r="S441" i="2" s="1"/>
  <c r="O441" i="2"/>
  <c r="P441" i="2" s="1"/>
  <c r="R440" i="2"/>
  <c r="AA440" i="2" s="1"/>
  <c r="O440" i="2"/>
  <c r="P440" i="2" s="1"/>
  <c r="R439" i="2"/>
  <c r="S439" i="2" s="1"/>
  <c r="O439" i="2"/>
  <c r="P439" i="2" s="1"/>
  <c r="R438" i="2"/>
  <c r="AA438" i="2" s="1"/>
  <c r="AD438" i="2" s="1"/>
  <c r="O438" i="2"/>
  <c r="P438" i="2" s="1"/>
  <c r="R437" i="2"/>
  <c r="O437" i="2"/>
  <c r="P437" i="2" s="1"/>
  <c r="R436" i="2"/>
  <c r="AA436" i="2" s="1"/>
  <c r="AD436" i="2" s="1"/>
  <c r="O436" i="2"/>
  <c r="P436" i="2" s="1"/>
  <c r="R435" i="2"/>
  <c r="AA435" i="2" s="1"/>
  <c r="AD435" i="2" s="1"/>
  <c r="O435" i="2"/>
  <c r="P435" i="2" s="1"/>
  <c r="R434" i="2"/>
  <c r="S434" i="2" s="1"/>
  <c r="O434" i="2"/>
  <c r="P434" i="2" s="1"/>
  <c r="R433" i="2"/>
  <c r="S433" i="2" s="1"/>
  <c r="O433" i="2"/>
  <c r="P433" i="2" s="1"/>
  <c r="R432" i="2"/>
  <c r="S432" i="2" s="1"/>
  <c r="O432" i="2"/>
  <c r="P432" i="2" s="1"/>
  <c r="R431" i="2"/>
  <c r="S431" i="2" s="1"/>
  <c r="O431" i="2"/>
  <c r="P431" i="2" s="1"/>
  <c r="R430" i="2"/>
  <c r="S430" i="2" s="1"/>
  <c r="O430" i="2"/>
  <c r="P430" i="2" s="1"/>
  <c r="R429" i="2"/>
  <c r="AA429" i="2" s="1"/>
  <c r="AD429" i="2" s="1"/>
  <c r="O429" i="2"/>
  <c r="P429" i="2" s="1"/>
  <c r="R428" i="2"/>
  <c r="S428" i="2" s="1"/>
  <c r="O428" i="2"/>
  <c r="P428" i="2" s="1"/>
  <c r="R427" i="2"/>
  <c r="AA427" i="2" s="1"/>
  <c r="AD427" i="2" s="1"/>
  <c r="O427" i="2"/>
  <c r="P427" i="2" s="1"/>
  <c r="R426" i="2"/>
  <c r="AA426" i="2" s="1"/>
  <c r="AD426" i="2" s="1"/>
  <c r="O426" i="2"/>
  <c r="P426" i="2" s="1"/>
  <c r="R425" i="2"/>
  <c r="AA425" i="2" s="1"/>
  <c r="AD425" i="2" s="1"/>
  <c r="O425" i="2"/>
  <c r="P425" i="2" s="1"/>
  <c r="R424" i="2"/>
  <c r="AA424" i="2" s="1"/>
  <c r="AD424" i="2" s="1"/>
  <c r="O424" i="2"/>
  <c r="P424" i="2" s="1"/>
  <c r="S423" i="2"/>
  <c r="R423" i="2"/>
  <c r="AA423" i="2" s="1"/>
  <c r="AD423" i="2" s="1"/>
  <c r="O423" i="2"/>
  <c r="P423" i="2" s="1"/>
  <c r="R422" i="2"/>
  <c r="AA422" i="2" s="1"/>
  <c r="AD422" i="2" s="1"/>
  <c r="O422" i="2"/>
  <c r="P422" i="2" s="1"/>
  <c r="R421" i="2"/>
  <c r="AA421" i="2" s="1"/>
  <c r="AD421" i="2" s="1"/>
  <c r="O421" i="2"/>
  <c r="P421" i="2" s="1"/>
  <c r="R420" i="2"/>
  <c r="AA420" i="2" s="1"/>
  <c r="AD420" i="2" s="1"/>
  <c r="O420" i="2"/>
  <c r="P420" i="2" s="1"/>
  <c r="R419" i="2"/>
  <c r="S419" i="2" s="1"/>
  <c r="O419" i="2"/>
  <c r="P419" i="2" s="1"/>
  <c r="R418" i="2"/>
  <c r="AA418" i="2" s="1"/>
  <c r="AD418" i="2" s="1"/>
  <c r="O418" i="2"/>
  <c r="P418" i="2" s="1"/>
  <c r="R417" i="2"/>
  <c r="AA417" i="2" s="1"/>
  <c r="AD417" i="2" s="1"/>
  <c r="O417" i="2"/>
  <c r="P417" i="2" s="1"/>
  <c r="R416" i="2"/>
  <c r="AA416" i="2" s="1"/>
  <c r="AD416" i="2" s="1"/>
  <c r="O416" i="2"/>
  <c r="P416" i="2" s="1"/>
  <c r="R415" i="2"/>
  <c r="AA415" i="2" s="1"/>
  <c r="AD415" i="2" s="1"/>
  <c r="O415" i="2"/>
  <c r="P415" i="2" s="1"/>
  <c r="R414" i="2"/>
  <c r="AA414" i="2" s="1"/>
  <c r="AD414" i="2" s="1"/>
  <c r="O414" i="2"/>
  <c r="P414" i="2" s="1"/>
  <c r="R413" i="2"/>
  <c r="AA413" i="2" s="1"/>
  <c r="AD413" i="2" s="1"/>
  <c r="O413" i="2"/>
  <c r="P413" i="2" s="1"/>
  <c r="R412" i="2"/>
  <c r="AA412" i="2" s="1"/>
  <c r="AD412" i="2" s="1"/>
  <c r="O412" i="2"/>
  <c r="P412" i="2" s="1"/>
  <c r="R411" i="2"/>
  <c r="AA411" i="2" s="1"/>
  <c r="AD411" i="2" s="1"/>
  <c r="O411" i="2"/>
  <c r="P411" i="2" s="1"/>
  <c r="R410" i="2"/>
  <c r="AA410" i="2" s="1"/>
  <c r="AD410" i="2" s="1"/>
  <c r="O410" i="2"/>
  <c r="P410" i="2" s="1"/>
  <c r="R409" i="2"/>
  <c r="AA409" i="2" s="1"/>
  <c r="O409" i="2"/>
  <c r="P409" i="2" s="1"/>
  <c r="R408" i="2"/>
  <c r="S408" i="2" s="1"/>
  <c r="O408" i="2"/>
  <c r="P408" i="2" s="1"/>
  <c r="R407" i="2"/>
  <c r="S407" i="2" s="1"/>
  <c r="O407" i="2"/>
  <c r="P407" i="2" s="1"/>
  <c r="R406" i="2"/>
  <c r="S406" i="2" s="1"/>
  <c r="O406" i="2"/>
  <c r="P406" i="2" s="1"/>
  <c r="R405" i="2"/>
  <c r="AA405" i="2" s="1"/>
  <c r="AD405" i="2" s="1"/>
  <c r="O405" i="2"/>
  <c r="P405" i="2" s="1"/>
  <c r="R404" i="2"/>
  <c r="S404" i="2" s="1"/>
  <c r="O404" i="2"/>
  <c r="P404" i="2" s="1"/>
  <c r="R403" i="2"/>
  <c r="S403" i="2" s="1"/>
  <c r="O403" i="2"/>
  <c r="P403" i="2" s="1"/>
  <c r="R402" i="2"/>
  <c r="S402" i="2" s="1"/>
  <c r="O402" i="2"/>
  <c r="P402" i="2" s="1"/>
  <c r="R401" i="2"/>
  <c r="O401" i="2"/>
  <c r="P401" i="2" s="1"/>
  <c r="R400" i="2"/>
  <c r="O400" i="2"/>
  <c r="R399" i="2"/>
  <c r="AA399" i="2" s="1"/>
  <c r="AD399" i="2" s="1"/>
  <c r="O399" i="2"/>
  <c r="P399" i="2" s="1"/>
  <c r="R398" i="2"/>
  <c r="S398" i="2" s="1"/>
  <c r="O398" i="2"/>
  <c r="P398" i="2" s="1"/>
  <c r="R397" i="2"/>
  <c r="AA397" i="2" s="1"/>
  <c r="AD397" i="2" s="1"/>
  <c r="O397" i="2"/>
  <c r="P397" i="2" s="1"/>
  <c r="R396" i="2"/>
  <c r="S396" i="2" s="1"/>
  <c r="O396" i="2"/>
  <c r="P396" i="2" s="1"/>
  <c r="R395" i="2"/>
  <c r="AA395" i="2" s="1"/>
  <c r="AD395" i="2" s="1"/>
  <c r="O395" i="2"/>
  <c r="P395" i="2" s="1"/>
  <c r="R394" i="2"/>
  <c r="S394" i="2" s="1"/>
  <c r="O394" i="2"/>
  <c r="P394" i="2" s="1"/>
  <c r="R393" i="2"/>
  <c r="AA393" i="2" s="1"/>
  <c r="AD393" i="2" s="1"/>
  <c r="O393" i="2"/>
  <c r="P393" i="2" s="1"/>
  <c r="R392" i="2"/>
  <c r="S392" i="2" s="1"/>
  <c r="O392" i="2"/>
  <c r="P392" i="2" s="1"/>
  <c r="R391" i="2"/>
  <c r="AA391" i="2" s="1"/>
  <c r="AD391" i="2" s="1"/>
  <c r="O391" i="2"/>
  <c r="P391" i="2" s="1"/>
  <c r="R390" i="2"/>
  <c r="S390" i="2" s="1"/>
  <c r="O390" i="2"/>
  <c r="P390" i="2" s="1"/>
  <c r="R389" i="2"/>
  <c r="S389" i="2" s="1"/>
  <c r="O389" i="2"/>
  <c r="P389" i="2" s="1"/>
  <c r="R388" i="2"/>
  <c r="O388" i="2"/>
  <c r="P388" i="2" s="1"/>
  <c r="R387" i="2"/>
  <c r="O387" i="2"/>
  <c r="P387" i="2" s="1"/>
  <c r="R386" i="2"/>
  <c r="AA386" i="2" s="1"/>
  <c r="AC386" i="2" s="1"/>
  <c r="O386" i="2"/>
  <c r="P386" i="2" s="1"/>
  <c r="R385" i="2"/>
  <c r="AA385" i="2" s="1"/>
  <c r="AD385" i="2" s="1"/>
  <c r="O385" i="2"/>
  <c r="P385" i="2" s="1"/>
  <c r="R384" i="2"/>
  <c r="AA384" i="2" s="1"/>
  <c r="AD384" i="2" s="1"/>
  <c r="O384" i="2"/>
  <c r="P384" i="2" s="1"/>
  <c r="S383" i="2"/>
  <c r="R383" i="2"/>
  <c r="AA383" i="2" s="1"/>
  <c r="AD383" i="2" s="1"/>
  <c r="P383" i="2"/>
  <c r="O383" i="2"/>
  <c r="R382" i="2"/>
  <c r="O382" i="2"/>
  <c r="P382" i="2" s="1"/>
  <c r="R381" i="2"/>
  <c r="AA381" i="2" s="1"/>
  <c r="AD381" i="2" s="1"/>
  <c r="O381" i="2"/>
  <c r="P381" i="2" s="1"/>
  <c r="R380" i="2"/>
  <c r="AA380" i="2" s="1"/>
  <c r="O380" i="2"/>
  <c r="P380" i="2" s="1"/>
  <c r="R379" i="2"/>
  <c r="S379" i="2" s="1"/>
  <c r="O379" i="2"/>
  <c r="P379" i="2" s="1"/>
  <c r="R378" i="2"/>
  <c r="AA378" i="2" s="1"/>
  <c r="AD378" i="2" s="1"/>
  <c r="O378" i="2"/>
  <c r="P378" i="2" s="1"/>
  <c r="R377" i="2"/>
  <c r="S377" i="2" s="1"/>
  <c r="O377" i="2"/>
  <c r="P377" i="2" s="1"/>
  <c r="R376" i="2"/>
  <c r="AA376" i="2" s="1"/>
  <c r="AD376" i="2" s="1"/>
  <c r="O376" i="2"/>
  <c r="P376" i="2" s="1"/>
  <c r="R375" i="2"/>
  <c r="O375" i="2"/>
  <c r="P375" i="2" s="1"/>
  <c r="R374" i="2"/>
  <c r="AA374" i="2" s="1"/>
  <c r="AD374" i="2" s="1"/>
  <c r="O374" i="2"/>
  <c r="P374" i="2" s="1"/>
  <c r="R373" i="2"/>
  <c r="S373" i="2" s="1"/>
  <c r="O373" i="2"/>
  <c r="P373" i="2" s="1"/>
  <c r="R372" i="2"/>
  <c r="AA372" i="2" s="1"/>
  <c r="AD372" i="2" s="1"/>
  <c r="O372" i="2"/>
  <c r="P372" i="2" s="1"/>
  <c r="R371" i="2"/>
  <c r="S371" i="2" s="1"/>
  <c r="O371" i="2"/>
  <c r="P371" i="2" s="1"/>
  <c r="R370" i="2"/>
  <c r="AA370" i="2" s="1"/>
  <c r="AD370" i="2" s="1"/>
  <c r="O370" i="2"/>
  <c r="P370" i="2" s="1"/>
  <c r="R369" i="2"/>
  <c r="S369" i="2" s="1"/>
  <c r="O369" i="2"/>
  <c r="P369" i="2" s="1"/>
  <c r="R368" i="2"/>
  <c r="AA368" i="2" s="1"/>
  <c r="AD368" i="2" s="1"/>
  <c r="O368" i="2"/>
  <c r="P368" i="2" s="1"/>
  <c r="R367" i="2"/>
  <c r="O367" i="2"/>
  <c r="P367" i="2" s="1"/>
  <c r="R366" i="2"/>
  <c r="AA366" i="2" s="1"/>
  <c r="AD366" i="2" s="1"/>
  <c r="O366" i="2"/>
  <c r="P366" i="2" s="1"/>
  <c r="R365" i="2"/>
  <c r="S365" i="2" s="1"/>
  <c r="O365" i="2"/>
  <c r="P365" i="2" s="1"/>
  <c r="R364" i="2"/>
  <c r="O364" i="2"/>
  <c r="P364" i="2" s="1"/>
  <c r="R363" i="2"/>
  <c r="S363" i="2" s="1"/>
  <c r="O363" i="2"/>
  <c r="P363" i="2" s="1"/>
  <c r="R362" i="2"/>
  <c r="AA362" i="2" s="1"/>
  <c r="AD362" i="2" s="1"/>
  <c r="O362" i="2"/>
  <c r="P362" i="2" s="1"/>
  <c r="R361" i="2"/>
  <c r="S361" i="2" s="1"/>
  <c r="O361" i="2"/>
  <c r="P361" i="2" s="1"/>
  <c r="R360" i="2"/>
  <c r="AA360" i="2" s="1"/>
  <c r="AD360" i="2" s="1"/>
  <c r="O360" i="2"/>
  <c r="P360" i="2" s="1"/>
  <c r="R359" i="2"/>
  <c r="O359" i="2"/>
  <c r="P359" i="2" s="1"/>
  <c r="R358" i="2"/>
  <c r="AA358" i="2" s="1"/>
  <c r="AD358" i="2" s="1"/>
  <c r="O358" i="2"/>
  <c r="P358" i="2" s="1"/>
  <c r="R357" i="2"/>
  <c r="S357" i="2" s="1"/>
  <c r="O357" i="2"/>
  <c r="P357" i="2" s="1"/>
  <c r="R356" i="2"/>
  <c r="AA356" i="2" s="1"/>
  <c r="AD356" i="2" s="1"/>
  <c r="O356" i="2"/>
  <c r="P356" i="2" s="1"/>
  <c r="R355" i="2"/>
  <c r="S355" i="2" s="1"/>
  <c r="O355" i="2"/>
  <c r="P355" i="2" s="1"/>
  <c r="R354" i="2"/>
  <c r="AA354" i="2" s="1"/>
  <c r="AD354" i="2" s="1"/>
  <c r="O354" i="2"/>
  <c r="P354" i="2" s="1"/>
  <c r="R353" i="2"/>
  <c r="S353" i="2" s="1"/>
  <c r="O353" i="2"/>
  <c r="P353" i="2" s="1"/>
  <c r="R352" i="2"/>
  <c r="S352" i="2" s="1"/>
  <c r="O352" i="2"/>
  <c r="P352" i="2" s="1"/>
  <c r="R351" i="2"/>
  <c r="O351" i="2"/>
  <c r="P351" i="2" s="1"/>
  <c r="R350" i="2"/>
  <c r="AA350" i="2" s="1"/>
  <c r="AD350" i="2" s="1"/>
  <c r="O350" i="2"/>
  <c r="P350" i="2" s="1"/>
  <c r="R349" i="2"/>
  <c r="S349" i="2" s="1"/>
  <c r="O349" i="2"/>
  <c r="P349" i="2" s="1"/>
  <c r="R348" i="2"/>
  <c r="S348" i="2" s="1"/>
  <c r="O348" i="2"/>
  <c r="P348" i="2" s="1"/>
  <c r="AA347" i="2"/>
  <c r="AD347" i="2" s="1"/>
  <c r="R347" i="2"/>
  <c r="S347" i="2" s="1"/>
  <c r="O347" i="2"/>
  <c r="P347" i="2" s="1"/>
  <c r="R346" i="2"/>
  <c r="O346" i="2"/>
  <c r="P346" i="2" s="1"/>
  <c r="R345" i="2"/>
  <c r="S345" i="2" s="1"/>
  <c r="O345" i="2"/>
  <c r="P345" i="2" s="1"/>
  <c r="R344" i="2"/>
  <c r="AA344" i="2" s="1"/>
  <c r="AD344" i="2" s="1"/>
  <c r="O344" i="2"/>
  <c r="P344" i="2" s="1"/>
  <c r="R343" i="2"/>
  <c r="S343" i="2" s="1"/>
  <c r="O343" i="2"/>
  <c r="P343" i="2" s="1"/>
  <c r="R342" i="2"/>
  <c r="AA342" i="2" s="1"/>
  <c r="AD342" i="2" s="1"/>
  <c r="O342" i="2"/>
  <c r="P342" i="2" s="1"/>
  <c r="R341" i="2"/>
  <c r="S341" i="2" s="1"/>
  <c r="P341" i="2"/>
  <c r="O341" i="2"/>
  <c r="R340" i="2"/>
  <c r="S340" i="2" s="1"/>
  <c r="O340" i="2"/>
  <c r="P340" i="2" s="1"/>
  <c r="R339" i="2"/>
  <c r="S339" i="2" s="1"/>
  <c r="O339" i="2"/>
  <c r="P339" i="2" s="1"/>
  <c r="R338" i="2"/>
  <c r="S338" i="2" s="1"/>
  <c r="O338" i="2"/>
  <c r="P338" i="2" s="1"/>
  <c r="R337" i="2"/>
  <c r="S337" i="2" s="1"/>
  <c r="O337" i="2"/>
  <c r="P337" i="2" s="1"/>
  <c r="R336" i="2"/>
  <c r="S336" i="2" s="1"/>
  <c r="O336" i="2"/>
  <c r="P336" i="2" s="1"/>
  <c r="R335" i="2"/>
  <c r="S335" i="2" s="1"/>
  <c r="O335" i="2"/>
  <c r="P335" i="2" s="1"/>
  <c r="R334" i="2"/>
  <c r="O334" i="2"/>
  <c r="P334" i="2" s="1"/>
  <c r="R333" i="2"/>
  <c r="S333" i="2" s="1"/>
  <c r="O333" i="2"/>
  <c r="P333" i="2" s="1"/>
  <c r="R332" i="2"/>
  <c r="AA332" i="2" s="1"/>
  <c r="AD332" i="2" s="1"/>
  <c r="O332" i="2"/>
  <c r="P332" i="2" s="1"/>
  <c r="R331" i="2"/>
  <c r="S331" i="2" s="1"/>
  <c r="O331" i="2"/>
  <c r="P331" i="2" s="1"/>
  <c r="R330" i="2"/>
  <c r="AA330" i="2" s="1"/>
  <c r="AD330" i="2" s="1"/>
  <c r="O330" i="2"/>
  <c r="P330" i="2" s="1"/>
  <c r="R329" i="2"/>
  <c r="S329" i="2" s="1"/>
  <c r="O329" i="2"/>
  <c r="P329" i="2" s="1"/>
  <c r="R328" i="2"/>
  <c r="S328" i="2" s="1"/>
  <c r="O328" i="2"/>
  <c r="P328" i="2" s="1"/>
  <c r="R327" i="2"/>
  <c r="S327" i="2" s="1"/>
  <c r="O327" i="2"/>
  <c r="P327" i="2" s="1"/>
  <c r="R326" i="2"/>
  <c r="AA326" i="2" s="1"/>
  <c r="AD326" i="2" s="1"/>
  <c r="O326" i="2"/>
  <c r="P326" i="2" s="1"/>
  <c r="R325" i="2"/>
  <c r="S325" i="2" s="1"/>
  <c r="O325" i="2"/>
  <c r="P325" i="2" s="1"/>
  <c r="R324" i="2"/>
  <c r="S324" i="2" s="1"/>
  <c r="O324" i="2"/>
  <c r="P324" i="2" s="1"/>
  <c r="R323" i="2"/>
  <c r="S323" i="2" s="1"/>
  <c r="O323" i="2"/>
  <c r="P323" i="2" s="1"/>
  <c r="R322" i="2"/>
  <c r="O322" i="2"/>
  <c r="P322" i="2" s="1"/>
  <c r="R321" i="2"/>
  <c r="S321" i="2" s="1"/>
  <c r="O321" i="2"/>
  <c r="P321" i="2" s="1"/>
  <c r="R320" i="2"/>
  <c r="AA320" i="2" s="1"/>
  <c r="AD320" i="2" s="1"/>
  <c r="O320" i="2"/>
  <c r="P320" i="2" s="1"/>
  <c r="R319" i="2"/>
  <c r="S319" i="2" s="1"/>
  <c r="P319" i="2"/>
  <c r="O319" i="2"/>
  <c r="R318" i="2"/>
  <c r="AA318" i="2" s="1"/>
  <c r="AD318" i="2" s="1"/>
  <c r="O318" i="2"/>
  <c r="P318" i="2" s="1"/>
  <c r="R317" i="2"/>
  <c r="S317" i="2" s="1"/>
  <c r="O317" i="2"/>
  <c r="P317" i="2" s="1"/>
  <c r="R316" i="2"/>
  <c r="S316" i="2" s="1"/>
  <c r="O316" i="2"/>
  <c r="P316" i="2" s="1"/>
  <c r="R315" i="2"/>
  <c r="S315" i="2" s="1"/>
  <c r="O315" i="2"/>
  <c r="P315" i="2" s="1"/>
  <c r="R314" i="2"/>
  <c r="S314" i="2" s="1"/>
  <c r="O314" i="2"/>
  <c r="P314" i="2" s="1"/>
  <c r="R313" i="2"/>
  <c r="S313" i="2" s="1"/>
  <c r="O313" i="2"/>
  <c r="P313" i="2" s="1"/>
  <c r="R312" i="2"/>
  <c r="AA312" i="2" s="1"/>
  <c r="AD312" i="2" s="1"/>
  <c r="O312" i="2"/>
  <c r="P312" i="2" s="1"/>
  <c r="R311" i="2"/>
  <c r="S311" i="2" s="1"/>
  <c r="O311" i="2"/>
  <c r="P311" i="2" s="1"/>
  <c r="R310" i="2"/>
  <c r="O310" i="2"/>
  <c r="P310" i="2" s="1"/>
  <c r="R309" i="2"/>
  <c r="S309" i="2" s="1"/>
  <c r="O309" i="2"/>
  <c r="P309" i="2" s="1"/>
  <c r="R308" i="2"/>
  <c r="AA308" i="2" s="1"/>
  <c r="AD308" i="2" s="1"/>
  <c r="O308" i="2"/>
  <c r="P308" i="2" s="1"/>
  <c r="R307" i="2"/>
  <c r="S307" i="2" s="1"/>
  <c r="O307" i="2"/>
  <c r="P307" i="2" s="1"/>
  <c r="R306" i="2"/>
  <c r="AA306" i="2" s="1"/>
  <c r="AD306" i="2" s="1"/>
  <c r="O306" i="2"/>
  <c r="P306" i="2" s="1"/>
  <c r="R305" i="2"/>
  <c r="S305" i="2" s="1"/>
  <c r="O305" i="2"/>
  <c r="P305" i="2" s="1"/>
  <c r="R304" i="2"/>
  <c r="S304" i="2" s="1"/>
  <c r="O304" i="2"/>
  <c r="P304" i="2" s="1"/>
  <c r="R303" i="2"/>
  <c r="S303" i="2" s="1"/>
  <c r="O303" i="2"/>
  <c r="P303" i="2" s="1"/>
  <c r="R302" i="2"/>
  <c r="S302" i="2" s="1"/>
  <c r="O302" i="2"/>
  <c r="P302" i="2" s="1"/>
  <c r="R301" i="2"/>
  <c r="S301" i="2" s="1"/>
  <c r="O301" i="2"/>
  <c r="P301" i="2" s="1"/>
  <c r="R300" i="2"/>
  <c r="O300" i="2"/>
  <c r="P300" i="2" s="1"/>
  <c r="R299" i="2"/>
  <c r="S299" i="2" s="1"/>
  <c r="O299" i="2"/>
  <c r="P299" i="2" s="1"/>
  <c r="R298" i="2"/>
  <c r="O298" i="2"/>
  <c r="P298" i="2" s="1"/>
  <c r="R297" i="2"/>
  <c r="S297" i="2" s="1"/>
  <c r="O297" i="2"/>
  <c r="P297" i="2" s="1"/>
  <c r="R296" i="2"/>
  <c r="AA296" i="2" s="1"/>
  <c r="AD296" i="2" s="1"/>
  <c r="O296" i="2"/>
  <c r="P296" i="2" s="1"/>
  <c r="R295" i="2"/>
  <c r="S295" i="2" s="1"/>
  <c r="O295" i="2"/>
  <c r="P295" i="2" s="1"/>
  <c r="R294" i="2"/>
  <c r="AA294" i="2" s="1"/>
  <c r="AD294" i="2" s="1"/>
  <c r="O294" i="2"/>
  <c r="P294" i="2" s="1"/>
  <c r="R293" i="2"/>
  <c r="S293" i="2" s="1"/>
  <c r="O293" i="2"/>
  <c r="P293" i="2" s="1"/>
  <c r="R292" i="2"/>
  <c r="AA292" i="2" s="1"/>
  <c r="AD292" i="2" s="1"/>
  <c r="O292" i="2"/>
  <c r="P292" i="2" s="1"/>
  <c r="R291" i="2"/>
  <c r="S291" i="2" s="1"/>
  <c r="O291" i="2"/>
  <c r="P291" i="2" s="1"/>
  <c r="AA290" i="2"/>
  <c r="AD290" i="2" s="1"/>
  <c r="S290" i="2"/>
  <c r="R290" i="2"/>
  <c r="O290" i="2"/>
  <c r="P290" i="2" s="1"/>
  <c r="R289" i="2"/>
  <c r="S289" i="2" s="1"/>
  <c r="O289" i="2"/>
  <c r="P289" i="2" s="1"/>
  <c r="R288" i="2"/>
  <c r="AA288" i="2" s="1"/>
  <c r="AD288" i="2" s="1"/>
  <c r="O288" i="2"/>
  <c r="P288" i="2" s="1"/>
  <c r="R287" i="2"/>
  <c r="O287" i="2"/>
  <c r="P287" i="2" s="1"/>
  <c r="R286" i="2"/>
  <c r="S286" i="2" s="1"/>
  <c r="O286" i="2"/>
  <c r="P286" i="2" s="1"/>
  <c r="R285" i="2"/>
  <c r="S285" i="2" s="1"/>
  <c r="O285" i="2"/>
  <c r="P285" i="2" s="1"/>
  <c r="R284" i="2"/>
  <c r="S284" i="2" s="1"/>
  <c r="O284" i="2"/>
  <c r="P284" i="2" s="1"/>
  <c r="R283" i="2"/>
  <c r="S283" i="2" s="1"/>
  <c r="O283" i="2"/>
  <c r="P283" i="2" s="1"/>
  <c r="R282" i="2"/>
  <c r="S282" i="2" s="1"/>
  <c r="O282" i="2"/>
  <c r="P282" i="2" s="1"/>
  <c r="R281" i="2"/>
  <c r="S281" i="2" s="1"/>
  <c r="P281" i="2"/>
  <c r="R280" i="2"/>
  <c r="O280" i="2"/>
  <c r="P280" i="2" s="1"/>
  <c r="R279" i="2"/>
  <c r="AA279" i="2" s="1"/>
  <c r="AD279" i="2" s="1"/>
  <c r="O279" i="2"/>
  <c r="P279" i="2" s="1"/>
  <c r="R278" i="2"/>
  <c r="AA278" i="2" s="1"/>
  <c r="AD278" i="2" s="1"/>
  <c r="O278" i="2"/>
  <c r="P278" i="2" s="1"/>
  <c r="R277" i="2"/>
  <c r="AA277" i="2" s="1"/>
  <c r="AD277" i="2" s="1"/>
  <c r="O277" i="2"/>
  <c r="P277" i="2" s="1"/>
  <c r="R276" i="2"/>
  <c r="AA276" i="2" s="1"/>
  <c r="AD276" i="2" s="1"/>
  <c r="O276" i="2"/>
  <c r="P276" i="2" s="1"/>
  <c r="R275" i="2"/>
  <c r="AA275" i="2" s="1"/>
  <c r="AD275" i="2" s="1"/>
  <c r="O275" i="2"/>
  <c r="P275" i="2" s="1"/>
  <c r="R274" i="2"/>
  <c r="O274" i="2"/>
  <c r="P274" i="2" s="1"/>
  <c r="R273" i="2"/>
  <c r="AA273" i="2" s="1"/>
  <c r="AD273" i="2" s="1"/>
  <c r="O273" i="2"/>
  <c r="P273" i="2" s="1"/>
  <c r="R272" i="2"/>
  <c r="AA272" i="2" s="1"/>
  <c r="AD272" i="2" s="1"/>
  <c r="O272" i="2"/>
  <c r="P272" i="2" s="1"/>
  <c r="R271" i="2"/>
  <c r="AA271" i="2" s="1"/>
  <c r="AD271" i="2" s="1"/>
  <c r="O271" i="2"/>
  <c r="P271" i="2" s="1"/>
  <c r="R270" i="2"/>
  <c r="S270" i="2" s="1"/>
  <c r="O270" i="2"/>
  <c r="P270" i="2" s="1"/>
  <c r="R269" i="2"/>
  <c r="AA269" i="2" s="1"/>
  <c r="AD269" i="2" s="1"/>
  <c r="O269" i="2"/>
  <c r="P269" i="2" s="1"/>
  <c r="R268" i="2"/>
  <c r="O268" i="2"/>
  <c r="P268" i="2" s="1"/>
  <c r="R267" i="2"/>
  <c r="AA267" i="2" s="1"/>
  <c r="AD267" i="2" s="1"/>
  <c r="O267" i="2"/>
  <c r="P267" i="2" s="1"/>
  <c r="R266" i="2"/>
  <c r="AA266" i="2" s="1"/>
  <c r="AD266" i="2" s="1"/>
  <c r="O266" i="2"/>
  <c r="P266" i="2" s="1"/>
  <c r="R265" i="2"/>
  <c r="AA265" i="2" s="1"/>
  <c r="AD265" i="2" s="1"/>
  <c r="O265" i="2"/>
  <c r="P265" i="2" s="1"/>
  <c r="R264" i="2"/>
  <c r="S264" i="2" s="1"/>
  <c r="O264" i="2"/>
  <c r="P264" i="2" s="1"/>
  <c r="R263" i="2"/>
  <c r="AA263" i="2" s="1"/>
  <c r="AD263" i="2" s="1"/>
  <c r="O263" i="2"/>
  <c r="P263" i="2" s="1"/>
  <c r="R262" i="2"/>
  <c r="O262" i="2"/>
  <c r="P262" i="2" s="1"/>
  <c r="R261" i="2"/>
  <c r="AA261" i="2" s="1"/>
  <c r="AD261" i="2" s="1"/>
  <c r="O261" i="2"/>
  <c r="P261" i="2" s="1"/>
  <c r="R260" i="2"/>
  <c r="AA260" i="2" s="1"/>
  <c r="AD260" i="2" s="1"/>
  <c r="O260" i="2"/>
  <c r="P260" i="2" s="1"/>
  <c r="R259" i="2"/>
  <c r="AA259" i="2" s="1"/>
  <c r="AD259" i="2" s="1"/>
  <c r="O259" i="2"/>
  <c r="P259" i="2" s="1"/>
  <c r="R258" i="2"/>
  <c r="S258" i="2" s="1"/>
  <c r="O258" i="2"/>
  <c r="P258" i="2" s="1"/>
  <c r="R257" i="2"/>
  <c r="AA257" i="2" s="1"/>
  <c r="AD257" i="2" s="1"/>
  <c r="O257" i="2"/>
  <c r="P257" i="2" s="1"/>
  <c r="R256" i="2"/>
  <c r="O256" i="2"/>
  <c r="P256" i="2" s="1"/>
  <c r="R255" i="2"/>
  <c r="AA255" i="2" s="1"/>
  <c r="AD255" i="2" s="1"/>
  <c r="O255" i="2"/>
  <c r="P255" i="2" s="1"/>
  <c r="R254" i="2"/>
  <c r="AA254" i="2" s="1"/>
  <c r="AD254" i="2" s="1"/>
  <c r="O254" i="2"/>
  <c r="P254" i="2" s="1"/>
  <c r="R253" i="2"/>
  <c r="AA253" i="2" s="1"/>
  <c r="AD253" i="2" s="1"/>
  <c r="O253" i="2"/>
  <c r="P253" i="2" s="1"/>
  <c r="R252" i="2"/>
  <c r="AA252" i="2" s="1"/>
  <c r="AD252" i="2" s="1"/>
  <c r="O252" i="2"/>
  <c r="P252" i="2" s="1"/>
  <c r="R251" i="2"/>
  <c r="AA251" i="2" s="1"/>
  <c r="AD251" i="2" s="1"/>
  <c r="O251" i="2"/>
  <c r="P251" i="2" s="1"/>
  <c r="R250" i="2"/>
  <c r="O250" i="2"/>
  <c r="P250" i="2" s="1"/>
  <c r="R249" i="2"/>
  <c r="AA249" i="2" s="1"/>
  <c r="AD249" i="2" s="1"/>
  <c r="O249" i="2"/>
  <c r="P249" i="2" s="1"/>
  <c r="R248" i="2"/>
  <c r="AA248" i="2" s="1"/>
  <c r="AD248" i="2" s="1"/>
  <c r="O248" i="2"/>
  <c r="P248" i="2" s="1"/>
  <c r="R247" i="2"/>
  <c r="AA247" i="2" s="1"/>
  <c r="AD247" i="2" s="1"/>
  <c r="O247" i="2"/>
  <c r="P247" i="2" s="1"/>
  <c r="R246" i="2"/>
  <c r="AA246" i="2" s="1"/>
  <c r="AD246" i="2" s="1"/>
  <c r="O246" i="2"/>
  <c r="P246" i="2" s="1"/>
  <c r="R245" i="2"/>
  <c r="AA245" i="2" s="1"/>
  <c r="AD245" i="2" s="1"/>
  <c r="O245" i="2"/>
  <c r="P245" i="2" s="1"/>
  <c r="R244" i="2"/>
  <c r="O244" i="2"/>
  <c r="P244" i="2" s="1"/>
  <c r="R243" i="2"/>
  <c r="AA243" i="2" s="1"/>
  <c r="AD243" i="2" s="1"/>
  <c r="O243" i="2"/>
  <c r="P243" i="2" s="1"/>
  <c r="R242" i="2"/>
  <c r="AA242" i="2" s="1"/>
  <c r="AD242" i="2" s="1"/>
  <c r="O242" i="2"/>
  <c r="P242" i="2" s="1"/>
  <c r="R241" i="2"/>
  <c r="AA241" i="2" s="1"/>
  <c r="AD241" i="2" s="1"/>
  <c r="O241" i="2"/>
  <c r="P241" i="2" s="1"/>
  <c r="R240" i="2"/>
  <c r="AA240" i="2" s="1"/>
  <c r="AD240" i="2" s="1"/>
  <c r="O240" i="2"/>
  <c r="P240" i="2" s="1"/>
  <c r="R239" i="2"/>
  <c r="AA239" i="2" s="1"/>
  <c r="AD239" i="2" s="1"/>
  <c r="O239" i="2"/>
  <c r="P239" i="2" s="1"/>
  <c r="R238" i="2"/>
  <c r="O238" i="2"/>
  <c r="P238" i="2" s="1"/>
  <c r="R237" i="2"/>
  <c r="AA237" i="2" s="1"/>
  <c r="AD237" i="2" s="1"/>
  <c r="O237" i="2"/>
  <c r="P237" i="2" s="1"/>
  <c r="R236" i="2"/>
  <c r="AA236" i="2" s="1"/>
  <c r="AD236" i="2" s="1"/>
  <c r="O236" i="2"/>
  <c r="P236" i="2" s="1"/>
  <c r="R235" i="2"/>
  <c r="AA235" i="2" s="1"/>
  <c r="AD235" i="2" s="1"/>
  <c r="O235" i="2"/>
  <c r="P235" i="2" s="1"/>
  <c r="R234" i="2"/>
  <c r="AA234" i="2" s="1"/>
  <c r="AD234" i="2" s="1"/>
  <c r="O234" i="2"/>
  <c r="P234" i="2" s="1"/>
  <c r="R233" i="2"/>
  <c r="AA233" i="2" s="1"/>
  <c r="AD233" i="2" s="1"/>
  <c r="O233" i="2"/>
  <c r="P233" i="2" s="1"/>
  <c r="R232" i="2"/>
  <c r="O232" i="2"/>
  <c r="P232" i="2" s="1"/>
  <c r="R231" i="2"/>
  <c r="AA231" i="2" s="1"/>
  <c r="AD231" i="2" s="1"/>
  <c r="O231" i="2"/>
  <c r="P231" i="2" s="1"/>
  <c r="R230" i="2"/>
  <c r="AA230" i="2" s="1"/>
  <c r="AD230" i="2" s="1"/>
  <c r="O230" i="2"/>
  <c r="P230" i="2" s="1"/>
  <c r="R229" i="2"/>
  <c r="AA229" i="2" s="1"/>
  <c r="AD229" i="2" s="1"/>
  <c r="O229" i="2"/>
  <c r="P229" i="2" s="1"/>
  <c r="R228" i="2"/>
  <c r="S228" i="2" s="1"/>
  <c r="O228" i="2"/>
  <c r="P228" i="2" s="1"/>
  <c r="R227" i="2"/>
  <c r="AA227" i="2" s="1"/>
  <c r="AD227" i="2" s="1"/>
  <c r="O227" i="2"/>
  <c r="P227" i="2" s="1"/>
  <c r="R226" i="2"/>
  <c r="AA226" i="2" s="1"/>
  <c r="AD226" i="2" s="1"/>
  <c r="O226" i="2"/>
  <c r="P226" i="2" s="1"/>
  <c r="R225" i="2"/>
  <c r="AA225" i="2" s="1"/>
  <c r="AD225" i="2" s="1"/>
  <c r="O225" i="2"/>
  <c r="P225" i="2" s="1"/>
  <c r="R224" i="2"/>
  <c r="AA224" i="2" s="1"/>
  <c r="AD224" i="2" s="1"/>
  <c r="O224" i="2"/>
  <c r="P224" i="2" s="1"/>
  <c r="R223" i="2"/>
  <c r="AA223" i="2" s="1"/>
  <c r="AD223" i="2" s="1"/>
  <c r="O223" i="2"/>
  <c r="P223" i="2" s="1"/>
  <c r="R222" i="2"/>
  <c r="AA222" i="2" s="1"/>
  <c r="AD222" i="2" s="1"/>
  <c r="O222" i="2"/>
  <c r="P222" i="2" s="1"/>
  <c r="R221" i="2"/>
  <c r="AA221" i="2" s="1"/>
  <c r="AD221" i="2" s="1"/>
  <c r="O221" i="2"/>
  <c r="P221" i="2" s="1"/>
  <c r="R220" i="2"/>
  <c r="S220" i="2" s="1"/>
  <c r="O220" i="2"/>
  <c r="P220" i="2" s="1"/>
  <c r="R219" i="2"/>
  <c r="AA219" i="2" s="1"/>
  <c r="AD219" i="2" s="1"/>
  <c r="O219" i="2"/>
  <c r="P219" i="2" s="1"/>
  <c r="R218" i="2"/>
  <c r="AA218" i="2" s="1"/>
  <c r="AD218" i="2" s="1"/>
  <c r="O218" i="2"/>
  <c r="P218" i="2" s="1"/>
  <c r="R217" i="2"/>
  <c r="AA217" i="2" s="1"/>
  <c r="AD217" i="2" s="1"/>
  <c r="O217" i="2"/>
  <c r="P217" i="2" s="1"/>
  <c r="R216" i="2"/>
  <c r="S216" i="2" s="1"/>
  <c r="O216" i="2"/>
  <c r="P216" i="2" s="1"/>
  <c r="R215" i="2"/>
  <c r="AA215" i="2" s="1"/>
  <c r="AD215" i="2" s="1"/>
  <c r="O215" i="2"/>
  <c r="P215" i="2" s="1"/>
  <c r="R214" i="2"/>
  <c r="AA214" i="2" s="1"/>
  <c r="AD214" i="2" s="1"/>
  <c r="O214" i="2"/>
  <c r="P214" i="2" s="1"/>
  <c r="R213" i="2"/>
  <c r="AA213" i="2" s="1"/>
  <c r="AD213" i="2" s="1"/>
  <c r="O213" i="2"/>
  <c r="P213" i="2" s="1"/>
  <c r="R212" i="2"/>
  <c r="S212" i="2" s="1"/>
  <c r="O212" i="2"/>
  <c r="P212" i="2" s="1"/>
  <c r="R211" i="2"/>
  <c r="AA211" i="2" s="1"/>
  <c r="AD211" i="2" s="1"/>
  <c r="O211" i="2"/>
  <c r="P211" i="2" s="1"/>
  <c r="R210" i="2"/>
  <c r="AA210" i="2" s="1"/>
  <c r="AD210" i="2" s="1"/>
  <c r="P210" i="2"/>
  <c r="O210" i="2"/>
  <c r="R209" i="2"/>
  <c r="S209" i="2" s="1"/>
  <c r="O209" i="2"/>
  <c r="P209" i="2" s="1"/>
  <c r="R208" i="2"/>
  <c r="S208" i="2" s="1"/>
  <c r="O208" i="2"/>
  <c r="P208" i="2" s="1"/>
  <c r="R207" i="2"/>
  <c r="S207" i="2" s="1"/>
  <c r="O207" i="2"/>
  <c r="P207" i="2" s="1"/>
  <c r="R206" i="2"/>
  <c r="AA206" i="2" s="1"/>
  <c r="AD206" i="2" s="1"/>
  <c r="O206" i="2"/>
  <c r="P206" i="2" s="1"/>
  <c r="R205" i="2"/>
  <c r="S205" i="2" s="1"/>
  <c r="O205" i="2"/>
  <c r="P205" i="2" s="1"/>
  <c r="R204" i="2"/>
  <c r="AA204" i="2" s="1"/>
  <c r="AD204" i="2" s="1"/>
  <c r="O204" i="2"/>
  <c r="P204" i="2" s="1"/>
  <c r="R203" i="2"/>
  <c r="S203" i="2" s="1"/>
  <c r="O203" i="2"/>
  <c r="P203" i="2" s="1"/>
  <c r="R202" i="2"/>
  <c r="S202" i="2" s="1"/>
  <c r="O202" i="2"/>
  <c r="P202" i="2" s="1"/>
  <c r="R201" i="2"/>
  <c r="S201" i="2" s="1"/>
  <c r="O201" i="2"/>
  <c r="P201" i="2" s="1"/>
  <c r="R200" i="2"/>
  <c r="AA200" i="2" s="1"/>
  <c r="AD200" i="2" s="1"/>
  <c r="O200" i="2"/>
  <c r="P200" i="2" s="1"/>
  <c r="R199" i="2"/>
  <c r="S199" i="2" s="1"/>
  <c r="O199" i="2"/>
  <c r="P199" i="2" s="1"/>
  <c r="R198" i="2"/>
  <c r="AA198" i="2" s="1"/>
  <c r="AD198" i="2" s="1"/>
  <c r="O198" i="2"/>
  <c r="P198" i="2" s="1"/>
  <c r="R197" i="2"/>
  <c r="S197" i="2" s="1"/>
  <c r="O197" i="2"/>
  <c r="P197" i="2" s="1"/>
  <c r="R196" i="2"/>
  <c r="S196" i="2" s="1"/>
  <c r="O196" i="2"/>
  <c r="P196" i="2" s="1"/>
  <c r="R195" i="2"/>
  <c r="S195" i="2" s="1"/>
  <c r="O195" i="2"/>
  <c r="P195" i="2" s="1"/>
  <c r="R194" i="2"/>
  <c r="AA194" i="2" s="1"/>
  <c r="AD194" i="2" s="1"/>
  <c r="O194" i="2"/>
  <c r="P194" i="2" s="1"/>
  <c r="R193" i="2"/>
  <c r="S193" i="2" s="1"/>
  <c r="O193" i="2"/>
  <c r="P193" i="2" s="1"/>
  <c r="R192" i="2"/>
  <c r="AA192" i="2" s="1"/>
  <c r="AD192" i="2" s="1"/>
  <c r="O192" i="2"/>
  <c r="P192" i="2" s="1"/>
  <c r="R191" i="2"/>
  <c r="S191" i="2" s="1"/>
  <c r="O191" i="2"/>
  <c r="P191" i="2" s="1"/>
  <c r="R190" i="2"/>
  <c r="AA190" i="2" s="1"/>
  <c r="AD190" i="2" s="1"/>
  <c r="O190" i="2"/>
  <c r="P190" i="2" s="1"/>
  <c r="R189" i="2"/>
  <c r="S189" i="2" s="1"/>
  <c r="O189" i="2"/>
  <c r="P189" i="2" s="1"/>
  <c r="R188" i="2"/>
  <c r="AA188" i="2" s="1"/>
  <c r="AD188" i="2" s="1"/>
  <c r="O188" i="2"/>
  <c r="P188" i="2" s="1"/>
  <c r="R187" i="2"/>
  <c r="S187" i="2" s="1"/>
  <c r="O187" i="2"/>
  <c r="P187" i="2" s="1"/>
  <c r="R186" i="2"/>
  <c r="AA186" i="2" s="1"/>
  <c r="AD186" i="2" s="1"/>
  <c r="O186" i="2"/>
  <c r="P186" i="2" s="1"/>
  <c r="R185" i="2"/>
  <c r="S185" i="2" s="1"/>
  <c r="O185" i="2"/>
  <c r="P185" i="2" s="1"/>
  <c r="R184" i="2"/>
  <c r="S184" i="2" s="1"/>
  <c r="O184" i="2"/>
  <c r="P184" i="2" s="1"/>
  <c r="R183" i="2"/>
  <c r="S183" i="2" s="1"/>
  <c r="O183" i="2"/>
  <c r="P183" i="2" s="1"/>
  <c r="R182" i="2"/>
  <c r="AA182" i="2" s="1"/>
  <c r="AD182" i="2" s="1"/>
  <c r="P182" i="2"/>
  <c r="O182" i="2"/>
  <c r="R181" i="2"/>
  <c r="S181" i="2" s="1"/>
  <c r="O181" i="2"/>
  <c r="P181" i="2" s="1"/>
  <c r="R180" i="2"/>
  <c r="AA180" i="2" s="1"/>
  <c r="AD180" i="2" s="1"/>
  <c r="O180" i="2"/>
  <c r="P180" i="2" s="1"/>
  <c r="R179" i="2"/>
  <c r="S179" i="2" s="1"/>
  <c r="O179" i="2"/>
  <c r="P179" i="2" s="1"/>
  <c r="R178" i="2"/>
  <c r="AA178" i="2" s="1"/>
  <c r="AD178" i="2" s="1"/>
  <c r="O178" i="2"/>
  <c r="P178" i="2" s="1"/>
  <c r="R177" i="2"/>
  <c r="S177" i="2" s="1"/>
  <c r="O177" i="2"/>
  <c r="P177" i="2" s="1"/>
  <c r="R176" i="2"/>
  <c r="O176" i="2"/>
  <c r="P176" i="2" s="1"/>
  <c r="R175" i="2"/>
  <c r="S175" i="2" s="1"/>
  <c r="O175" i="2"/>
  <c r="P175" i="2" s="1"/>
  <c r="R174" i="2"/>
  <c r="AA174" i="2" s="1"/>
  <c r="AD174" i="2" s="1"/>
  <c r="O174" i="2"/>
  <c r="P174" i="2" s="1"/>
  <c r="R173" i="2"/>
  <c r="S173" i="2" s="1"/>
  <c r="O173" i="2"/>
  <c r="P173" i="2" s="1"/>
  <c r="R172" i="2"/>
  <c r="S172" i="2" s="1"/>
  <c r="O172" i="2"/>
  <c r="P172" i="2" s="1"/>
  <c r="R171" i="2"/>
  <c r="S171" i="2" s="1"/>
  <c r="O171" i="2"/>
  <c r="P171" i="2" s="1"/>
  <c r="R170" i="2"/>
  <c r="AA170" i="2" s="1"/>
  <c r="AD170" i="2" s="1"/>
  <c r="O170" i="2"/>
  <c r="P170" i="2" s="1"/>
  <c r="R169" i="2"/>
  <c r="S169" i="2" s="1"/>
  <c r="O169" i="2"/>
  <c r="P169" i="2" s="1"/>
  <c r="R168" i="2"/>
  <c r="AA168" i="2" s="1"/>
  <c r="AD168" i="2" s="1"/>
  <c r="O168" i="2"/>
  <c r="P168" i="2" s="1"/>
  <c r="R167" i="2"/>
  <c r="S167" i="2" s="1"/>
  <c r="O167" i="2"/>
  <c r="P167" i="2" s="1"/>
  <c r="S166" i="2"/>
  <c r="R166" i="2"/>
  <c r="AA166" i="2" s="1"/>
  <c r="AD166" i="2" s="1"/>
  <c r="O166" i="2"/>
  <c r="P166" i="2" s="1"/>
  <c r="R165" i="2"/>
  <c r="S165" i="2" s="1"/>
  <c r="O165" i="2"/>
  <c r="P165" i="2" s="1"/>
  <c r="R164" i="2"/>
  <c r="AA164" i="2" s="1"/>
  <c r="AD164" i="2" s="1"/>
  <c r="O164" i="2"/>
  <c r="P164" i="2" s="1"/>
  <c r="R163" i="2"/>
  <c r="S163" i="2" s="1"/>
  <c r="O163" i="2"/>
  <c r="P163" i="2" s="1"/>
  <c r="R162" i="2"/>
  <c r="AA162" i="2" s="1"/>
  <c r="AD162" i="2" s="1"/>
  <c r="O162" i="2"/>
  <c r="P162" i="2" s="1"/>
  <c r="R161" i="2"/>
  <c r="S161" i="2" s="1"/>
  <c r="O161" i="2"/>
  <c r="P161" i="2" s="1"/>
  <c r="R160" i="2"/>
  <c r="S160" i="2" s="1"/>
  <c r="O160" i="2"/>
  <c r="P160" i="2" s="1"/>
  <c r="R159" i="2"/>
  <c r="S159" i="2" s="1"/>
  <c r="O159" i="2"/>
  <c r="P159" i="2" s="1"/>
  <c r="R158" i="2"/>
  <c r="AA158" i="2" s="1"/>
  <c r="AD158" i="2" s="1"/>
  <c r="O158" i="2"/>
  <c r="P158" i="2" s="1"/>
  <c r="R157" i="2"/>
  <c r="S157" i="2" s="1"/>
  <c r="O157" i="2"/>
  <c r="P157" i="2" s="1"/>
  <c r="R156" i="2"/>
  <c r="AA156" i="2" s="1"/>
  <c r="AD156" i="2" s="1"/>
  <c r="O156" i="2"/>
  <c r="P156" i="2" s="1"/>
  <c r="R155" i="2"/>
  <c r="S155" i="2" s="1"/>
  <c r="O155" i="2"/>
  <c r="P155" i="2" s="1"/>
  <c r="R154" i="2"/>
  <c r="AA154" i="2" s="1"/>
  <c r="AD154" i="2" s="1"/>
  <c r="O154" i="2"/>
  <c r="P154" i="2" s="1"/>
  <c r="R153" i="2"/>
  <c r="S153" i="2" s="1"/>
  <c r="O153" i="2"/>
  <c r="P153" i="2" s="1"/>
  <c r="R152" i="2"/>
  <c r="AA152" i="2" s="1"/>
  <c r="AD152" i="2" s="1"/>
  <c r="O152" i="2"/>
  <c r="P152" i="2" s="1"/>
  <c r="R151" i="2"/>
  <c r="S151" i="2" s="1"/>
  <c r="O151" i="2"/>
  <c r="P151" i="2" s="1"/>
  <c r="R150" i="2"/>
  <c r="AA150" i="2" s="1"/>
  <c r="AD150" i="2" s="1"/>
  <c r="O150" i="2"/>
  <c r="P150" i="2" s="1"/>
  <c r="R149" i="2"/>
  <c r="S149" i="2" s="1"/>
  <c r="O149" i="2"/>
  <c r="P149" i="2" s="1"/>
  <c r="R148" i="2"/>
  <c r="S148" i="2" s="1"/>
  <c r="O148" i="2"/>
  <c r="P148" i="2" s="1"/>
  <c r="R147" i="2"/>
  <c r="S147" i="2" s="1"/>
  <c r="O147" i="2"/>
  <c r="P147" i="2" s="1"/>
  <c r="R146" i="2"/>
  <c r="AA146" i="2" s="1"/>
  <c r="AD146" i="2" s="1"/>
  <c r="O146" i="2"/>
  <c r="P146" i="2" s="1"/>
  <c r="R145" i="2"/>
  <c r="S145" i="2" s="1"/>
  <c r="O145" i="2"/>
  <c r="P145" i="2" s="1"/>
  <c r="R144" i="2"/>
  <c r="AA144" i="2" s="1"/>
  <c r="AD144" i="2" s="1"/>
  <c r="O144" i="2"/>
  <c r="P144" i="2" s="1"/>
  <c r="R143" i="2"/>
  <c r="S143" i="2" s="1"/>
  <c r="O143" i="2"/>
  <c r="P143" i="2" s="1"/>
  <c r="R142" i="2"/>
  <c r="AA142" i="2" s="1"/>
  <c r="AD142" i="2" s="1"/>
  <c r="O142" i="2"/>
  <c r="P142" i="2" s="1"/>
  <c r="R141" i="2"/>
  <c r="S141" i="2" s="1"/>
  <c r="O141" i="2"/>
  <c r="P141" i="2" s="1"/>
  <c r="R140" i="2"/>
  <c r="AA140" i="2" s="1"/>
  <c r="AD140" i="2" s="1"/>
  <c r="O140" i="2"/>
  <c r="P140" i="2" s="1"/>
  <c r="R139" i="2"/>
  <c r="S139" i="2" s="1"/>
  <c r="O139" i="2"/>
  <c r="P139" i="2" s="1"/>
  <c r="R138" i="2"/>
  <c r="AA138" i="2" s="1"/>
  <c r="AD138" i="2" s="1"/>
  <c r="O138" i="2"/>
  <c r="P138" i="2" s="1"/>
  <c r="R137" i="2"/>
  <c r="S137" i="2" s="1"/>
  <c r="O137" i="2"/>
  <c r="P137" i="2" s="1"/>
  <c r="R136" i="2"/>
  <c r="S136" i="2" s="1"/>
  <c r="O136" i="2"/>
  <c r="P136" i="2" s="1"/>
  <c r="R135" i="2"/>
  <c r="S135" i="2" s="1"/>
  <c r="O135" i="2"/>
  <c r="P135" i="2" s="1"/>
  <c r="R134" i="2"/>
  <c r="AA134" i="2" s="1"/>
  <c r="AD134" i="2" s="1"/>
  <c r="O134" i="2"/>
  <c r="P134" i="2" s="1"/>
  <c r="R133" i="2"/>
  <c r="S133" i="2" s="1"/>
  <c r="O133" i="2"/>
  <c r="P133" i="2" s="1"/>
  <c r="R132" i="2"/>
  <c r="AA132" i="2" s="1"/>
  <c r="AD132" i="2" s="1"/>
  <c r="O132" i="2"/>
  <c r="P132" i="2" s="1"/>
  <c r="R131" i="2"/>
  <c r="S131" i="2" s="1"/>
  <c r="O131" i="2"/>
  <c r="P131" i="2" s="1"/>
  <c r="R130" i="2"/>
  <c r="AA130" i="2" s="1"/>
  <c r="AD130" i="2" s="1"/>
  <c r="O130" i="2"/>
  <c r="P130" i="2" s="1"/>
  <c r="R129" i="2"/>
  <c r="S129" i="2" s="1"/>
  <c r="O129" i="2"/>
  <c r="P129" i="2" s="1"/>
  <c r="R128" i="2"/>
  <c r="AA128" i="2" s="1"/>
  <c r="AD128" i="2" s="1"/>
  <c r="O128" i="2"/>
  <c r="P128" i="2" s="1"/>
  <c r="R127" i="2"/>
  <c r="S127" i="2" s="1"/>
  <c r="O127" i="2"/>
  <c r="P127" i="2" s="1"/>
  <c r="R126" i="2"/>
  <c r="AA126" i="2" s="1"/>
  <c r="AD126" i="2" s="1"/>
  <c r="O126" i="2"/>
  <c r="P126" i="2" s="1"/>
  <c r="R125" i="2"/>
  <c r="S125" i="2" s="1"/>
  <c r="O125" i="2"/>
  <c r="P125" i="2" s="1"/>
  <c r="R124" i="2"/>
  <c r="S124" i="2" s="1"/>
  <c r="O124" i="2"/>
  <c r="P124" i="2" s="1"/>
  <c r="R123" i="2"/>
  <c r="S123" i="2" s="1"/>
  <c r="O123" i="2"/>
  <c r="P123" i="2" s="1"/>
  <c r="S122" i="2"/>
  <c r="R122" i="2"/>
  <c r="AA122" i="2" s="1"/>
  <c r="AD122" i="2" s="1"/>
  <c r="O122" i="2"/>
  <c r="P122" i="2" s="1"/>
  <c r="R121" i="2"/>
  <c r="S121" i="2" s="1"/>
  <c r="O121" i="2"/>
  <c r="P121" i="2" s="1"/>
  <c r="R120" i="2"/>
  <c r="AA120" i="2" s="1"/>
  <c r="AD120" i="2" s="1"/>
  <c r="O120" i="2"/>
  <c r="P120" i="2" s="1"/>
  <c r="R119" i="2"/>
  <c r="S119" i="2" s="1"/>
  <c r="O119" i="2"/>
  <c r="P119" i="2" s="1"/>
  <c r="R118" i="2"/>
  <c r="S118" i="2" s="1"/>
  <c r="O118" i="2"/>
  <c r="P118" i="2" s="1"/>
  <c r="R117" i="2"/>
  <c r="S117" i="2" s="1"/>
  <c r="O117" i="2"/>
  <c r="P117" i="2" s="1"/>
  <c r="R116" i="2"/>
  <c r="AA116" i="2" s="1"/>
  <c r="AD116" i="2" s="1"/>
  <c r="O116" i="2"/>
  <c r="P116" i="2" s="1"/>
  <c r="R115" i="2"/>
  <c r="S115" i="2" s="1"/>
  <c r="O115" i="2"/>
  <c r="P115" i="2" s="1"/>
  <c r="R114" i="2"/>
  <c r="AA114" i="2" s="1"/>
  <c r="AD114" i="2" s="1"/>
  <c r="O114" i="2"/>
  <c r="P114" i="2" s="1"/>
  <c r="R113" i="2"/>
  <c r="S113" i="2" s="1"/>
  <c r="O113" i="2"/>
  <c r="P113" i="2" s="1"/>
  <c r="R112" i="2"/>
  <c r="S112" i="2" s="1"/>
  <c r="O112" i="2"/>
  <c r="P112" i="2" s="1"/>
  <c r="R111" i="2"/>
  <c r="S111" i="2" s="1"/>
  <c r="O111" i="2"/>
  <c r="P111" i="2" s="1"/>
  <c r="R110" i="2"/>
  <c r="AA110" i="2" s="1"/>
  <c r="AD110" i="2" s="1"/>
  <c r="O110" i="2"/>
  <c r="P110" i="2" s="1"/>
  <c r="R109" i="2"/>
  <c r="S109" i="2" s="1"/>
  <c r="O109" i="2"/>
  <c r="P109" i="2" s="1"/>
  <c r="R108" i="2"/>
  <c r="AA108" i="2" s="1"/>
  <c r="AD108" i="2" s="1"/>
  <c r="O108" i="2"/>
  <c r="P108" i="2" s="1"/>
  <c r="R107" i="2"/>
  <c r="S107" i="2" s="1"/>
  <c r="O107" i="2"/>
  <c r="P107" i="2" s="1"/>
  <c r="R106" i="2"/>
  <c r="AA106" i="2" s="1"/>
  <c r="AD106" i="2" s="1"/>
  <c r="O106" i="2"/>
  <c r="P106" i="2" s="1"/>
  <c r="R105" i="2"/>
  <c r="AA105" i="2" s="1"/>
  <c r="AD105" i="2" s="1"/>
  <c r="O105" i="2"/>
  <c r="P105" i="2" s="1"/>
  <c r="R104" i="2"/>
  <c r="AA104" i="2" s="1"/>
  <c r="AD104" i="2" s="1"/>
  <c r="O104" i="2"/>
  <c r="P104" i="2" s="1"/>
  <c r="R103" i="2"/>
  <c r="AA103" i="2" s="1"/>
  <c r="AD103" i="2" s="1"/>
  <c r="O103" i="2"/>
  <c r="P103" i="2" s="1"/>
  <c r="R102" i="2"/>
  <c r="AA102" i="2" s="1"/>
  <c r="AD102" i="2" s="1"/>
  <c r="O102" i="2"/>
  <c r="P102" i="2" s="1"/>
  <c r="R101" i="2"/>
  <c r="AA101" i="2" s="1"/>
  <c r="AD101" i="2" s="1"/>
  <c r="O101" i="2"/>
  <c r="P101" i="2" s="1"/>
  <c r="R100" i="2"/>
  <c r="AA100" i="2" s="1"/>
  <c r="AD100" i="2" s="1"/>
  <c r="O100" i="2"/>
  <c r="P100" i="2" s="1"/>
  <c r="R99" i="2"/>
  <c r="AA99" i="2" s="1"/>
  <c r="AD99" i="2" s="1"/>
  <c r="O99" i="2"/>
  <c r="P99" i="2" s="1"/>
  <c r="R98" i="2"/>
  <c r="O98" i="2"/>
  <c r="P98" i="2" s="1"/>
  <c r="R97" i="2"/>
  <c r="AA97" i="2" s="1"/>
  <c r="AD97" i="2" s="1"/>
  <c r="O97" i="2"/>
  <c r="P97" i="2" s="1"/>
  <c r="R96" i="2"/>
  <c r="AA96" i="2" s="1"/>
  <c r="AD96" i="2" s="1"/>
  <c r="O96" i="2"/>
  <c r="P96" i="2" s="1"/>
  <c r="R95" i="2"/>
  <c r="S95" i="2" s="1"/>
  <c r="O95" i="2"/>
  <c r="P95" i="2" s="1"/>
  <c r="R94" i="2"/>
  <c r="O94" i="2"/>
  <c r="P94" i="2" s="1"/>
  <c r="R93" i="2"/>
  <c r="S93" i="2" s="1"/>
  <c r="O93" i="2"/>
  <c r="P93" i="2" s="1"/>
  <c r="R92" i="2"/>
  <c r="S92" i="2" s="1"/>
  <c r="O92" i="2"/>
  <c r="P92" i="2" s="1"/>
  <c r="R91" i="2"/>
  <c r="S91" i="2" s="1"/>
  <c r="O91" i="2"/>
  <c r="P91" i="2" s="1"/>
  <c r="R90" i="2"/>
  <c r="AA90" i="2" s="1"/>
  <c r="AD90" i="2" s="1"/>
  <c r="O90" i="2"/>
  <c r="P90" i="2" s="1"/>
  <c r="R89" i="2"/>
  <c r="AA89" i="2" s="1"/>
  <c r="AD89" i="2" s="1"/>
  <c r="O89" i="2"/>
  <c r="P89" i="2" s="1"/>
  <c r="R88" i="2"/>
  <c r="AA88" i="2" s="1"/>
  <c r="AD88" i="2" s="1"/>
  <c r="O88" i="2"/>
  <c r="P88" i="2" s="1"/>
  <c r="R87" i="2"/>
  <c r="AA87" i="2" s="1"/>
  <c r="AD87" i="2" s="1"/>
  <c r="O87" i="2"/>
  <c r="P87" i="2" s="1"/>
  <c r="R86" i="2"/>
  <c r="AA86" i="2" s="1"/>
  <c r="AD86" i="2" s="1"/>
  <c r="O86" i="2"/>
  <c r="P86" i="2" s="1"/>
  <c r="R85" i="2"/>
  <c r="AA85" i="2" s="1"/>
  <c r="AD85" i="2" s="1"/>
  <c r="O85" i="2"/>
  <c r="P85" i="2" s="1"/>
  <c r="R84" i="2"/>
  <c r="AA84" i="2" s="1"/>
  <c r="AD84" i="2" s="1"/>
  <c r="O84" i="2"/>
  <c r="P84" i="2" s="1"/>
  <c r="R83" i="2"/>
  <c r="AA83" i="2" s="1"/>
  <c r="AD83" i="2" s="1"/>
  <c r="O83" i="2"/>
  <c r="P83" i="2" s="1"/>
  <c r="R82" i="2"/>
  <c r="AA82" i="2" s="1"/>
  <c r="AD82" i="2" s="1"/>
  <c r="O82" i="2"/>
  <c r="P82" i="2" s="1"/>
  <c r="R81" i="2"/>
  <c r="AA81" i="2" s="1"/>
  <c r="AD81" i="2" s="1"/>
  <c r="O81" i="2"/>
  <c r="P81" i="2" s="1"/>
  <c r="R80" i="2"/>
  <c r="AA80" i="2" s="1"/>
  <c r="AD80" i="2" s="1"/>
  <c r="O80" i="2"/>
  <c r="P80" i="2" s="1"/>
  <c r="R79" i="2"/>
  <c r="AA79" i="2" s="1"/>
  <c r="AD79" i="2" s="1"/>
  <c r="O79" i="2"/>
  <c r="P79" i="2" s="1"/>
  <c r="R78" i="2"/>
  <c r="AA78" i="2" s="1"/>
  <c r="AD78" i="2" s="1"/>
  <c r="O78" i="2"/>
  <c r="P78" i="2" s="1"/>
  <c r="R77" i="2"/>
  <c r="AA77" i="2" s="1"/>
  <c r="AD77" i="2" s="1"/>
  <c r="O77" i="2"/>
  <c r="P77" i="2" s="1"/>
  <c r="R76" i="2"/>
  <c r="AA76" i="2" s="1"/>
  <c r="AD76" i="2" s="1"/>
  <c r="O76" i="2"/>
  <c r="P76" i="2" s="1"/>
  <c r="AA75" i="2"/>
  <c r="AD75" i="2" s="1"/>
  <c r="R75" i="2"/>
  <c r="S75" i="2" s="1"/>
  <c r="O75" i="2"/>
  <c r="P75" i="2" s="1"/>
  <c r="R74" i="2"/>
  <c r="S74" i="2" s="1"/>
  <c r="O74" i="2"/>
  <c r="P74" i="2" s="1"/>
  <c r="R73" i="2"/>
  <c r="AA73" i="2" s="1"/>
  <c r="AD73" i="2" s="1"/>
  <c r="O73" i="2"/>
  <c r="P73" i="2" s="1"/>
  <c r="R72" i="2"/>
  <c r="S72" i="2" s="1"/>
  <c r="O72" i="2"/>
  <c r="P72" i="2" s="1"/>
  <c r="R71" i="2"/>
  <c r="S71" i="2" s="1"/>
  <c r="O71" i="2"/>
  <c r="P71" i="2" s="1"/>
  <c r="R70" i="2"/>
  <c r="O70" i="2"/>
  <c r="P70" i="2" s="1"/>
  <c r="R69" i="2"/>
  <c r="S69" i="2" s="1"/>
  <c r="O69" i="2"/>
  <c r="P69" i="2" s="1"/>
  <c r="R68" i="2"/>
  <c r="S68" i="2" s="1"/>
  <c r="O68" i="2"/>
  <c r="P68" i="2" s="1"/>
  <c r="R67" i="2"/>
  <c r="AA67" i="2" s="1"/>
  <c r="AD67" i="2" s="1"/>
  <c r="O67" i="2"/>
  <c r="P67" i="2" s="1"/>
  <c r="R66" i="2"/>
  <c r="AA66" i="2" s="1"/>
  <c r="AD66" i="2" s="1"/>
  <c r="O66" i="2"/>
  <c r="P66" i="2" s="1"/>
  <c r="AA65" i="2"/>
  <c r="AD65" i="2" s="1"/>
  <c r="R65" i="2"/>
  <c r="S65" i="2" s="1"/>
  <c r="O65" i="2"/>
  <c r="P65" i="2" s="1"/>
  <c r="R64" i="2"/>
  <c r="AA64" i="2" s="1"/>
  <c r="AD64" i="2" s="1"/>
  <c r="O64" i="2"/>
  <c r="P64" i="2" s="1"/>
  <c r="R63" i="2"/>
  <c r="AA63" i="2" s="1"/>
  <c r="AD63" i="2" s="1"/>
  <c r="O63" i="2"/>
  <c r="P63" i="2" s="1"/>
  <c r="R62" i="2"/>
  <c r="AA62" i="2" s="1"/>
  <c r="AD62" i="2" s="1"/>
  <c r="O62" i="2"/>
  <c r="P62" i="2" s="1"/>
  <c r="R61" i="2"/>
  <c r="S61" i="2" s="1"/>
  <c r="O61" i="2"/>
  <c r="P61" i="2" s="1"/>
  <c r="R60" i="2"/>
  <c r="AA60" i="2" s="1"/>
  <c r="AD60" i="2" s="1"/>
  <c r="O60" i="2"/>
  <c r="P60" i="2" s="1"/>
  <c r="R59" i="2"/>
  <c r="AA59" i="2" s="1"/>
  <c r="AD59" i="2" s="1"/>
  <c r="O59" i="2"/>
  <c r="P59" i="2" s="1"/>
  <c r="R58" i="2"/>
  <c r="AA58" i="2" s="1"/>
  <c r="AD58" i="2" s="1"/>
  <c r="O58" i="2"/>
  <c r="P58" i="2" s="1"/>
  <c r="R57" i="2"/>
  <c r="O57" i="2"/>
  <c r="P57" i="2" s="1"/>
  <c r="R56" i="2"/>
  <c r="AA56" i="2" s="1"/>
  <c r="AD56" i="2" s="1"/>
  <c r="O56" i="2"/>
  <c r="P56" i="2" s="1"/>
  <c r="R55" i="2"/>
  <c r="S55" i="2" s="1"/>
  <c r="O55" i="2"/>
  <c r="P55" i="2" s="1"/>
  <c r="S54" i="2"/>
  <c r="R54" i="2"/>
  <c r="AA54" i="2" s="1"/>
  <c r="AD54" i="2" s="1"/>
  <c r="O54" i="2"/>
  <c r="P54" i="2" s="1"/>
  <c r="R53" i="2"/>
  <c r="AA53" i="2" s="1"/>
  <c r="AD53" i="2" s="1"/>
  <c r="O53" i="2"/>
  <c r="P53" i="2" s="1"/>
  <c r="R52" i="2"/>
  <c r="AA52" i="2" s="1"/>
  <c r="AD52" i="2" s="1"/>
  <c r="O52" i="2"/>
  <c r="P52" i="2" s="1"/>
  <c r="R51" i="2"/>
  <c r="AA51" i="2" s="1"/>
  <c r="AD51" i="2" s="1"/>
  <c r="O51" i="2"/>
  <c r="P51" i="2" s="1"/>
  <c r="R50" i="2"/>
  <c r="S50" i="2" s="1"/>
  <c r="O50" i="2"/>
  <c r="P50" i="2" s="1"/>
  <c r="R49" i="2"/>
  <c r="AA49" i="2" s="1"/>
  <c r="AD49" i="2" s="1"/>
  <c r="O49" i="2"/>
  <c r="P49" i="2" s="1"/>
  <c r="R48" i="2"/>
  <c r="AA48" i="2" s="1"/>
  <c r="AD48" i="2" s="1"/>
  <c r="O48" i="2"/>
  <c r="P48" i="2" s="1"/>
  <c r="R47" i="2"/>
  <c r="AA47" i="2" s="1"/>
  <c r="AD47" i="2" s="1"/>
  <c r="O47" i="2"/>
  <c r="P47" i="2" s="1"/>
  <c r="R46" i="2"/>
  <c r="O46" i="2"/>
  <c r="P46" i="2" s="1"/>
  <c r="R45" i="2"/>
  <c r="S45" i="2" s="1"/>
  <c r="O45" i="2"/>
  <c r="P45" i="2" s="1"/>
  <c r="R44" i="2"/>
  <c r="S44" i="2" s="1"/>
  <c r="O44" i="2"/>
  <c r="P44" i="2" s="1"/>
  <c r="R43" i="2"/>
  <c r="AA43" i="2" s="1"/>
  <c r="AD43" i="2" s="1"/>
  <c r="O43" i="2"/>
  <c r="P43" i="2" s="1"/>
  <c r="R42" i="2"/>
  <c r="AA42" i="2" s="1"/>
  <c r="AD42" i="2" s="1"/>
  <c r="O42" i="2"/>
  <c r="P42" i="2" s="1"/>
  <c r="R41" i="2"/>
  <c r="AA41" i="2" s="1"/>
  <c r="AD41" i="2" s="1"/>
  <c r="O41" i="2"/>
  <c r="P41" i="2" s="1"/>
  <c r="R40" i="2"/>
  <c r="AA40" i="2" s="1"/>
  <c r="AD40" i="2" s="1"/>
  <c r="O40" i="2"/>
  <c r="P40" i="2" s="1"/>
  <c r="R39" i="2"/>
  <c r="AA39" i="2" s="1"/>
  <c r="AD39" i="2" s="1"/>
  <c r="O39" i="2"/>
  <c r="P39" i="2" s="1"/>
  <c r="R38" i="2"/>
  <c r="AA38" i="2" s="1"/>
  <c r="AD38" i="2" s="1"/>
  <c r="O38" i="2"/>
  <c r="P38" i="2" s="1"/>
  <c r="R37" i="2"/>
  <c r="S37" i="2" s="1"/>
  <c r="O37" i="2"/>
  <c r="P37" i="2" s="1"/>
  <c r="R36" i="2"/>
  <c r="AA36" i="2" s="1"/>
  <c r="AD36" i="2" s="1"/>
  <c r="O36" i="2"/>
  <c r="P36" i="2" s="1"/>
  <c r="R35" i="2"/>
  <c r="AA35" i="2" s="1"/>
  <c r="AD35" i="2" s="1"/>
  <c r="O35" i="2"/>
  <c r="P35" i="2" s="1"/>
  <c r="S34" i="2"/>
  <c r="R34" i="2"/>
  <c r="AA34" i="2" s="1"/>
  <c r="AD34" i="2" s="1"/>
  <c r="O34" i="2"/>
  <c r="P34" i="2" s="1"/>
  <c r="R33" i="2"/>
  <c r="AA33" i="2" s="1"/>
  <c r="AD33" i="2" s="1"/>
  <c r="O33" i="2"/>
  <c r="P33" i="2" s="1"/>
  <c r="R32" i="2"/>
  <c r="AA32" i="2" s="1"/>
  <c r="AD32" i="2" s="1"/>
  <c r="O32" i="2"/>
  <c r="P32" i="2" s="1"/>
  <c r="R31" i="2"/>
  <c r="AA31" i="2" s="1"/>
  <c r="AD31" i="2" s="1"/>
  <c r="O31" i="2"/>
  <c r="P31" i="2" s="1"/>
  <c r="R30" i="2"/>
  <c r="AA30" i="2" s="1"/>
  <c r="AD30" i="2" s="1"/>
  <c r="O30" i="2"/>
  <c r="P30" i="2" s="1"/>
  <c r="R29" i="2"/>
  <c r="S29" i="2" s="1"/>
  <c r="O29" i="2"/>
  <c r="P29" i="2" s="1"/>
  <c r="R28" i="2"/>
  <c r="AA28" i="2" s="1"/>
  <c r="AD28" i="2" s="1"/>
  <c r="O28" i="2"/>
  <c r="P28" i="2" s="1"/>
  <c r="R27" i="2"/>
  <c r="AA27" i="2" s="1"/>
  <c r="AD27" i="2" s="1"/>
  <c r="O27" i="2"/>
  <c r="P27" i="2" s="1"/>
  <c r="R26" i="2"/>
  <c r="S26" i="2" s="1"/>
  <c r="O26" i="2"/>
  <c r="P26" i="2" s="1"/>
  <c r="R25" i="2"/>
  <c r="AA25" i="2" s="1"/>
  <c r="AD25" i="2" s="1"/>
  <c r="O25" i="2"/>
  <c r="P25" i="2" s="1"/>
  <c r="R24" i="2"/>
  <c r="AA24" i="2" s="1"/>
  <c r="AD24" i="2" s="1"/>
  <c r="O24" i="2"/>
  <c r="P24" i="2" s="1"/>
  <c r="R23" i="2"/>
  <c r="AA23" i="2" s="1"/>
  <c r="AD23" i="2" s="1"/>
  <c r="O23" i="2"/>
  <c r="P23" i="2" s="1"/>
  <c r="R22" i="2"/>
  <c r="AA22" i="2" s="1"/>
  <c r="AD22" i="2" s="1"/>
  <c r="O22" i="2"/>
  <c r="P22" i="2" s="1"/>
  <c r="R21" i="2"/>
  <c r="AA21" i="2" s="1"/>
  <c r="AD21" i="2" s="1"/>
  <c r="O21" i="2"/>
  <c r="P21" i="2" s="1"/>
  <c r="R20" i="2"/>
  <c r="AA20" i="2" s="1"/>
  <c r="AD20" i="2" s="1"/>
  <c r="O20" i="2"/>
  <c r="P20" i="2" s="1"/>
  <c r="R19" i="2"/>
  <c r="AA19" i="2" s="1"/>
  <c r="AD19" i="2" s="1"/>
  <c r="O19" i="2"/>
  <c r="P19" i="2" s="1"/>
  <c r="R18" i="2"/>
  <c r="AA18" i="2" s="1"/>
  <c r="AD18" i="2" s="1"/>
  <c r="O18" i="2"/>
  <c r="P18" i="2" s="1"/>
  <c r="S17" i="2"/>
  <c r="R17" i="2"/>
  <c r="AA17" i="2" s="1"/>
  <c r="AD17" i="2" s="1"/>
  <c r="O17" i="2"/>
  <c r="P17" i="2" s="1"/>
  <c r="R16" i="2"/>
  <c r="AA16" i="2" s="1"/>
  <c r="AD16" i="2" s="1"/>
  <c r="O16" i="2"/>
  <c r="P16" i="2" s="1"/>
  <c r="R15" i="2"/>
  <c r="AA15" i="2" s="1"/>
  <c r="AD15" i="2" s="1"/>
  <c r="O15" i="2"/>
  <c r="P15" i="2" s="1"/>
  <c r="R14" i="2"/>
  <c r="AA14" i="2" s="1"/>
  <c r="AD14" i="2" s="1"/>
  <c r="O14" i="2"/>
  <c r="P14" i="2" s="1"/>
  <c r="AE13" i="2"/>
  <c r="AA13" i="2"/>
  <c r="AD13" i="2" s="1"/>
  <c r="R13" i="2"/>
  <c r="S13" i="2" s="1"/>
  <c r="O13" i="2"/>
  <c r="P13" i="2" s="1"/>
  <c r="R12" i="2"/>
  <c r="O12" i="2"/>
  <c r="P12" i="2" s="1"/>
  <c r="R11" i="2"/>
  <c r="AA11" i="2" s="1"/>
  <c r="AD11" i="2" s="1"/>
  <c r="O11" i="2"/>
  <c r="P11" i="2" s="1"/>
  <c r="R10" i="2"/>
  <c r="S10" i="2" s="1"/>
  <c r="O10" i="2"/>
  <c r="P10" i="2" s="1"/>
  <c r="R9" i="2"/>
  <c r="AA9" i="2" s="1"/>
  <c r="AD9" i="2" s="1"/>
  <c r="O9" i="2"/>
  <c r="P9" i="2" s="1"/>
  <c r="R8" i="2"/>
  <c r="S8" i="2" s="1"/>
  <c r="O8" i="2"/>
  <c r="P8" i="2" s="1"/>
  <c r="R7" i="2"/>
  <c r="AA7" i="2" s="1"/>
  <c r="AD7" i="2" s="1"/>
  <c r="O7" i="2"/>
  <c r="P7" i="2" s="1"/>
  <c r="R6" i="2"/>
  <c r="S6" i="2" s="1"/>
  <c r="O6" i="2"/>
  <c r="P6" i="2" s="1"/>
  <c r="R5" i="2"/>
  <c r="AA5" i="2" s="1"/>
  <c r="AD5" i="2" s="1"/>
  <c r="O5" i="2"/>
  <c r="P5" i="2" s="1"/>
  <c r="R4" i="2"/>
  <c r="S4" i="2" s="1"/>
  <c r="O4" i="2"/>
  <c r="P4" i="2" s="1"/>
  <c r="R3" i="2"/>
  <c r="AA3" i="2" s="1"/>
  <c r="AA696" i="2" s="1"/>
  <c r="AA695" i="2" s="1"/>
  <c r="O3" i="2"/>
  <c r="P3" i="2" s="1"/>
  <c r="R2" i="2"/>
  <c r="S2" i="2" s="1"/>
  <c r="O2" i="2"/>
  <c r="P2" i="2" s="1"/>
  <c r="AA302" i="2" l="1"/>
  <c r="AD302" i="2" s="1"/>
  <c r="S418" i="2"/>
  <c r="P559" i="4"/>
  <c r="AA26" i="2"/>
  <c r="AD26" i="2" s="1"/>
  <c r="AA282" i="2"/>
  <c r="AD282" i="2" s="1"/>
  <c r="P132" i="4"/>
  <c r="J693" i="4"/>
  <c r="AA61" i="2"/>
  <c r="AD61" i="2" s="1"/>
  <c r="AA72" i="2"/>
  <c r="AD72" i="2" s="1"/>
  <c r="AA107" i="2"/>
  <c r="AD107" i="2" s="1"/>
  <c r="AA449" i="2"/>
  <c r="AD449" i="2" s="1"/>
  <c r="AA575" i="2"/>
  <c r="AC575" i="2" s="1"/>
  <c r="AD575" i="2" s="1"/>
  <c r="S592" i="2"/>
  <c r="S51" i="2"/>
  <c r="AA161" i="2"/>
  <c r="AD161" i="2" s="1"/>
  <c r="AA433" i="2"/>
  <c r="AD433" i="2" s="1"/>
  <c r="AA657" i="2"/>
  <c r="AA683" i="4"/>
  <c r="S9" i="4"/>
  <c r="S582" i="2"/>
  <c r="S591" i="2"/>
  <c r="S645" i="2"/>
  <c r="S3" i="2"/>
  <c r="AA228" i="2"/>
  <c r="AD228" i="2" s="1"/>
  <c r="S424" i="2"/>
  <c r="S507" i="2"/>
  <c r="S608" i="2"/>
  <c r="AA613" i="2"/>
  <c r="AC613" i="2" s="1"/>
  <c r="AD613" i="2" s="1"/>
  <c r="P15" i="4"/>
  <c r="AA270" i="2"/>
  <c r="AD270" i="2" s="1"/>
  <c r="AA392" i="2"/>
  <c r="AD392" i="2" s="1"/>
  <c r="AA403" i="2"/>
  <c r="AD403" i="2" s="1"/>
  <c r="AA508" i="2"/>
  <c r="AC508" i="2" s="1"/>
  <c r="AA653" i="2"/>
  <c r="AD653" i="2" s="1"/>
  <c r="S421" i="2"/>
  <c r="AA447" i="2"/>
  <c r="AD447" i="2" s="1"/>
  <c r="AA481" i="2"/>
  <c r="AD481" i="2" s="1"/>
  <c r="AA589" i="2"/>
  <c r="AD589" i="2" s="1"/>
  <c r="S610" i="2"/>
  <c r="AA169" i="2"/>
  <c r="AD169" i="2" s="1"/>
  <c r="AA509" i="2"/>
  <c r="AC509" i="2" s="1"/>
  <c r="AD509" i="2" s="1"/>
  <c r="S654" i="2"/>
  <c r="S8" i="4"/>
  <c r="AA44" i="2"/>
  <c r="AD44" i="2" s="1"/>
  <c r="AA317" i="2"/>
  <c r="AD317" i="2" s="1"/>
  <c r="AA333" i="2"/>
  <c r="AD333" i="2" s="1"/>
  <c r="AC409" i="2"/>
  <c r="AD409" i="2"/>
  <c r="S7" i="4"/>
  <c r="AA145" i="2"/>
  <c r="AD145" i="2" s="1"/>
  <c r="AA160" i="2"/>
  <c r="AD160" i="2" s="1"/>
  <c r="AA212" i="2"/>
  <c r="AD212" i="2" s="1"/>
  <c r="AA479" i="2"/>
  <c r="AD479" i="2" s="1"/>
  <c r="AA483" i="2"/>
  <c r="AD483" i="2" s="1"/>
  <c r="AA55" i="2"/>
  <c r="AD55" i="2" s="1"/>
  <c r="S76" i="2"/>
  <c r="S87" i="2"/>
  <c r="AA113" i="2"/>
  <c r="AD113" i="2" s="1"/>
  <c r="S170" i="2"/>
  <c r="AA181" i="2"/>
  <c r="AD181" i="2" s="1"/>
  <c r="S186" i="2"/>
  <c r="AA311" i="2"/>
  <c r="AD311" i="2" s="1"/>
  <c r="S330" i="2"/>
  <c r="S409" i="2"/>
  <c r="AA443" i="2"/>
  <c r="AD443" i="2" s="1"/>
  <c r="S615" i="2"/>
  <c r="S655" i="2"/>
  <c r="S18" i="4"/>
  <c r="S41" i="2"/>
  <c r="AA135" i="2"/>
  <c r="AD135" i="2" s="1"/>
  <c r="AA630" i="2"/>
  <c r="AC630" i="2" s="1"/>
  <c r="AD630" i="2" s="1"/>
  <c r="S79" i="4"/>
  <c r="AA93" i="2"/>
  <c r="AD93" i="2" s="1"/>
  <c r="S104" i="2"/>
  <c r="S114" i="2"/>
  <c r="AA157" i="2"/>
  <c r="AD157" i="2" s="1"/>
  <c r="S224" i="2"/>
  <c r="S246" i="2"/>
  <c r="AA286" i="2"/>
  <c r="AD286" i="2" s="1"/>
  <c r="AA352" i="2"/>
  <c r="AD352" i="2" s="1"/>
  <c r="S435" i="2"/>
  <c r="AA501" i="2"/>
  <c r="AD501" i="2" s="1"/>
  <c r="S506" i="2"/>
  <c r="S530" i="2"/>
  <c r="AA567" i="2"/>
  <c r="AD567" i="2" s="1"/>
  <c r="S119" i="4"/>
  <c r="S485" i="4"/>
  <c r="S11" i="2"/>
  <c r="R93" i="4"/>
  <c r="S93" i="4" s="1"/>
  <c r="P256" i="4"/>
  <c r="AA148" i="2"/>
  <c r="AD148" i="2" s="1"/>
  <c r="AA193" i="2"/>
  <c r="AD193" i="2" s="1"/>
  <c r="AA220" i="2"/>
  <c r="AD220" i="2" s="1"/>
  <c r="AA323" i="2"/>
  <c r="AD323" i="2" s="1"/>
  <c r="AD587" i="2"/>
  <c r="S617" i="2"/>
  <c r="S627" i="2"/>
  <c r="S43" i="2"/>
  <c r="AA115" i="2"/>
  <c r="AD115" i="2" s="1"/>
  <c r="AA353" i="2"/>
  <c r="AD353" i="2" s="1"/>
  <c r="AA407" i="2"/>
  <c r="AD407" i="2" s="1"/>
  <c r="S422" i="2"/>
  <c r="S436" i="2"/>
  <c r="AA441" i="2"/>
  <c r="AD441" i="2" s="1"/>
  <c r="AA467" i="2"/>
  <c r="AD467" i="2" s="1"/>
  <c r="S90" i="2"/>
  <c r="AA95" i="2"/>
  <c r="AD95" i="2" s="1"/>
  <c r="AA149" i="2"/>
  <c r="AD149" i="2" s="1"/>
  <c r="AA216" i="2"/>
  <c r="AD216" i="2" s="1"/>
  <c r="AA324" i="2"/>
  <c r="AD324" i="2" s="1"/>
  <c r="AA493" i="2"/>
  <c r="AD493" i="2" s="1"/>
  <c r="S638" i="2"/>
  <c r="P7" i="4"/>
  <c r="S31" i="4"/>
  <c r="S36" i="4"/>
  <c r="S25" i="2"/>
  <c r="S56" i="2"/>
  <c r="S64" i="2"/>
  <c r="S77" i="2"/>
  <c r="S81" i="2"/>
  <c r="AA121" i="2"/>
  <c r="AD121" i="2" s="1"/>
  <c r="AA139" i="2"/>
  <c r="AD139" i="2" s="1"/>
  <c r="S152" i="2"/>
  <c r="AA173" i="2"/>
  <c r="AD173" i="2" s="1"/>
  <c r="S190" i="2"/>
  <c r="S198" i="2"/>
  <c r="S411" i="2"/>
  <c r="S416" i="2"/>
  <c r="AA469" i="2"/>
  <c r="AD469" i="2" s="1"/>
  <c r="S515" i="2"/>
  <c r="AD523" i="2"/>
  <c r="S532" i="2"/>
  <c r="AA546" i="2"/>
  <c r="S550" i="2"/>
  <c r="S554" i="2"/>
  <c r="AA596" i="2"/>
  <c r="AC596" i="2" s="1"/>
  <c r="AD634" i="2"/>
  <c r="S652" i="2"/>
  <c r="P31" i="4"/>
  <c r="AA69" i="2"/>
  <c r="AD69" i="2" s="1"/>
  <c r="S105" i="2"/>
  <c r="AA117" i="2"/>
  <c r="AD117" i="2" s="1"/>
  <c r="AA125" i="2"/>
  <c r="AD125" i="2" s="1"/>
  <c r="AA284" i="2"/>
  <c r="AD284" i="2" s="1"/>
  <c r="S372" i="2"/>
  <c r="S395" i="2"/>
  <c r="AA404" i="2"/>
  <c r="AD404" i="2" s="1"/>
  <c r="S455" i="2"/>
  <c r="S573" i="2"/>
  <c r="S581" i="2"/>
  <c r="S585" i="2"/>
  <c r="AA656" i="2"/>
  <c r="S178" i="2"/>
  <c r="AA187" i="2"/>
  <c r="AD187" i="2" s="1"/>
  <c r="AA195" i="2"/>
  <c r="AD195" i="2" s="1"/>
  <c r="AA264" i="2"/>
  <c r="AD264" i="2" s="1"/>
  <c r="AA319" i="2"/>
  <c r="AD319" i="2" s="1"/>
  <c r="AA340" i="2"/>
  <c r="AD340" i="2" s="1"/>
  <c r="S368" i="2"/>
  <c r="AA489" i="2"/>
  <c r="AD489" i="2" s="1"/>
  <c r="AA499" i="2"/>
  <c r="AD499" i="2" s="1"/>
  <c r="S516" i="2"/>
  <c r="AA524" i="2"/>
  <c r="AD524" i="2" s="1"/>
  <c r="AA542" i="2"/>
  <c r="AC542" i="2" s="1"/>
  <c r="AD542" i="2" s="1"/>
  <c r="AA547" i="2"/>
  <c r="S551" i="2"/>
  <c r="AA577" i="2"/>
  <c r="AC577" i="2" s="1"/>
  <c r="AD577" i="2" s="1"/>
  <c r="AA697" i="2"/>
  <c r="P119" i="4"/>
  <c r="S428" i="4"/>
  <c r="S559" i="4"/>
  <c r="S58" i="2"/>
  <c r="S79" i="2"/>
  <c r="AA137" i="2"/>
  <c r="AD137" i="2" s="1"/>
  <c r="AA141" i="2"/>
  <c r="AD141" i="2" s="1"/>
  <c r="AA175" i="2"/>
  <c r="AD175" i="2" s="1"/>
  <c r="AA196" i="2"/>
  <c r="AD196" i="2" s="1"/>
  <c r="AA281" i="2"/>
  <c r="AD281" i="2" s="1"/>
  <c r="AA316" i="2"/>
  <c r="AD316" i="2" s="1"/>
  <c r="S320" i="2"/>
  <c r="S360" i="2"/>
  <c r="S426" i="2"/>
  <c r="S440" i="2"/>
  <c r="AA485" i="2"/>
  <c r="AD485" i="2" s="1"/>
  <c r="AA521" i="2"/>
  <c r="AC521" i="2" s="1"/>
  <c r="AA539" i="2"/>
  <c r="AC539" i="2" s="1"/>
  <c r="AD539" i="2" s="1"/>
  <c r="S548" i="2"/>
  <c r="S578" i="2"/>
  <c r="AA603" i="2"/>
  <c r="AC603" i="2" s="1"/>
  <c r="AA636" i="2"/>
  <c r="AC636" i="2" s="1"/>
  <c r="AD636" i="2" s="1"/>
  <c r="AA699" i="2"/>
  <c r="X709" i="7"/>
  <c r="AA6" i="2"/>
  <c r="AD6" i="2" s="1"/>
  <c r="AA10" i="2"/>
  <c r="AD10" i="2" s="1"/>
  <c r="S18" i="2"/>
  <c r="S42" i="2"/>
  <c r="S83" i="2"/>
  <c r="AA92" i="2"/>
  <c r="AD92" i="2" s="1"/>
  <c r="AA111" i="2"/>
  <c r="AD111" i="2" s="1"/>
  <c r="AA127" i="2"/>
  <c r="AD127" i="2" s="1"/>
  <c r="S146" i="2"/>
  <c r="S154" i="2"/>
  <c r="S158" i="2"/>
  <c r="AA167" i="2"/>
  <c r="AD167" i="2" s="1"/>
  <c r="AA171" i="2"/>
  <c r="AD171" i="2" s="1"/>
  <c r="S210" i="2"/>
  <c r="J720" i="7"/>
  <c r="S33" i="2"/>
  <c r="S312" i="2"/>
  <c r="AA419" i="2"/>
  <c r="AD419" i="2" s="1"/>
  <c r="AA432" i="2"/>
  <c r="AD432" i="2" s="1"/>
  <c r="AA453" i="2"/>
  <c r="AD453" i="2" s="1"/>
  <c r="AD518" i="2"/>
  <c r="S566" i="2"/>
  <c r="S646" i="2"/>
  <c r="AA658" i="2"/>
  <c r="P52" i="4"/>
  <c r="S181" i="4"/>
  <c r="S7" i="2"/>
  <c r="AA112" i="2"/>
  <c r="AD112" i="2" s="1"/>
  <c r="AA124" i="2"/>
  <c r="AD124" i="2" s="1"/>
  <c r="S134" i="2"/>
  <c r="AA147" i="2"/>
  <c r="AD147" i="2" s="1"/>
  <c r="AA159" i="2"/>
  <c r="AD159" i="2" s="1"/>
  <c r="AA207" i="2"/>
  <c r="AD207" i="2" s="1"/>
  <c r="S366" i="2"/>
  <c r="AA473" i="2"/>
  <c r="AD473" i="2" s="1"/>
  <c r="S44" i="4"/>
  <c r="S21" i="2"/>
  <c r="AA569" i="2"/>
  <c r="S569" i="2"/>
  <c r="S344" i="2"/>
  <c r="AD3" i="2"/>
  <c r="S16" i="2"/>
  <c r="S24" i="2"/>
  <c r="AA29" i="2"/>
  <c r="AD29" i="2" s="1"/>
  <c r="S32" i="2"/>
  <c r="AA37" i="2"/>
  <c r="AD37" i="2" s="1"/>
  <c r="S40" i="2"/>
  <c r="AA45" i="2"/>
  <c r="AD45" i="2" s="1"/>
  <c r="S53" i="2"/>
  <c r="S59" i="2"/>
  <c r="AA68" i="2"/>
  <c r="AD68" i="2" s="1"/>
  <c r="AA71" i="2"/>
  <c r="AD71" i="2" s="1"/>
  <c r="S82" i="2"/>
  <c r="S85" i="2"/>
  <c r="S88" i="2"/>
  <c r="AA91" i="2"/>
  <c r="AD91" i="2" s="1"/>
  <c r="S97" i="2"/>
  <c r="S103" i="2"/>
  <c r="AA118" i="2"/>
  <c r="AD118" i="2" s="1"/>
  <c r="AA131" i="2"/>
  <c r="AD131" i="2" s="1"/>
  <c r="AA165" i="2"/>
  <c r="AD165" i="2" s="1"/>
  <c r="AA179" i="2"/>
  <c r="AD179" i="2" s="1"/>
  <c r="S182" i="2"/>
  <c r="AA185" i="2"/>
  <c r="AD185" i="2" s="1"/>
  <c r="AA202" i="2"/>
  <c r="AD202" i="2" s="1"/>
  <c r="AA208" i="2"/>
  <c r="AD208" i="2" s="1"/>
  <c r="S218" i="2"/>
  <c r="AA258" i="2"/>
  <c r="AD258" i="2" s="1"/>
  <c r="AA283" i="2"/>
  <c r="AD283" i="2" s="1"/>
  <c r="AA299" i="2"/>
  <c r="AD299" i="2" s="1"/>
  <c r="AA314" i="2"/>
  <c r="AD314" i="2" s="1"/>
  <c r="AA328" i="2"/>
  <c r="AD328" i="2" s="1"/>
  <c r="AA338" i="2"/>
  <c r="AD338" i="2" s="1"/>
  <c r="S374" i="2"/>
  <c r="S381" i="2"/>
  <c r="S393" i="2"/>
  <c r="AA402" i="2"/>
  <c r="AD402" i="2" s="1"/>
  <c r="S410" i="2"/>
  <c r="S413" i="2"/>
  <c r="S417" i="2"/>
  <c r="S420" i="2"/>
  <c r="AA434" i="2"/>
  <c r="AD434" i="2" s="1"/>
  <c r="S438" i="2"/>
  <c r="S461" i="2"/>
  <c r="AC532" i="2"/>
  <c r="AD532" i="2" s="1"/>
  <c r="AA544" i="2"/>
  <c r="AC544" i="2" s="1"/>
  <c r="AD544" i="2" s="1"/>
  <c r="AA565" i="2"/>
  <c r="AC565" i="2" s="1"/>
  <c r="S565" i="2"/>
  <c r="S537" i="2"/>
  <c r="AA537" i="2"/>
  <c r="AC582" i="2"/>
  <c r="AD582" i="2" s="1"/>
  <c r="S465" i="2"/>
  <c r="AA465" i="2"/>
  <c r="AD465" i="2" s="1"/>
  <c r="AA8" i="2"/>
  <c r="AD8" i="2" s="1"/>
  <c r="AA143" i="2"/>
  <c r="AD143" i="2" s="1"/>
  <c r="AA199" i="2"/>
  <c r="AD199" i="2" s="1"/>
  <c r="AA341" i="2"/>
  <c r="AD341" i="2" s="1"/>
  <c r="S19" i="2"/>
  <c r="S27" i="2"/>
  <c r="S35" i="2"/>
  <c r="S63" i="2"/>
  <c r="S66" i="2"/>
  <c r="S106" i="2"/>
  <c r="AA109" i="2"/>
  <c r="AD109" i="2" s="1"/>
  <c r="S150" i="2"/>
  <c r="AA153" i="2"/>
  <c r="AD153" i="2" s="1"/>
  <c r="S162" i="2"/>
  <c r="AA177" i="2"/>
  <c r="AD177" i="2" s="1"/>
  <c r="AA191" i="2"/>
  <c r="AD191" i="2" s="1"/>
  <c r="S194" i="2"/>
  <c r="AA197" i="2"/>
  <c r="AD197" i="2" s="1"/>
  <c r="S276" i="2"/>
  <c r="AA293" i="2"/>
  <c r="AD293" i="2" s="1"/>
  <c r="AA304" i="2"/>
  <c r="AD304" i="2" s="1"/>
  <c r="S318" i="2"/>
  <c r="S332" i="2"/>
  <c r="AA335" i="2"/>
  <c r="AD335" i="2" s="1"/>
  <c r="S358" i="2"/>
  <c r="AA396" i="2"/>
  <c r="AD396" i="2" s="1"/>
  <c r="S405" i="2"/>
  <c r="S427" i="2"/>
  <c r="AA487" i="2"/>
  <c r="AD487" i="2" s="1"/>
  <c r="AA570" i="2"/>
  <c r="AC570" i="2" s="1"/>
  <c r="AD570" i="2" s="1"/>
  <c r="AA593" i="2"/>
  <c r="AC593" i="2" s="1"/>
  <c r="AD593" i="2" s="1"/>
  <c r="S593" i="2"/>
  <c r="S9" i="2"/>
  <c r="S14" i="2"/>
  <c r="S22" i="2"/>
  <c r="S30" i="2"/>
  <c r="S38" i="2"/>
  <c r="S80" i="2"/>
  <c r="S89" i="2"/>
  <c r="S101" i="2"/>
  <c r="AA119" i="2"/>
  <c r="AD119" i="2" s="1"/>
  <c r="S138" i="2"/>
  <c r="S174" i="2"/>
  <c r="AA183" i="2"/>
  <c r="AD183" i="2" s="1"/>
  <c r="S226" i="2"/>
  <c r="S234" i="2"/>
  <c r="S308" i="2"/>
  <c r="AA321" i="2"/>
  <c r="AD321" i="2" s="1"/>
  <c r="S342" i="2"/>
  <c r="AA345" i="2"/>
  <c r="AD345" i="2" s="1"/>
  <c r="AA361" i="2"/>
  <c r="AD361" i="2" s="1"/>
  <c r="S384" i="2"/>
  <c r="S391" i="2"/>
  <c r="S399" i="2"/>
  <c r="AA408" i="2"/>
  <c r="AD408" i="2" s="1"/>
  <c r="S414" i="2"/>
  <c r="AA439" i="2"/>
  <c r="AD439" i="2" s="1"/>
  <c r="AA525" i="2"/>
  <c r="S525" i="2"/>
  <c r="AA533" i="2"/>
  <c r="AC533" i="2" s="1"/>
  <c r="AD533" i="2" s="1"/>
  <c r="AA541" i="2"/>
  <c r="AA553" i="2"/>
  <c r="AC553" i="2" s="1"/>
  <c r="AD553" i="2" s="1"/>
  <c r="AC645" i="2"/>
  <c r="AD645" i="2" s="1"/>
  <c r="AA205" i="2"/>
  <c r="AD205" i="2" s="1"/>
  <c r="AA4" i="2"/>
  <c r="AD4" i="2" s="1"/>
  <c r="AA123" i="2"/>
  <c r="AD123" i="2" s="1"/>
  <c r="AA129" i="2"/>
  <c r="AD129" i="2" s="1"/>
  <c r="AA189" i="2"/>
  <c r="AD189" i="2" s="1"/>
  <c r="AA203" i="2"/>
  <c r="AD203" i="2" s="1"/>
  <c r="S206" i="2"/>
  <c r="AA209" i="2"/>
  <c r="AD209" i="2" s="1"/>
  <c r="S518" i="2"/>
  <c r="AA618" i="2"/>
  <c r="S618" i="2"/>
  <c r="AD627" i="2"/>
  <c r="S620" i="2"/>
  <c r="AA620" i="2"/>
  <c r="AC620" i="2" s="1"/>
  <c r="AD620" i="2" s="1"/>
  <c r="AA155" i="2"/>
  <c r="AD155" i="2" s="1"/>
  <c r="AA295" i="2"/>
  <c r="AD295" i="2" s="1"/>
  <c r="R691" i="2"/>
  <c r="AA698" i="2" s="1"/>
  <c r="S463" i="2"/>
  <c r="AA463" i="2"/>
  <c r="AD463" i="2" s="1"/>
  <c r="AA534" i="2"/>
  <c r="AD534" i="2" s="1"/>
  <c r="S534" i="2"/>
  <c r="AA563" i="2"/>
  <c r="AC563" i="2" s="1"/>
  <c r="AD563" i="2" s="1"/>
  <c r="S563" i="2"/>
  <c r="AA430" i="2"/>
  <c r="AD430" i="2" s="1"/>
  <c r="AA2" i="2"/>
  <c r="AD2" i="2" s="1"/>
  <c r="AA12" i="2"/>
  <c r="AD12" i="2" s="1"/>
  <c r="AD691" i="2" s="1"/>
  <c r="S20" i="2"/>
  <c r="S28" i="2"/>
  <c r="S36" i="2"/>
  <c r="S67" i="2"/>
  <c r="S78" i="2"/>
  <c r="S110" i="2"/>
  <c r="S126" i="2"/>
  <c r="AA133" i="2"/>
  <c r="AD133" i="2" s="1"/>
  <c r="AA136" i="2"/>
  <c r="AD136" i="2" s="1"/>
  <c r="S142" i="2"/>
  <c r="AA151" i="2"/>
  <c r="AD151" i="2" s="1"/>
  <c r="AA163" i="2"/>
  <c r="AD163" i="2" s="1"/>
  <c r="AA172" i="2"/>
  <c r="AD172" i="2" s="1"/>
  <c r="AA201" i="2"/>
  <c r="AD201" i="2" s="1"/>
  <c r="S252" i="2"/>
  <c r="S294" i="2"/>
  <c r="AA297" i="2"/>
  <c r="AD297" i="2" s="1"/>
  <c r="S356" i="2"/>
  <c r="AA369" i="2"/>
  <c r="AD369" i="2" s="1"/>
  <c r="S385" i="2"/>
  <c r="AA389" i="2"/>
  <c r="AA394" i="2"/>
  <c r="AD394" i="2" s="1"/>
  <c r="S397" i="2"/>
  <c r="AA406" i="2"/>
  <c r="AD406" i="2" s="1"/>
  <c r="S425" i="2"/>
  <c r="AA428" i="2"/>
  <c r="AD428" i="2" s="1"/>
  <c r="AA459" i="2"/>
  <c r="AD459" i="2" s="1"/>
  <c r="AA522" i="2"/>
  <c r="S522" i="2"/>
  <c r="AA526" i="2"/>
  <c r="AD526" i="2" s="1"/>
  <c r="S604" i="2"/>
  <c r="AA604" i="2"/>
  <c r="AA611" i="2"/>
  <c r="AC611" i="2" s="1"/>
  <c r="AD611" i="2" s="1"/>
  <c r="S611" i="2"/>
  <c r="AA390" i="2"/>
  <c r="AD390" i="2" s="1"/>
  <c r="AC558" i="2"/>
  <c r="AD558" i="2" s="1"/>
  <c r="AA624" i="2"/>
  <c r="S624" i="2"/>
  <c r="S386" i="2"/>
  <c r="AA536" i="2"/>
  <c r="S5" i="2"/>
  <c r="S15" i="2"/>
  <c r="S23" i="2"/>
  <c r="S31" i="2"/>
  <c r="S39" i="2"/>
  <c r="S48" i="2"/>
  <c r="S73" i="2"/>
  <c r="S96" i="2"/>
  <c r="S99" i="2"/>
  <c r="S102" i="2"/>
  <c r="S130" i="2"/>
  <c r="AA184" i="2"/>
  <c r="AD184" i="2" s="1"/>
  <c r="S240" i="2"/>
  <c r="S288" i="2"/>
  <c r="S306" i="2"/>
  <c r="AA309" i="2"/>
  <c r="AD309" i="2" s="1"/>
  <c r="AA343" i="2"/>
  <c r="AD343" i="2" s="1"/>
  <c r="S350" i="2"/>
  <c r="S376" i="2"/>
  <c r="S380" i="2"/>
  <c r="S412" i="2"/>
  <c r="S477" i="2"/>
  <c r="AA477" i="2"/>
  <c r="AD477" i="2" s="1"/>
  <c r="AD504" i="2"/>
  <c r="S511" i="2"/>
  <c r="AA511" i="2"/>
  <c r="AC511" i="2" s="1"/>
  <c r="AD511" i="2" s="1"/>
  <c r="AA519" i="2"/>
  <c r="AC519" i="2" s="1"/>
  <c r="AD519" i="2" s="1"/>
  <c r="S519" i="2"/>
  <c r="AA572" i="2"/>
  <c r="AC572" i="2" s="1"/>
  <c r="AD572" i="2" s="1"/>
  <c r="S572" i="2"/>
  <c r="AA584" i="2"/>
  <c r="S584" i="2"/>
  <c r="AA605" i="2"/>
  <c r="S605" i="2"/>
  <c r="AA398" i="2"/>
  <c r="AD398" i="2" s="1"/>
  <c r="S495" i="2"/>
  <c r="AA495" i="2"/>
  <c r="AD495" i="2" s="1"/>
  <c r="S559" i="2"/>
  <c r="AA559" i="2"/>
  <c r="AA601" i="2"/>
  <c r="AC601" i="2" s="1"/>
  <c r="AD601" i="2" s="1"/>
  <c r="S601" i="2"/>
  <c r="S574" i="2"/>
  <c r="S586" i="2"/>
  <c r="S600" i="2"/>
  <c r="AA623" i="2"/>
  <c r="AC623" i="2" s="1"/>
  <c r="S642" i="2"/>
  <c r="AC652" i="2"/>
  <c r="AD652" i="2" s="1"/>
  <c r="S15" i="4"/>
  <c r="P79" i="4"/>
  <c r="S645" i="4"/>
  <c r="AD596" i="2"/>
  <c r="S132" i="4"/>
  <c r="P428" i="4"/>
  <c r="S301" i="4"/>
  <c r="S643" i="2"/>
  <c r="S650" i="2"/>
  <c r="P8" i="4"/>
  <c r="J736" i="7"/>
  <c r="J738" i="7" s="1"/>
  <c r="AA594" i="2"/>
  <c r="AC594" i="2" s="1"/>
  <c r="AD594" i="2" s="1"/>
  <c r="AA629" i="2"/>
  <c r="AA637" i="2"/>
  <c r="T681" i="4"/>
  <c r="S504" i="2"/>
  <c r="S529" i="2"/>
  <c r="AA556" i="2"/>
  <c r="AC556" i="2" s="1"/>
  <c r="AD556" i="2" s="1"/>
  <c r="AA622" i="2"/>
  <c r="AC622" i="2" s="1"/>
  <c r="P9" i="4"/>
  <c r="S256" i="4"/>
  <c r="AA685" i="4"/>
  <c r="AA176" i="2"/>
  <c r="AD176" i="2" s="1"/>
  <c r="S176" i="2"/>
  <c r="S98" i="2"/>
  <c r="AA98" i="2"/>
  <c r="AD98" i="2" s="1"/>
  <c r="AA256" i="2"/>
  <c r="AD256" i="2" s="1"/>
  <c r="S256" i="2"/>
  <c r="AA70" i="2"/>
  <c r="AD70" i="2" s="1"/>
  <c r="S70" i="2"/>
  <c r="AA57" i="2"/>
  <c r="AD57" i="2" s="1"/>
  <c r="S57" i="2"/>
  <c r="AA94" i="2"/>
  <c r="AD94" i="2" s="1"/>
  <c r="S94" i="2"/>
  <c r="AA250" i="2"/>
  <c r="AD250" i="2" s="1"/>
  <c r="S250" i="2"/>
  <c r="AA364" i="2"/>
  <c r="AD364" i="2" s="1"/>
  <c r="S364" i="2"/>
  <c r="S401" i="2"/>
  <c r="AA401" i="2"/>
  <c r="AA280" i="2"/>
  <c r="AD280" i="2" s="1"/>
  <c r="S280" i="2"/>
  <c r="S100" i="2"/>
  <c r="S164" i="2"/>
  <c r="S200" i="2"/>
  <c r="AA238" i="2"/>
  <c r="AD238" i="2" s="1"/>
  <c r="S238" i="2"/>
  <c r="AA300" i="2"/>
  <c r="AD300" i="2" s="1"/>
  <c r="S300" i="2"/>
  <c r="S475" i="2"/>
  <c r="AA475" i="2"/>
  <c r="AD475" i="2" s="1"/>
  <c r="S52" i="2"/>
  <c r="AA268" i="2"/>
  <c r="AD268" i="2" s="1"/>
  <c r="S268" i="2"/>
  <c r="AA348" i="2"/>
  <c r="AD348" i="2" s="1"/>
  <c r="S387" i="2"/>
  <c r="AA387" i="2"/>
  <c r="AD387" i="2" s="1"/>
  <c r="AA336" i="2"/>
  <c r="AD336" i="2" s="1"/>
  <c r="AA46" i="2"/>
  <c r="AD46" i="2" s="1"/>
  <c r="S46" i="2"/>
  <c r="AA244" i="2"/>
  <c r="AD244" i="2" s="1"/>
  <c r="S244" i="2"/>
  <c r="AA382" i="2"/>
  <c r="AD382" i="2" s="1"/>
  <c r="S382" i="2"/>
  <c r="AA50" i="2"/>
  <c r="AD50" i="2" s="1"/>
  <c r="AA274" i="2"/>
  <c r="AD274" i="2" s="1"/>
  <c r="S274" i="2"/>
  <c r="AA232" i="2"/>
  <c r="AD232" i="2" s="1"/>
  <c r="S232" i="2"/>
  <c r="AC515" i="2"/>
  <c r="AD515" i="2" s="1"/>
  <c r="AA631" i="2"/>
  <c r="S631" i="2"/>
  <c r="S116" i="2"/>
  <c r="S128" i="2"/>
  <c r="S140" i="2"/>
  <c r="S188" i="2"/>
  <c r="AA262" i="2"/>
  <c r="AD262" i="2" s="1"/>
  <c r="S262" i="2"/>
  <c r="AA437" i="2"/>
  <c r="AD437" i="2" s="1"/>
  <c r="S437" i="2"/>
  <c r="AC624" i="2"/>
  <c r="AD624" i="2" s="1"/>
  <c r="AA74" i="2"/>
  <c r="AD74" i="2" s="1"/>
  <c r="AA431" i="2"/>
  <c r="AD431" i="2" s="1"/>
  <c r="AC617" i="2"/>
  <c r="AD617" i="2" s="1"/>
  <c r="S287" i="2"/>
  <c r="AA287" i="2"/>
  <c r="AD287" i="2" s="1"/>
  <c r="AA442" i="2"/>
  <c r="AD442" i="2" s="1"/>
  <c r="S442" i="2"/>
  <c r="AC514" i="2"/>
  <c r="AD514" i="2" s="1"/>
  <c r="AA517" i="2"/>
  <c r="S517" i="2"/>
  <c r="AC540" i="2"/>
  <c r="AD540" i="2" s="1"/>
  <c r="AC581" i="2"/>
  <c r="AD581" i="2" s="1"/>
  <c r="S351" i="2"/>
  <c r="AA351" i="2"/>
  <c r="AD351" i="2" s="1"/>
  <c r="AA520" i="2"/>
  <c r="S520" i="2"/>
  <c r="AC529" i="2"/>
  <c r="AD529" i="2" s="1"/>
  <c r="AA543" i="2"/>
  <c r="S543" i="2"/>
  <c r="AA560" i="2"/>
  <c r="S560" i="2"/>
  <c r="AA614" i="2"/>
  <c r="AD614" i="2" s="1"/>
  <c r="S614" i="2"/>
  <c r="AC638" i="2"/>
  <c r="AD638" i="2" s="1"/>
  <c r="S367" i="2"/>
  <c r="AA367" i="2"/>
  <c r="AD367" i="2" s="1"/>
  <c r="AC649" i="2"/>
  <c r="AD649" i="2" s="1"/>
  <c r="S12" i="2"/>
  <c r="S691" i="2" s="1"/>
  <c r="AA291" i="2"/>
  <c r="AD291" i="2" s="1"/>
  <c r="AA331" i="2"/>
  <c r="AD331" i="2" s="1"/>
  <c r="AA457" i="2"/>
  <c r="AD457" i="2" s="1"/>
  <c r="AC503" i="2"/>
  <c r="AD503" i="2" s="1"/>
  <c r="S649" i="2"/>
  <c r="AA334" i="2"/>
  <c r="AD334" i="2" s="1"/>
  <c r="S334" i="2"/>
  <c r="AA346" i="2"/>
  <c r="AD346" i="2" s="1"/>
  <c r="S346" i="2"/>
  <c r="AC562" i="2"/>
  <c r="AD562" i="2" s="1"/>
  <c r="AA579" i="2"/>
  <c r="S579" i="2"/>
  <c r="AA307" i="2"/>
  <c r="AD307" i="2" s="1"/>
  <c r="AA322" i="2"/>
  <c r="AD322" i="2" s="1"/>
  <c r="S322" i="2"/>
  <c r="AC380" i="2"/>
  <c r="AD380" i="2" s="1"/>
  <c r="S429" i="2"/>
  <c r="AA527" i="2"/>
  <c r="AC548" i="2"/>
  <c r="AD548" i="2" s="1"/>
  <c r="S562" i="2"/>
  <c r="AA598" i="2"/>
  <c r="S598" i="2"/>
  <c r="AC609" i="2"/>
  <c r="AD609" i="2" s="1"/>
  <c r="AA612" i="2"/>
  <c r="S612" i="2"/>
  <c r="AC625" i="2"/>
  <c r="AD625" i="2" s="1"/>
  <c r="AC650" i="2"/>
  <c r="AD650" i="2" s="1"/>
  <c r="S49" i="2"/>
  <c r="S62" i="2"/>
  <c r="S86" i="2"/>
  <c r="S230" i="2"/>
  <c r="S236" i="2"/>
  <c r="S242" i="2"/>
  <c r="S248" i="2"/>
  <c r="S254" i="2"/>
  <c r="S260" i="2"/>
  <c r="S266" i="2"/>
  <c r="S272" i="2"/>
  <c r="S278" i="2"/>
  <c r="AA289" i="2"/>
  <c r="AD289" i="2" s="1"/>
  <c r="AA310" i="2"/>
  <c r="AD310" i="2" s="1"/>
  <c r="S310" i="2"/>
  <c r="S326" i="2"/>
  <c r="AA329" i="2"/>
  <c r="AD329" i="2" s="1"/>
  <c r="AA377" i="2"/>
  <c r="AD377" i="2" s="1"/>
  <c r="S415" i="2"/>
  <c r="S451" i="2"/>
  <c r="AD565" i="2"/>
  <c r="AC568" i="2"/>
  <c r="AD568" i="2" s="1"/>
  <c r="S47" i="2"/>
  <c r="S60" i="2"/>
  <c r="S84" i="2"/>
  <c r="S108" i="2"/>
  <c r="S120" i="2"/>
  <c r="S132" i="2"/>
  <c r="S144" i="2"/>
  <c r="S156" i="2"/>
  <c r="S168" i="2"/>
  <c r="S180" i="2"/>
  <c r="S192" i="2"/>
  <c r="S204" i="2"/>
  <c r="S214" i="2"/>
  <c r="S222" i="2"/>
  <c r="AA298" i="2"/>
  <c r="AD298" i="2" s="1"/>
  <c r="S298" i="2"/>
  <c r="S359" i="2"/>
  <c r="AA359" i="2"/>
  <c r="AD359" i="2" s="1"/>
  <c r="AA448" i="2"/>
  <c r="AD448" i="2" s="1"/>
  <c r="S448" i="2"/>
  <c r="AA545" i="2"/>
  <c r="S545" i="2"/>
  <c r="AC606" i="2"/>
  <c r="AD606" i="2" s="1"/>
  <c r="AA305" i="2"/>
  <c r="AD305" i="2" s="1"/>
  <c r="AC513" i="2"/>
  <c r="AD513" i="2" s="1"/>
  <c r="AC586" i="2"/>
  <c r="AD586" i="2" s="1"/>
  <c r="AC619" i="2"/>
  <c r="AD619" i="2" s="1"/>
  <c r="AC640" i="2"/>
  <c r="AD640" i="2" s="1"/>
  <c r="S375" i="2"/>
  <c r="AA375" i="2"/>
  <c r="AD375" i="2" s="1"/>
  <c r="AC600" i="2"/>
  <c r="AD600" i="2" s="1"/>
  <c r="AD603" i="2"/>
  <c r="AA607" i="2"/>
  <c r="S607" i="2"/>
  <c r="AD644" i="2"/>
  <c r="AC644" i="2"/>
  <c r="AC647" i="2"/>
  <c r="AD647" i="2" s="1"/>
  <c r="AC502" i="2"/>
  <c r="AD502" i="2" s="1"/>
  <c r="AA505" i="2"/>
  <c r="S505" i="2"/>
  <c r="AA538" i="2"/>
  <c r="S538" i="2"/>
  <c r="AC549" i="2"/>
  <c r="AD549" i="2" s="1"/>
  <c r="AC571" i="2"/>
  <c r="AD571" i="2" s="1"/>
  <c r="AA576" i="2"/>
  <c r="S576" i="2"/>
  <c r="AC626" i="2"/>
  <c r="AD626" i="2" s="1"/>
  <c r="AA635" i="2"/>
  <c r="S635" i="2"/>
  <c r="AA285" i="2"/>
  <c r="AD285" i="2" s="1"/>
  <c r="S296" i="2"/>
  <c r="AA303" i="2"/>
  <c r="AD303" i="2" s="1"/>
  <c r="AA315" i="2"/>
  <c r="AD315" i="2" s="1"/>
  <c r="AA327" i="2"/>
  <c r="AD327" i="2" s="1"/>
  <c r="AA339" i="2"/>
  <c r="AD339" i="2" s="1"/>
  <c r="S354" i="2"/>
  <c r="S362" i="2"/>
  <c r="S370" i="2"/>
  <c r="S378" i="2"/>
  <c r="AA388" i="2"/>
  <c r="AD388" i="2" s="1"/>
  <c r="S388" i="2"/>
  <c r="AC510" i="2"/>
  <c r="AD510" i="2" s="1"/>
  <c r="AC546" i="2"/>
  <c r="AD546" i="2" s="1"/>
  <c r="AC552" i="2"/>
  <c r="AD552" i="2" s="1"/>
  <c r="AA557" i="2"/>
  <c r="S557" i="2"/>
  <c r="AC590" i="2"/>
  <c r="AD590" i="2" s="1"/>
  <c r="AA595" i="2"/>
  <c r="S595" i="2"/>
  <c r="S626" i="2"/>
  <c r="AC632" i="2"/>
  <c r="AD632" i="2" s="1"/>
  <c r="S647" i="2"/>
  <c r="AA446" i="2"/>
  <c r="AD446" i="2" s="1"/>
  <c r="S446" i="2"/>
  <c r="S491" i="2"/>
  <c r="S497" i="2"/>
  <c r="S503" i="2"/>
  <c r="S510" i="2"/>
  <c r="S513" i="2"/>
  <c r="AC525" i="2"/>
  <c r="AD525" i="2" s="1"/>
  <c r="AC569" i="2"/>
  <c r="AD569" i="2" s="1"/>
  <c r="AC629" i="2"/>
  <c r="AD629" i="2" s="1"/>
  <c r="AC642" i="2"/>
  <c r="AD642" i="2" s="1"/>
  <c r="AA659" i="2"/>
  <c r="AC659" i="2" s="1"/>
  <c r="S659" i="2"/>
  <c r="S211" i="2"/>
  <c r="S213" i="2"/>
  <c r="S215" i="2"/>
  <c r="S217" i="2"/>
  <c r="S219" i="2"/>
  <c r="S221" i="2"/>
  <c r="S223" i="2"/>
  <c r="S225" i="2"/>
  <c r="S227" i="2"/>
  <c r="S229" i="2"/>
  <c r="S231" i="2"/>
  <c r="S233" i="2"/>
  <c r="S235" i="2"/>
  <c r="S237" i="2"/>
  <c r="S239" i="2"/>
  <c r="S241" i="2"/>
  <c r="S243" i="2"/>
  <c r="S245" i="2"/>
  <c r="S247" i="2"/>
  <c r="S249" i="2"/>
  <c r="S251" i="2"/>
  <c r="S253" i="2"/>
  <c r="S255" i="2"/>
  <c r="S257" i="2"/>
  <c r="S259" i="2"/>
  <c r="S261" i="2"/>
  <c r="S263" i="2"/>
  <c r="S265" i="2"/>
  <c r="S267" i="2"/>
  <c r="S269" i="2"/>
  <c r="S271" i="2"/>
  <c r="S273" i="2"/>
  <c r="S275" i="2"/>
  <c r="S277" i="2"/>
  <c r="S279" i="2"/>
  <c r="S292" i="2"/>
  <c r="AA301" i="2"/>
  <c r="AD301" i="2" s="1"/>
  <c r="AA313" i="2"/>
  <c r="AD313" i="2" s="1"/>
  <c r="AA325" i="2"/>
  <c r="AD325" i="2" s="1"/>
  <c r="AA337" i="2"/>
  <c r="AD337" i="2" s="1"/>
  <c r="AA349" i="2"/>
  <c r="AD349" i="2" s="1"/>
  <c r="AA357" i="2"/>
  <c r="AD357" i="2" s="1"/>
  <c r="AA365" i="2"/>
  <c r="AD365" i="2" s="1"/>
  <c r="AA373" i="2"/>
  <c r="AD373" i="2" s="1"/>
  <c r="AC528" i="2"/>
  <c r="AD528" i="2" s="1"/>
  <c r="AC550" i="2"/>
  <c r="AD550" i="2" s="1"/>
  <c r="AC610" i="2"/>
  <c r="AD610" i="2" s="1"/>
  <c r="AA400" i="2"/>
  <c r="AD400" i="2" s="1"/>
  <c r="S400" i="2"/>
  <c r="AD508" i="2"/>
  <c r="AC536" i="2"/>
  <c r="AD536" i="2" s="1"/>
  <c r="AC561" i="2"/>
  <c r="AD561" i="2" s="1"/>
  <c r="AC574" i="2"/>
  <c r="AD574" i="2" s="1"/>
  <c r="AC599" i="2"/>
  <c r="AD599" i="2" s="1"/>
  <c r="AC531" i="2"/>
  <c r="AD531" i="2" s="1"/>
  <c r="AC555" i="2"/>
  <c r="AD555" i="2" s="1"/>
  <c r="AC564" i="2"/>
  <c r="AD564" i="2" s="1"/>
  <c r="AC580" i="2"/>
  <c r="AD580" i="2" s="1"/>
  <c r="AC633" i="2"/>
  <c r="AD633" i="2" s="1"/>
  <c r="AC648" i="2"/>
  <c r="AD648" i="2" s="1"/>
  <c r="AC651" i="2"/>
  <c r="AD651" i="2" s="1"/>
  <c r="AA355" i="2"/>
  <c r="AD355" i="2" s="1"/>
  <c r="AA363" i="2"/>
  <c r="AD363" i="2" s="1"/>
  <c r="AA371" i="2"/>
  <c r="AD371" i="2" s="1"/>
  <c r="AA379" i="2"/>
  <c r="AD379" i="2" s="1"/>
  <c r="AD386" i="2"/>
  <c r="AA444" i="2"/>
  <c r="AD444" i="2" s="1"/>
  <c r="S444" i="2"/>
  <c r="AA450" i="2"/>
  <c r="AD450" i="2" s="1"/>
  <c r="S450" i="2"/>
  <c r="AC583" i="2"/>
  <c r="AD583" i="2" s="1"/>
  <c r="AA588" i="2"/>
  <c r="S588" i="2"/>
  <c r="AC605" i="2"/>
  <c r="AD605" i="2" s="1"/>
  <c r="AC616" i="2"/>
  <c r="AD616" i="2" s="1"/>
  <c r="AA621" i="2"/>
  <c r="S621" i="2"/>
  <c r="S531" i="2"/>
  <c r="S540" i="2"/>
  <c r="S552" i="2"/>
  <c r="S564" i="2"/>
  <c r="S571" i="2"/>
  <c r="S583" i="2"/>
  <c r="S590" i="2"/>
  <c r="S602" i="2"/>
  <c r="S609" i="2"/>
  <c r="S616" i="2"/>
  <c r="S628" i="2"/>
  <c r="S644" i="2"/>
  <c r="S651" i="2"/>
  <c r="S452" i="2"/>
  <c r="S454" i="2"/>
  <c r="S456" i="2"/>
  <c r="S458" i="2"/>
  <c r="S460" i="2"/>
  <c r="S462" i="2"/>
  <c r="S464" i="2"/>
  <c r="S466" i="2"/>
  <c r="S468" i="2"/>
  <c r="S470" i="2"/>
  <c r="S472" i="2"/>
  <c r="S474" i="2"/>
  <c r="S476" i="2"/>
  <c r="S478" i="2"/>
  <c r="S480" i="2"/>
  <c r="S482" i="2"/>
  <c r="S484" i="2"/>
  <c r="S486" i="2"/>
  <c r="S488" i="2"/>
  <c r="S490" i="2"/>
  <c r="S492" i="2"/>
  <c r="S494" i="2"/>
  <c r="S496" i="2"/>
  <c r="S498" i="2"/>
  <c r="S500" i="2"/>
  <c r="S502" i="2"/>
  <c r="AC512" i="2"/>
  <c r="AD512" i="2" s="1"/>
  <c r="S514" i="2"/>
  <c r="S528" i="2"/>
  <c r="S535" i="2"/>
  <c r="AC547" i="2"/>
  <c r="AD547" i="2" s="1"/>
  <c r="S549" i="2"/>
  <c r="AC559" i="2"/>
  <c r="AD559" i="2" s="1"/>
  <c r="S561" i="2"/>
  <c r="S568" i="2"/>
  <c r="AC578" i="2"/>
  <c r="AD578" i="2" s="1"/>
  <c r="S580" i="2"/>
  <c r="AC597" i="2"/>
  <c r="AD597" i="2" s="1"/>
  <c r="S599" i="2"/>
  <c r="AC604" i="2"/>
  <c r="AD604" i="2" s="1"/>
  <c r="S606" i="2"/>
  <c r="S625" i="2"/>
  <c r="S632" i="2"/>
  <c r="AC637" i="2"/>
  <c r="AD637" i="2" s="1"/>
  <c r="S639" i="2"/>
  <c r="S648" i="2"/>
  <c r="AC440" i="2"/>
  <c r="AD440" i="2" s="1"/>
  <c r="AC618" i="2"/>
  <c r="AD618" i="2" s="1"/>
  <c r="S634" i="2"/>
  <c r="S641" i="2"/>
  <c r="U681" i="4"/>
  <c r="R680" i="4"/>
  <c r="P44" i="4"/>
  <c r="P485" i="4"/>
  <c r="P18" i="4"/>
  <c r="P36" i="4"/>
  <c r="R679" i="4"/>
  <c r="N679" i="4"/>
  <c r="S52" i="4"/>
  <c r="P301" i="4"/>
  <c r="J709" i="4"/>
  <c r="AA700" i="2" l="1"/>
  <c r="S679" i="4"/>
  <c r="S692" i="2"/>
  <c r="AA691" i="2"/>
  <c r="AC584" i="2"/>
  <c r="AD584" i="2" s="1"/>
  <c r="AC691" i="2"/>
  <c r="AD521" i="2"/>
  <c r="AA690" i="4"/>
  <c r="AD622" i="2"/>
  <c r="AC522" i="2"/>
  <c r="AD522" i="2" s="1"/>
  <c r="AC537" i="2"/>
  <c r="AD537" i="2"/>
  <c r="AD623" i="2"/>
  <c r="AC389" i="2"/>
  <c r="AD389" i="2" s="1"/>
  <c r="AC541" i="2"/>
  <c r="AD541" i="2" s="1"/>
  <c r="AC576" i="2"/>
  <c r="AD576" i="2" s="1"/>
  <c r="AC579" i="2"/>
  <c r="AD579" i="2" s="1"/>
  <c r="AC588" i="2"/>
  <c r="AD588" i="2" s="1"/>
  <c r="AC595" i="2"/>
  <c r="AD595" i="2" s="1"/>
  <c r="AC520" i="2"/>
  <c r="AD520" i="2" s="1"/>
  <c r="AC607" i="2"/>
  <c r="AD607" i="2" s="1"/>
  <c r="AD545" i="2"/>
  <c r="AC545" i="2"/>
  <c r="S680" i="4"/>
  <c r="S693" i="2"/>
  <c r="AC527" i="2"/>
  <c r="AD527" i="2" s="1"/>
  <c r="AC631" i="2"/>
  <c r="AD631" i="2" s="1"/>
  <c r="AC557" i="2"/>
  <c r="AD557" i="2" s="1"/>
  <c r="AC517" i="2"/>
  <c r="AD517" i="2" s="1"/>
  <c r="AC401" i="2"/>
  <c r="AD401" i="2" s="1"/>
  <c r="AC538" i="2"/>
  <c r="AD538" i="2" s="1"/>
  <c r="AC612" i="2"/>
  <c r="AD612" i="2" s="1"/>
  <c r="AC560" i="2"/>
  <c r="AD560" i="2" s="1"/>
  <c r="AC621" i="2"/>
  <c r="AD621" i="2" s="1"/>
  <c r="AC635" i="2"/>
  <c r="AD635" i="2" s="1"/>
  <c r="AC505" i="2"/>
  <c r="AD505" i="2" s="1"/>
  <c r="R682" i="4"/>
  <c r="AA686" i="4"/>
  <c r="AA688" i="4" s="1"/>
  <c r="AC543" i="2"/>
  <c r="AD543" i="2" s="1"/>
  <c r="J711" i="4"/>
  <c r="J723" i="4"/>
  <c r="J725" i="4" s="1"/>
  <c r="AC598" i="2"/>
  <c r="AD598" i="2" s="1"/>
  <c r="S681" i="4" l="1"/>
  <c r="AA69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</connection>
  <connection id="2" xr16:uid="{00000000-0015-0000-FFFF-FFFF01000000}" name="WorksheetConnection_Копия Свод  ГЖИ 2 кв 2023 испр КЕН.xlsx!Таблица8" type="102" refreshedVersion="6" minRefreshableVersion="5">
    <extLst>
      <ext xmlns:x15="http://schemas.microsoft.com/office/spreadsheetml/2010/11/main" uri="{DE250136-89BD-433C-8126-D09CA5730AF9}">
        <x15:connection id="Таблица8">
          <x15:rangePr sourceName="_xlcn.WorksheetConnection_КопияСводГЖИ2кв2023испрКЕН.xlsxТаблица81"/>
        </x15:connection>
      </ext>
    </extLst>
  </connection>
</connections>
</file>

<file path=xl/sharedStrings.xml><?xml version="1.0" encoding="utf-8"?>
<sst xmlns="http://schemas.openxmlformats.org/spreadsheetml/2006/main" count="24232" uniqueCount="2082">
  <si>
    <t>Отчетный период</t>
  </si>
  <si>
    <t>Номер счета</t>
  </si>
  <si>
    <t>Город</t>
  </si>
  <si>
    <t>Улица</t>
  </si>
  <si>
    <t>КЛАДР</t>
  </si>
  <si>
    <t>№ дома</t>
  </si>
  <si>
    <t>переход в 4 кв,</t>
  </si>
  <si>
    <t xml:space="preserve"> </t>
  </si>
  <si>
    <t>ИНН</t>
  </si>
  <si>
    <t>Площадь жилых помещений, кв,м,</t>
  </si>
  <si>
    <t>Площадь нежилых помещений, кв, м,</t>
  </si>
  <si>
    <t>Размер ежемесячного взноса. руб./кв.м 
Тариф</t>
  </si>
  <si>
    <t>Начислено взносов по отчету УК, руб,</t>
  </si>
  <si>
    <t>Начислено взносов  расчетное</t>
  </si>
  <si>
    <t>Расхождение в начислениях УК-расчетное</t>
  </si>
  <si>
    <t>ПОСТУПИЛО ВЗНОСОВ ПО БАНКОВСКОЙ ВЫПИСКЕ</t>
  </si>
  <si>
    <t>Оплачено взносов (расчетное без оплаченных пеней), руб,</t>
  </si>
  <si>
    <t>Размер задолженности по взносам, руб,</t>
  </si>
  <si>
    <t>Начислено пени, руб,</t>
  </si>
  <si>
    <t>Оплачено пени, руб,</t>
  </si>
  <si>
    <t>% за пользование, руб,</t>
  </si>
  <si>
    <t>Перечисление денежных средств с связи в изменением способа формирования фонда капитального ремонта, руб,</t>
  </si>
  <si>
    <t>Перечисление банковского % с общего счета, руб,</t>
  </si>
  <si>
    <t>Израсходованные средства на капитальный ремонт, руб,</t>
  </si>
  <si>
    <t>Прочие списания, руб,</t>
  </si>
  <si>
    <t>Всего остаток на 31.03.2025 (расчетный), руб,</t>
  </si>
  <si>
    <t>ВСЕГО ОСТАТОК на 31.12.2024 ВЕРНЫЙ!</t>
  </si>
  <si>
    <t>Всего остаток на 31.03.2025 (из выписки), руб,2</t>
  </si>
  <si>
    <t>Расхождение в сальдо на 31.03.2025</t>
  </si>
  <si>
    <t>комментарий</t>
  </si>
  <si>
    <t>Номер счета2</t>
  </si>
  <si>
    <t>Всего остаток на 30.09.2024 (из отчета ГЖИ 3 ккв. 2024)), руб,</t>
  </si>
  <si>
    <t>40604810431000000479</t>
  </si>
  <si>
    <t>Красноярск</t>
  </si>
  <si>
    <t>Железнодорожников</t>
  </si>
  <si>
    <t>24000001000020500</t>
  </si>
  <si>
    <t>20А</t>
  </si>
  <si>
    <t>ООО УК "Перспектива" (с 01.03.2024)</t>
  </si>
  <si>
    <t>ОБРАТИТЬ ВНИМАНИЕ!!! По данным УК Перспектива, МКД с марта 2024 на СС УК Перспектива. В Фонде данные отсутствуют- запросили протокол 04.07.2024. По состоянию на 08.03.2025 информация в Фонде о смене владельца СС отсутствует.</t>
  </si>
  <si>
    <t>06.2024
депозитный счет</t>
  </si>
  <si>
    <t xml:space="preserve">41907810423590000001 </t>
  </si>
  <si>
    <t>Ленина</t>
  </si>
  <si>
    <t>24000001000036600</t>
  </si>
  <si>
    <t>129</t>
  </si>
  <si>
    <t>депозит</t>
  </si>
  <si>
    <t>депозитный счет</t>
  </si>
  <si>
    <t>40604810631000000033</t>
  </si>
  <si>
    <t>Саянская</t>
  </si>
  <si>
    <t>24000001000064500</t>
  </si>
  <si>
    <t>245</t>
  </si>
  <si>
    <t>УК Затонская по протоколу уполномочена выставлять ПП</t>
  </si>
  <si>
    <t>2461201672</t>
  </si>
  <si>
    <t>ОБРАИТЬ ВНИМАНИЕ!!! В управлении УК ЖСК с 01.12.2016, УК Затоснская- уполномочена выставлять платежные документы. В отчеах обеих УК отсутствуют сведения</t>
  </si>
  <si>
    <t>40604810331000000032</t>
  </si>
  <si>
    <t>Ладо Кецховели</t>
  </si>
  <si>
    <t>24000001000036100</t>
  </si>
  <si>
    <t>62А</t>
  </si>
  <si>
    <t>ООО УК "Панорама Красноярск"</t>
  </si>
  <si>
    <t>ДС со СС УК на СС РО  поступили по решению АС Красноярского края А33-9066/2024. Начисления  отсутвуют</t>
  </si>
  <si>
    <t>40604810031000000060</t>
  </si>
  <si>
    <t>Лиственная</t>
  </si>
  <si>
    <t>24000001000097500</t>
  </si>
  <si>
    <t>18</t>
  </si>
  <si>
    <t>ООО УК "ПЕРСПЕКТИВА"</t>
  </si>
  <si>
    <t>2466186019</t>
  </si>
  <si>
    <t>40604810531000000214</t>
  </si>
  <si>
    <t>Боготол</t>
  </si>
  <si>
    <t>Больничная</t>
  </si>
  <si>
    <t>24000013000005900</t>
  </si>
  <si>
    <t>10</t>
  </si>
  <si>
    <t>ООО "Новатор"</t>
  </si>
  <si>
    <t>2444303480</t>
  </si>
  <si>
    <t>40604810231000000213</t>
  </si>
  <si>
    <t>Ефремова</t>
  </si>
  <si>
    <t>24000013000007900</t>
  </si>
  <si>
    <t>5</t>
  </si>
  <si>
    <t>ИП Рудов В.М.</t>
  </si>
  <si>
    <t>40604810131000000274</t>
  </si>
  <si>
    <t>Советская</t>
  </si>
  <si>
    <t>24000013000015800</t>
  </si>
  <si>
    <t>12/2</t>
  </si>
  <si>
    <t>Была ОО Русь до 01.11.24 (отчеты ООО Русь и Новатор)</t>
  </si>
  <si>
    <t>40604810631000000266</t>
  </si>
  <si>
    <t>Назарово</t>
  </si>
  <si>
    <t>Московская</t>
  </si>
  <si>
    <t>24000018000009400</t>
  </si>
  <si>
    <t>ООО «Тепло плюс» (НФУ)</t>
  </si>
  <si>
    <t>2456012535</t>
  </si>
  <si>
    <t>40604810731000000263</t>
  </si>
  <si>
    <t>3</t>
  </si>
  <si>
    <t>40604810031000000099</t>
  </si>
  <si>
    <t>Аэровокзальная</t>
  </si>
  <si>
    <t>24000001000004000</t>
  </si>
  <si>
    <t>8А</t>
  </si>
  <si>
    <t>Непосредственное управление</t>
  </si>
  <si>
    <t>Н/У СОБСТВЕННИКИ</t>
  </si>
  <si>
    <t>нет данных</t>
  </si>
  <si>
    <t>40604810831000000846</t>
  </si>
  <si>
    <t>Грунтовая</t>
  </si>
  <si>
    <t>24000001000016100</t>
  </si>
  <si>
    <t>ООО УК "Кировчане"</t>
  </si>
  <si>
    <t>2461047477</t>
  </si>
  <si>
    <t>40604810031000000222</t>
  </si>
  <si>
    <t>Октябрьская</t>
  </si>
  <si>
    <t>24000013000012700</t>
  </si>
  <si>
    <t>4</t>
  </si>
  <si>
    <t>ООО УК "Новатор"</t>
  </si>
  <si>
    <t>2444002652</t>
  </si>
  <si>
    <t>40604810131000000229</t>
  </si>
  <si>
    <t>Сибирская</t>
  </si>
  <si>
    <t>24000013000015700</t>
  </si>
  <si>
    <t>13</t>
  </si>
  <si>
    <t>40604810549000000032</t>
  </si>
  <si>
    <t>Молодежная</t>
  </si>
  <si>
    <t>24000018000009300</t>
  </si>
  <si>
    <t>12</t>
  </si>
  <si>
    <t>ООО"ОРИОН"</t>
  </si>
  <si>
    <t>2456009934</t>
  </si>
  <si>
    <t>40604810331000000045</t>
  </si>
  <si>
    <t>Спартаковцев</t>
  </si>
  <si>
    <t>24000001000069400</t>
  </si>
  <si>
    <t>73</t>
  </si>
  <si>
    <t>ООО УК "Баумана"</t>
  </si>
  <si>
    <t>2460097958</t>
  </si>
  <si>
    <t>40604810331000000278</t>
  </si>
  <si>
    <t>7А</t>
  </si>
  <si>
    <t>40604810449000000035</t>
  </si>
  <si>
    <t>40604810349000000025</t>
  </si>
  <si>
    <t>9</t>
  </si>
  <si>
    <t>40604810549000000029</t>
  </si>
  <si>
    <t>8Б</t>
  </si>
  <si>
    <t>40604810849000000033</t>
  </si>
  <si>
    <t>Сосновая</t>
  </si>
  <si>
    <t>24000018000015000</t>
  </si>
  <si>
    <t>40604810249000000028</t>
  </si>
  <si>
    <t>7</t>
  </si>
  <si>
    <t>40604810749000000036</t>
  </si>
  <si>
    <t>40604810949000000030</t>
  </si>
  <si>
    <t>14</t>
  </si>
  <si>
    <t>40604810531000000230</t>
  </si>
  <si>
    <t>Рабочая</t>
  </si>
  <si>
    <t>24000013000015100</t>
  </si>
  <si>
    <t>31А</t>
  </si>
  <si>
    <t>ООО "Русь"</t>
  </si>
  <si>
    <t>40604810831000000231</t>
  </si>
  <si>
    <t>31Б</t>
  </si>
  <si>
    <t>40604810231000000268</t>
  </si>
  <si>
    <t>24000018000014500</t>
  </si>
  <si>
    <t>8</t>
  </si>
  <si>
    <t>ООО "Тепло плюс" (НФУ)</t>
  </si>
  <si>
    <t>40604810131000000203</t>
  </si>
  <si>
    <t>Новокомсомольская</t>
  </si>
  <si>
    <t>24000018000009600</t>
  </si>
  <si>
    <t>40604810631000000295</t>
  </si>
  <si>
    <t>Мичурина</t>
  </si>
  <si>
    <t>24000001000045100</t>
  </si>
  <si>
    <t>17</t>
  </si>
  <si>
    <t>ООО УК "ЩИТ"</t>
  </si>
  <si>
    <t>2462062407</t>
  </si>
  <si>
    <t>40604810731000000218</t>
  </si>
  <si>
    <t>40 лет Октября</t>
  </si>
  <si>
    <t>24000013000004800</t>
  </si>
  <si>
    <t>11</t>
  </si>
  <si>
    <t>Была ООО "Русь"до 01.11.24 (отчеты ООО Русь и Новатор) Плащадь указана по отчету УК Новатор</t>
  </si>
  <si>
    <t>40604810931000000416</t>
  </si>
  <si>
    <t>Карла Маркса</t>
  </si>
  <si>
    <t>24000001000026100</t>
  </si>
  <si>
    <t>92</t>
  </si>
  <si>
    <t xml:space="preserve">ООО УК "Проект </t>
  </si>
  <si>
    <t>2466282555</t>
  </si>
  <si>
    <t>40604810831000000024</t>
  </si>
  <si>
    <t>Свободный</t>
  </si>
  <si>
    <t>24000001000065100</t>
  </si>
  <si>
    <t>50А</t>
  </si>
  <si>
    <t>МП "МУК Красноярская"</t>
  </si>
  <si>
    <t>2460000726</t>
  </si>
  <si>
    <t>40604810531000000719</t>
  </si>
  <si>
    <t>Парковая</t>
  </si>
  <si>
    <t>24000018000011800</t>
  </si>
  <si>
    <t>39</t>
  </si>
  <si>
    <t>ООО "Причулымье"</t>
  </si>
  <si>
    <t>2456016314</t>
  </si>
  <si>
    <t>40604810031000000141</t>
  </si>
  <si>
    <t>30 лет ВЛКСМ</t>
  </si>
  <si>
    <t>24000018000000400</t>
  </si>
  <si>
    <t>27А</t>
  </si>
  <si>
    <t>40604810731000000234</t>
  </si>
  <si>
    <t>40604810431000000217</t>
  </si>
  <si>
    <t>22</t>
  </si>
  <si>
    <t>ООО УК Феникс Боготол</t>
  </si>
  <si>
    <t>Переход на другую УК с 01.09.24.</t>
  </si>
  <si>
    <t>40604810249000000015</t>
  </si>
  <si>
    <t xml:space="preserve">ООО «Тепло плюс» </t>
  </si>
  <si>
    <t>40604810931000000047</t>
  </si>
  <si>
    <t>155</t>
  </si>
  <si>
    <t>ООО УК "ЖСК"</t>
  </si>
  <si>
    <t>40604810631000000897</t>
  </si>
  <si>
    <t>г. Назарово</t>
  </si>
  <si>
    <t>ул. Карла Маркса</t>
  </si>
  <si>
    <t>24000018000005700</t>
  </si>
  <si>
    <t>44А</t>
  </si>
  <si>
    <t>40604810431000000039</t>
  </si>
  <si>
    <t>Чернышевского</t>
  </si>
  <si>
    <t>24000001000080500</t>
  </si>
  <si>
    <t>108</t>
  </si>
  <si>
    <t>ООО УК «Континенталь»</t>
  </si>
  <si>
    <t>2465228298</t>
  </si>
  <si>
    <t>40604810931000000775</t>
  </si>
  <si>
    <t>Алеши Тимошенкова</t>
  </si>
  <si>
    <t>24000001000073100</t>
  </si>
  <si>
    <t>167</t>
  </si>
  <si>
    <t>40604810431000000220</t>
  </si>
  <si>
    <t>24000018000008100</t>
  </si>
  <si>
    <t>6</t>
  </si>
  <si>
    <t>ООО "Тепло плюс"</t>
  </si>
  <si>
    <t>40604810931000000225</t>
  </si>
  <si>
    <t>Отчеты по ООО Русь (окт-нояб) и ИП Рудов (дек)</t>
  </si>
  <si>
    <t>40604810131000000261</t>
  </si>
  <si>
    <t>52</t>
  </si>
  <si>
    <t>40604810731000000221</t>
  </si>
  <si>
    <t>ООО УК "ПОЛИГОН"</t>
  </si>
  <si>
    <t>Начисление согласно отчету УК Полигон</t>
  </si>
  <si>
    <t>40604810831000000891</t>
  </si>
  <si>
    <t>ул. Арбузова</t>
  </si>
  <si>
    <t>24000018000001100</t>
  </si>
  <si>
    <t>89Г</t>
  </si>
  <si>
    <t>ООО "МАЯК"</t>
  </si>
  <si>
    <t>2456014613</t>
  </si>
  <si>
    <t>40604810831000000257</t>
  </si>
  <si>
    <t>40604810731000000085</t>
  </si>
  <si>
    <t>Минусинск</t>
  </si>
  <si>
    <t>Геологов</t>
  </si>
  <si>
    <t>24000017000001800</t>
  </si>
  <si>
    <t>ООО УК "Ванеевское"</t>
  </si>
  <si>
    <t>2455032465</t>
  </si>
  <si>
    <t>40604810331000000414</t>
  </si>
  <si>
    <t>им Сергея Лазо</t>
  </si>
  <si>
    <t>24000001000036500</t>
  </si>
  <si>
    <t>ООО УК "Триумф"</t>
  </si>
  <si>
    <t>2462048307</t>
  </si>
  <si>
    <t>40604810731000000412</t>
  </si>
  <si>
    <t>Дубровинского</t>
  </si>
  <si>
    <t>24000001000019700</t>
  </si>
  <si>
    <t>ООО "Жилищный трест"</t>
  </si>
  <si>
    <t>2460255756</t>
  </si>
  <si>
    <t>40604810531000000227</t>
  </si>
  <si>
    <t>21</t>
  </si>
  <si>
    <t>40604810831000000163</t>
  </si>
  <si>
    <t>пос. Березовка</t>
  </si>
  <si>
    <t>Строителей</t>
  </si>
  <si>
    <t>24005000001005100</t>
  </si>
  <si>
    <t>ООО "Уют"</t>
  </si>
  <si>
    <t>2404016419</t>
  </si>
  <si>
    <t>40604810331000000252</t>
  </si>
  <si>
    <t>40604810231000000378</t>
  </si>
  <si>
    <t>78 Добровольческой бригады</t>
  </si>
  <si>
    <t>24000001000001500</t>
  </si>
  <si>
    <t>14В</t>
  </si>
  <si>
    <t>ТСЖ "Берег"</t>
  </si>
  <si>
    <t>2465093971</t>
  </si>
  <si>
    <t>согласно отчета УК</t>
  </si>
  <si>
    <t>40604810031000000219</t>
  </si>
  <si>
    <t>40604810431000000673</t>
  </si>
  <si>
    <t>Фабричная</t>
  </si>
  <si>
    <t>24000018000016300</t>
  </si>
  <si>
    <t>40604810631000000253</t>
  </si>
  <si>
    <t>40604810431000000204</t>
  </si>
  <si>
    <t>Горького</t>
  </si>
  <si>
    <t>24000018000003400</t>
  </si>
  <si>
    <t>40604810331000000207</t>
  </si>
  <si>
    <t>1</t>
  </si>
  <si>
    <t>40604810931000000254</t>
  </si>
  <si>
    <t>ООО "СибСтрой-Гарант"</t>
  </si>
  <si>
    <t>2456016018</t>
  </si>
  <si>
    <t>40604810531000000256</t>
  </si>
  <si>
    <t>40604810231000000255</t>
  </si>
  <si>
    <t>Черняховского</t>
  </si>
  <si>
    <t>24000018000016700</t>
  </si>
  <si>
    <t>40604810931000000872</t>
  </si>
  <si>
    <t>2-я Хабаровская</t>
  </si>
  <si>
    <t>24000001000078700</t>
  </si>
  <si>
    <t>40604810231000000404</t>
  </si>
  <si>
    <t>начисления согласно отчету УК</t>
  </si>
  <si>
    <t>40604810431000000259</t>
  </si>
  <si>
    <t>46</t>
  </si>
  <si>
    <t>40604810931000000296</t>
  </si>
  <si>
    <t>Ширинская</t>
  </si>
  <si>
    <t>24000001000082300</t>
  </si>
  <si>
    <t>3А</t>
  </si>
  <si>
    <t>40604810731000000881</t>
  </si>
  <si>
    <t>ул. Школьная</t>
  </si>
  <si>
    <t>24000018000017200</t>
  </si>
  <si>
    <t>51</t>
  </si>
  <si>
    <t>40604810631000000101</t>
  </si>
  <si>
    <t>Заречный</t>
  </si>
  <si>
    <t>24000018000035151</t>
  </si>
  <si>
    <t>4/1</t>
  </si>
  <si>
    <t>40604810931000000173</t>
  </si>
  <si>
    <t>Ады Лебедевой</t>
  </si>
  <si>
    <t>24000001000002700</t>
  </si>
  <si>
    <t>ТСЖ "Ада"</t>
  </si>
  <si>
    <t>2466142766</t>
  </si>
  <si>
    <t>40604810931000000526</t>
  </si>
  <si>
    <t>49</t>
  </si>
  <si>
    <t>40604810931000000694</t>
  </si>
  <si>
    <t>им Шевченко</t>
  </si>
  <si>
    <t>24000001000081600</t>
  </si>
  <si>
    <t>40604810931000000445</t>
  </si>
  <si>
    <t>Космонавта Николаева</t>
  </si>
  <si>
    <t>24000001000047500</t>
  </si>
  <si>
    <t>40604810531000000104</t>
  </si>
  <si>
    <t>Школьная</t>
  </si>
  <si>
    <t>40604810931000000144</t>
  </si>
  <si>
    <t>8-й</t>
  </si>
  <si>
    <t>24000018000034900</t>
  </si>
  <si>
    <t>40604810931000000306</t>
  </si>
  <si>
    <t>2А</t>
  </si>
  <si>
    <t>40604810431000000518</t>
  </si>
  <si>
    <t>Ферганская</t>
  </si>
  <si>
    <t>24000001000077900</t>
  </si>
  <si>
    <t>начисления взносов согласно отчету УК Триумф за 4кв.24</t>
  </si>
  <si>
    <t>40604810931000000458</t>
  </si>
  <si>
    <t>Гусарова</t>
  </si>
  <si>
    <t>24000001000016200</t>
  </si>
  <si>
    <t>38</t>
  </si>
  <si>
    <t>ООО УК "Меркурий"</t>
  </si>
  <si>
    <t>2460093992</t>
  </si>
  <si>
    <t>40604810931000000827</t>
  </si>
  <si>
    <t>Шевченко</t>
  </si>
  <si>
    <t>60</t>
  </si>
  <si>
    <t>ООО УК "Капитал" (с 01.11.2024)</t>
  </si>
  <si>
    <t>начисление взносов согласно отчету УК ЖСК 4кв. 24+УК Капиатал</t>
  </si>
  <si>
    <t>40604810231000000297</t>
  </si>
  <si>
    <t>Ульяновский</t>
  </si>
  <si>
    <t>24000001000076900</t>
  </si>
  <si>
    <t>20</t>
  </si>
  <si>
    <t>40604810931000000429</t>
  </si>
  <si>
    <t>Транзитная</t>
  </si>
  <si>
    <t>24000001000074900</t>
  </si>
  <si>
    <t>28</t>
  </si>
  <si>
    <t>40604810831000000419</t>
  </si>
  <si>
    <t>40604810831000000480</t>
  </si>
  <si>
    <t>им газеты Красноярский Рабочий</t>
  </si>
  <si>
    <t>24000001000033500</t>
  </si>
  <si>
    <t>185</t>
  </si>
  <si>
    <t>ООО "Практика"</t>
  </si>
  <si>
    <t>2466165058</t>
  </si>
  <si>
    <t>40604810931000000869</t>
  </si>
  <si>
    <t>119</t>
  </si>
  <si>
    <t>ООО УК "ЗАТОНСКАЯ"</t>
  </si>
  <si>
    <t>2465192387</t>
  </si>
  <si>
    <t>40604810131000000054</t>
  </si>
  <si>
    <t>159</t>
  </si>
  <si>
    <t>40604810831000000464</t>
  </si>
  <si>
    <t>157А</t>
  </si>
  <si>
    <t>40604810131000000355</t>
  </si>
  <si>
    <t>2Е</t>
  </si>
  <si>
    <t>40604810831000000147</t>
  </si>
  <si>
    <t>Маерчака</t>
  </si>
  <si>
    <t>24000001000041100</t>
  </si>
  <si>
    <t>45</t>
  </si>
  <si>
    <t>40604810831000000406</t>
  </si>
  <si>
    <t>Академика Вавилова</t>
  </si>
  <si>
    <t>24000001000010100</t>
  </si>
  <si>
    <t>40604810831000000396</t>
  </si>
  <si>
    <t>Партизана Железняка</t>
  </si>
  <si>
    <t>24000001000053300</t>
  </si>
  <si>
    <t>30</t>
  </si>
  <si>
    <t>40604810431000000084</t>
  </si>
  <si>
    <t>Борисенко</t>
  </si>
  <si>
    <t>24000018000001700</t>
  </si>
  <si>
    <t>4А</t>
  </si>
  <si>
    <t>УК выполнен перерачет на начислениям в связи с решением АС Красноярского края Дело №А33-19191/2022 на сумму 27863,31</t>
  </si>
  <si>
    <t>40604810931000000102</t>
  </si>
  <si>
    <t>Учебная</t>
  </si>
  <si>
    <t>24000018000016200</t>
  </si>
  <si>
    <t>40604810431000000369</t>
  </si>
  <si>
    <t>Тельмана</t>
  </si>
  <si>
    <t>24000001000072600</t>
  </si>
  <si>
    <t>43А</t>
  </si>
  <si>
    <t>ООО "Жилье-2"</t>
  </si>
  <si>
    <t>40604810231000000103</t>
  </si>
  <si>
    <t>40604810831000000804</t>
  </si>
  <si>
    <t>16</t>
  </si>
  <si>
    <t>40604810231000000019</t>
  </si>
  <si>
    <t>Арбузова</t>
  </si>
  <si>
    <t>75Б</t>
  </si>
  <si>
    <t>40604810831000000859</t>
  </si>
  <si>
    <t>Астраханская</t>
  </si>
  <si>
    <t>24000001000003800</t>
  </si>
  <si>
    <t>40604810831000000134</t>
  </si>
  <si>
    <t>25Б</t>
  </si>
  <si>
    <t>40604810131000000106</t>
  </si>
  <si>
    <t>40604810831000000668</t>
  </si>
  <si>
    <t>40604810831000000286</t>
  </si>
  <si>
    <t>Тобольская</t>
  </si>
  <si>
    <t>24000001000073700</t>
  </si>
  <si>
    <t>25А</t>
  </si>
  <si>
    <t>40604810931000000115</t>
  </si>
  <si>
    <t>75Г</t>
  </si>
  <si>
    <t>40604810431000000026</t>
  </si>
  <si>
    <t>75В</t>
  </si>
  <si>
    <t>40604810831000000781</t>
  </si>
  <si>
    <t>40604810331000000223</t>
  </si>
  <si>
    <t>Кирова</t>
  </si>
  <si>
    <t>24000013000009300</t>
  </si>
  <si>
    <t>25</t>
  </si>
  <si>
    <t>40604810831000000118</t>
  </si>
  <si>
    <t>85А</t>
  </si>
  <si>
    <t>40604810831000000626</t>
  </si>
  <si>
    <t>Краснодарская</t>
  </si>
  <si>
    <t>24000001000032200</t>
  </si>
  <si>
    <t xml:space="preserve">ООО УК Авеню-24 </t>
  </si>
  <si>
    <t>40604810231000000802</t>
  </si>
  <si>
    <t>15</t>
  </si>
  <si>
    <t>40604810831000000820</t>
  </si>
  <si>
    <t>183</t>
  </si>
  <si>
    <t>40604810831000000011</t>
  </si>
  <si>
    <t>Краснофлотская 2-я</t>
  </si>
  <si>
    <t>24000001000033300</t>
  </si>
  <si>
    <t>40604810731000000823</t>
  </si>
  <si>
    <t>191</t>
  </si>
  <si>
    <t>40604810731000000739</t>
  </si>
  <si>
    <t>Светлова</t>
  </si>
  <si>
    <t>24000001000064700</t>
  </si>
  <si>
    <t>7/2</t>
  </si>
  <si>
    <t>40604810431000000602</t>
  </si>
  <si>
    <t>24000001000015100</t>
  </si>
  <si>
    <t>40</t>
  </si>
  <si>
    <t>2463241857</t>
  </si>
  <si>
    <t>40604810831000000244</t>
  </si>
  <si>
    <t>40604810231000000695</t>
  </si>
  <si>
    <t>14А</t>
  </si>
  <si>
    <t>ООО "УК Калининский"</t>
  </si>
  <si>
    <t>2460245130</t>
  </si>
  <si>
    <t>40604810331000000553</t>
  </si>
  <si>
    <t>91</t>
  </si>
  <si>
    <t>40604810731000000807</t>
  </si>
  <si>
    <t>40604810531000000544</t>
  </si>
  <si>
    <t>Кутузова</t>
  </si>
  <si>
    <t>24000001000035900</t>
  </si>
  <si>
    <t>101</t>
  </si>
  <si>
    <t>40604810731000000658</t>
  </si>
  <si>
    <t>Железногорск</t>
  </si>
  <si>
    <t>Восточная</t>
  </si>
  <si>
    <t>24000004000002900</t>
  </si>
  <si>
    <t>23</t>
  </si>
  <si>
    <t>ООО УО "Балтийская"</t>
  </si>
  <si>
    <t>2452047329</t>
  </si>
  <si>
    <t>40604810731000000674</t>
  </si>
  <si>
    <t>Партизанская</t>
  </si>
  <si>
    <t>24000001000053400</t>
  </si>
  <si>
    <t>72</t>
  </si>
  <si>
    <t>40604810131000000559</t>
  </si>
  <si>
    <t>им Героя Советского Союза И.А.Борисевича</t>
  </si>
  <si>
    <t>24000001000007900</t>
  </si>
  <si>
    <t>40604810131000000520</t>
  </si>
  <si>
    <t>ООО УК "Проект"</t>
  </si>
  <si>
    <t>40604810331000000100</t>
  </si>
  <si>
    <t>2</t>
  </si>
  <si>
    <t>40604810331000000883</t>
  </si>
  <si>
    <t>71</t>
  </si>
  <si>
    <t>40604810631000000208</t>
  </si>
  <si>
    <t>Южная</t>
  </si>
  <si>
    <t>24000018000017600</t>
  </si>
  <si>
    <t>1А</t>
  </si>
  <si>
    <t>40604810731000000726</t>
  </si>
  <si>
    <t>60 лет Октября</t>
  </si>
  <si>
    <t>24000001000001300</t>
  </si>
  <si>
    <t>57</t>
  </si>
  <si>
    <t>40604810631000000596</t>
  </si>
  <si>
    <t>Судостроительная</t>
  </si>
  <si>
    <t>24000001000071300</t>
  </si>
  <si>
    <t>40604810731000000548</t>
  </si>
  <si>
    <t>Весны</t>
  </si>
  <si>
    <t>24000001000010900</t>
  </si>
  <si>
    <t>40604810231000000572</t>
  </si>
  <si>
    <t>40604810731000000564</t>
  </si>
  <si>
    <t>40604810131000000245</t>
  </si>
  <si>
    <t>40604810331000000236</t>
  </si>
  <si>
    <t>24000013000018200</t>
  </si>
  <si>
    <t>40604810200030000013</t>
  </si>
  <si>
    <t>Мира</t>
  </si>
  <si>
    <t>24000001000044300</t>
  </si>
  <si>
    <t>122Б</t>
  </si>
  <si>
    <t>ООО УК "СУПЕРСТРОЙ КРАСНОЯРСК"</t>
  </si>
  <si>
    <t>2464061920</t>
  </si>
  <si>
    <t>40604810831000000354</t>
  </si>
  <si>
    <t>Мате Залки</t>
  </si>
  <si>
    <t>24000001000042200</t>
  </si>
  <si>
    <t>12А</t>
  </si>
  <si>
    <t>ООО "Квартал"</t>
  </si>
  <si>
    <t>2465112328</t>
  </si>
  <si>
    <t>40604810631000000211</t>
  </si>
  <si>
    <t>5А</t>
  </si>
  <si>
    <t>40604810131000000258</t>
  </si>
  <si>
    <t>40604810331000000113</t>
  </si>
  <si>
    <t>К.Маркса</t>
  </si>
  <si>
    <t>54</t>
  </si>
  <si>
    <t>40604810431000000178</t>
  </si>
  <si>
    <t>63</t>
  </si>
  <si>
    <t>40604810831000000833</t>
  </si>
  <si>
    <t>78</t>
  </si>
  <si>
    <t>40604810331000000126</t>
  </si>
  <si>
    <t>98</t>
  </si>
  <si>
    <t>40604810931000000209</t>
  </si>
  <si>
    <t>40604810831000000260</t>
  </si>
  <si>
    <t>6А</t>
  </si>
  <si>
    <t>40604810831000000367</t>
  </si>
  <si>
    <t>40604810731000000506</t>
  </si>
  <si>
    <t>Можайского</t>
  </si>
  <si>
    <t>24000001000045300</t>
  </si>
  <si>
    <t>40604810731000000386</t>
  </si>
  <si>
    <t>40604810731000000483</t>
  </si>
  <si>
    <t>Школьный</t>
  </si>
  <si>
    <t>24000001000082600</t>
  </si>
  <si>
    <t>40604810731000000438</t>
  </si>
  <si>
    <t>Щорса</t>
  </si>
  <si>
    <t>24000001000083200</t>
  </si>
  <si>
    <t>40604810731000000797</t>
  </si>
  <si>
    <t>40604810731000000399</t>
  </si>
  <si>
    <t>78А</t>
  </si>
  <si>
    <t>40604810520460099358</t>
  </si>
  <si>
    <t>Е.Д.Стасовой</t>
  </si>
  <si>
    <t>24000001000070400</t>
  </si>
  <si>
    <t>29</t>
  </si>
  <si>
    <t>ТСЖ Озерное</t>
  </si>
  <si>
    <t>2463051221</t>
  </si>
  <si>
    <t>Тариф у УК 9,24</t>
  </si>
  <si>
    <t>40604810731000000357</t>
  </si>
  <si>
    <t>Писателя Н.Устиновича</t>
  </si>
  <si>
    <t>24000001000077500</t>
  </si>
  <si>
    <t>40604810731000000302</t>
  </si>
  <si>
    <t>Юности</t>
  </si>
  <si>
    <t>24000001000084300</t>
  </si>
  <si>
    <t>31</t>
  </si>
  <si>
    <t>40604810731000000496</t>
  </si>
  <si>
    <t>40604810831000000228</t>
  </si>
  <si>
    <t>Куйбышева</t>
  </si>
  <si>
    <t>24000013000011000</t>
  </si>
  <si>
    <t>34</t>
  </si>
  <si>
    <t>40604810031000000138</t>
  </si>
  <si>
    <t>36Б</t>
  </si>
  <si>
    <t>40604810631000000143</t>
  </si>
  <si>
    <t>40А</t>
  </si>
  <si>
    <t>ООО "СибСтрой-ГАРАНТ"</t>
  </si>
  <si>
    <t>40604810531000000162</t>
  </si>
  <si>
    <t>45А</t>
  </si>
  <si>
    <t>40604810331000000142</t>
  </si>
  <si>
    <t>83А</t>
  </si>
  <si>
    <t>40604810731000000137</t>
  </si>
  <si>
    <t>38Б</t>
  </si>
  <si>
    <t>40604810431000000592</t>
  </si>
  <si>
    <t>59</t>
  </si>
  <si>
    <t>40604810231000000420</t>
  </si>
  <si>
    <t>81А</t>
  </si>
  <si>
    <t>ООО УК "Согласие"</t>
  </si>
  <si>
    <t>2464126568</t>
  </si>
  <si>
    <t>Оплата пени по отчету УК</t>
  </si>
  <si>
    <t>40604810731000000593</t>
  </si>
  <si>
    <t>27Б</t>
  </si>
  <si>
    <t>40604810231000000569</t>
  </si>
  <si>
    <t>40604810731000000360</t>
  </si>
  <si>
    <t>Металлургов</t>
  </si>
  <si>
    <t>24000001000043500</t>
  </si>
  <si>
    <t>1Д</t>
  </si>
  <si>
    <t>УК Премиум</t>
  </si>
  <si>
    <t>40604810731000000069</t>
  </si>
  <si>
    <t>Львовская</t>
  </si>
  <si>
    <t>24000001000040700</t>
  </si>
  <si>
    <t>40604810831000000422</t>
  </si>
  <si>
    <t>83</t>
  </si>
  <si>
    <t>ООО УК "Покровские Ворота"</t>
  </si>
  <si>
    <t>2464236546</t>
  </si>
  <si>
    <t>40604810531000000120</t>
  </si>
  <si>
    <t>40604810231000000116</t>
  </si>
  <si>
    <t>75А</t>
  </si>
  <si>
    <t>40604810731000000470</t>
  </si>
  <si>
    <t>Новосибирская</t>
  </si>
  <si>
    <t>24000001000048400</t>
  </si>
  <si>
    <t>41</t>
  </si>
  <si>
    <t>40604810731000000153</t>
  </si>
  <si>
    <t>Менжинского</t>
  </si>
  <si>
    <t>24000001000043100</t>
  </si>
  <si>
    <t>16А</t>
  </si>
  <si>
    <t>40604810631000000509</t>
  </si>
  <si>
    <t>им Героя Советского Союза Д.М.Карбышева</t>
  </si>
  <si>
    <t>24000001000025800</t>
  </si>
  <si>
    <t>10Б</t>
  </si>
  <si>
    <t>40604810631000000130</t>
  </si>
  <si>
    <t>116</t>
  </si>
  <si>
    <t>40604810531000000243</t>
  </si>
  <si>
    <t>120</t>
  </si>
  <si>
    <t>40604810731000000195</t>
  </si>
  <si>
    <t>44</t>
  </si>
  <si>
    <t>40604810849000000017</t>
  </si>
  <si>
    <t>Чехова</t>
  </si>
  <si>
    <t>24000018000016800</t>
  </si>
  <si>
    <t>40604810631000000059</t>
  </si>
  <si>
    <t>25В</t>
  </si>
  <si>
    <t>40604810631000000389</t>
  </si>
  <si>
    <t>Сурикова</t>
  </si>
  <si>
    <t>24000001000071400</t>
  </si>
  <si>
    <t>47</t>
  </si>
  <si>
    <t>40604810531000000434</t>
  </si>
  <si>
    <t>49А</t>
  </si>
  <si>
    <t>ООО "СДК"</t>
  </si>
  <si>
    <t>2465329754</t>
  </si>
  <si>
    <t>Согласно отчету УК</t>
  </si>
  <si>
    <t>40604810631000000790</t>
  </si>
  <si>
    <t>Космонавта Терешковой</t>
  </si>
  <si>
    <t>24000001000072700</t>
  </si>
  <si>
    <t>40604810831000000477</t>
  </si>
  <si>
    <t>Калинина</t>
  </si>
  <si>
    <t>24000001000024600</t>
  </si>
  <si>
    <t>40604810631000000224</t>
  </si>
  <si>
    <t>40604810531000000049</t>
  </si>
  <si>
    <t>Парашютная</t>
  </si>
  <si>
    <t>24000001000052900</t>
  </si>
  <si>
    <t>64А</t>
  </si>
  <si>
    <t>40604810631000000732</t>
  </si>
  <si>
    <t>Семафорная</t>
  </si>
  <si>
    <t>24000001000066100</t>
  </si>
  <si>
    <t>399</t>
  </si>
  <si>
    <t>40604810531000000175</t>
  </si>
  <si>
    <t>ООО "Суперстрой"</t>
  </si>
  <si>
    <t>2465205741</t>
  </si>
  <si>
    <t>40604810700030000005</t>
  </si>
  <si>
    <t>175</t>
  </si>
  <si>
    <t>ООО УСК Эталон (с 01.08.2024)</t>
  </si>
  <si>
    <t>Смена УК с МУК Красноярская на Эталон с августа 2024. Мп МУК Красноярская предоставила в Фонд отчет по начислениям за июль 2024. В УК Эталон  предоставила отчет за август, сентябрь 2024.</t>
  </si>
  <si>
    <t>40604810531000000476</t>
  </si>
  <si>
    <t>40604810731000000328</t>
  </si>
  <si>
    <t>24000001000046000</t>
  </si>
  <si>
    <t>ООО "УК Павловский"</t>
  </si>
  <si>
    <t>2461224479</t>
  </si>
  <si>
    <t>40604810831000000040</t>
  </si>
  <si>
    <t>2К</t>
  </si>
  <si>
    <t>40604810631000000431</t>
  </si>
  <si>
    <t>Академика Павлова</t>
  </si>
  <si>
    <t>24000001000052300</t>
  </si>
  <si>
    <t>40604810731000000331</t>
  </si>
  <si>
    <t>Волжская</t>
  </si>
  <si>
    <t>24000001000012100</t>
  </si>
  <si>
    <t>27</t>
  </si>
  <si>
    <t>40604810031000000866</t>
  </si>
  <si>
    <t>40604810431000000712</t>
  </si>
  <si>
    <t>19</t>
  </si>
  <si>
    <t>40604810431000000071</t>
  </si>
  <si>
    <t>отрицательные начисления пени согласно отчету УК ЖСК за 4кв.24</t>
  </si>
  <si>
    <t>40604810231000000006</t>
  </si>
  <si>
    <t>40604810931000000319</t>
  </si>
  <si>
    <t>40604810431000000398</t>
  </si>
  <si>
    <t>40604810631000000538</t>
  </si>
  <si>
    <t>40604810631000000334</t>
  </si>
  <si>
    <t>53</t>
  </si>
  <si>
    <t>40604810031000000358</t>
  </si>
  <si>
    <t>40604810531000000036</t>
  </si>
  <si>
    <t>61</t>
  </si>
  <si>
    <t>40604810631000000651</t>
  </si>
  <si>
    <t>157</t>
  </si>
  <si>
    <t>сумма оплаченных взносов верная</t>
  </si>
  <si>
    <t>40604810831000000082</t>
  </si>
  <si>
    <t>Волгоградская</t>
  </si>
  <si>
    <t>24000001000012000</t>
  </si>
  <si>
    <t>40604810531000000845</t>
  </si>
  <si>
    <t>Западная</t>
  </si>
  <si>
    <t>24000001000021300</t>
  </si>
  <si>
    <t>40604810331000000087</t>
  </si>
  <si>
    <t>Затонская</t>
  </si>
  <si>
    <t>24000001000021500</t>
  </si>
  <si>
    <t>40604810831000000273</t>
  </si>
  <si>
    <t>40604810831000000561</t>
  </si>
  <si>
    <t>Свердловская</t>
  </si>
  <si>
    <t>24000001000064600</t>
  </si>
  <si>
    <t>40604810331000000825</t>
  </si>
  <si>
    <t>141</t>
  </si>
  <si>
    <t>ООО УК "СФЕРУС"</t>
  </si>
  <si>
    <t>ООО УК "Сферус" с 01.02.2025-31.03.2025 начисление взносов</t>
  </si>
  <si>
    <t>40604810231000000857</t>
  </si>
  <si>
    <t>113</t>
  </si>
  <si>
    <t>ООО УК "Затонская"</t>
  </si>
  <si>
    <t>40604810631000000868</t>
  </si>
  <si>
    <t>40604810631000000826</t>
  </si>
  <si>
    <t>66</t>
  </si>
  <si>
    <t>40604810431000000783</t>
  </si>
  <si>
    <t>27В</t>
  </si>
  <si>
    <t>40604810731000000836</t>
  </si>
  <si>
    <t>111А</t>
  </si>
  <si>
    <t>40604810831000000176</t>
  </si>
  <si>
    <t>135А</t>
  </si>
  <si>
    <t>40604810631000000020</t>
  </si>
  <si>
    <t>149</t>
  </si>
  <si>
    <t>Была 3кв УК ЖСК</t>
  </si>
  <si>
    <t>40604810931000000005</t>
  </si>
  <si>
    <t>ООО УК "Высотная"</t>
  </si>
  <si>
    <t>2465142890</t>
  </si>
  <si>
    <t>40604810631000000444</t>
  </si>
  <si>
    <t>40604810631000000460</t>
  </si>
  <si>
    <t>Машиностроителей</t>
  </si>
  <si>
    <t>24000001000042400</t>
  </si>
  <si>
    <t>40604810731000000043</t>
  </si>
  <si>
    <t>40604810731000000027</t>
  </si>
  <si>
    <t>Паровозная</t>
  </si>
  <si>
    <t>24000001000053200</t>
  </si>
  <si>
    <t>ООО "Добрые соседи"</t>
  </si>
  <si>
    <t>2462229261</t>
  </si>
  <si>
    <t>40604810220460099360</t>
  </si>
  <si>
    <t>35</t>
  </si>
  <si>
    <t>40604810031000000468</t>
  </si>
  <si>
    <t>187</t>
  </si>
  <si>
    <t>40604810631000000305</t>
  </si>
  <si>
    <t>Даурская</t>
  </si>
  <si>
    <t>24000001000016900</t>
  </si>
  <si>
    <t>40604810131000000025</t>
  </si>
  <si>
    <t>Маяковского</t>
  </si>
  <si>
    <t>24000001000042500</t>
  </si>
  <si>
    <t>ТСЖ " Тополь-2"</t>
  </si>
  <si>
    <t>2461023003</t>
  </si>
  <si>
    <t>40604810531000000492</t>
  </si>
  <si>
    <t>Заводская</t>
  </si>
  <si>
    <t>24000001000020900</t>
  </si>
  <si>
    <t>40604810531000000191</t>
  </si>
  <si>
    <t>40604810331000000841</t>
  </si>
  <si>
    <t>Шелковая</t>
  </si>
  <si>
    <t>24000001000081700</t>
  </si>
  <si>
    <t>40604810331000000579</t>
  </si>
  <si>
    <t>24000004000001500</t>
  </si>
  <si>
    <t>26</t>
  </si>
  <si>
    <t>ООО "Октябрьское"</t>
  </si>
  <si>
    <t>2452041126</t>
  </si>
  <si>
    <t>40604810531000000816</t>
  </si>
  <si>
    <t>40604810231000000051</t>
  </si>
  <si>
    <t>40604810031000000824</t>
  </si>
  <si>
    <t>111</t>
  </si>
  <si>
    <t>40604810431000000042</t>
  </si>
  <si>
    <t>Курчатова</t>
  </si>
  <si>
    <t>24000004000003100</t>
  </si>
  <si>
    <t>50</t>
  </si>
  <si>
    <t>ООО УО Железногорская</t>
  </si>
  <si>
    <t>2452046967</t>
  </si>
  <si>
    <t>40604810820460099359</t>
  </si>
  <si>
    <t>40604810549000000003</t>
  </si>
  <si>
    <t>84</t>
  </si>
  <si>
    <t>40604810131000000083</t>
  </si>
  <si>
    <t>181</t>
  </si>
  <si>
    <t>40604810431000000330</t>
  </si>
  <si>
    <t>91А</t>
  </si>
  <si>
    <t>40604810431000000534</t>
  </si>
  <si>
    <t>97</t>
  </si>
  <si>
    <t>40604810531000000670</t>
  </si>
  <si>
    <t>40604810931000000186</t>
  </si>
  <si>
    <t>Воронова</t>
  </si>
  <si>
    <t>24000001000012500</t>
  </si>
  <si>
    <t>16Б</t>
  </si>
  <si>
    <t>40604810431000000152</t>
  </si>
  <si>
    <t>40604810631000000017</t>
  </si>
  <si>
    <t>106</t>
  </si>
  <si>
    <t>40604810531000000065</t>
  </si>
  <si>
    <t>40604810431000000107</t>
  </si>
  <si>
    <t>18А</t>
  </si>
  <si>
    <t>40604810631000000842</t>
  </si>
  <si>
    <t>17А</t>
  </si>
  <si>
    <t>40604810531000000094</t>
  </si>
  <si>
    <t>40604810131000000041</t>
  </si>
  <si>
    <t>Побежимова</t>
  </si>
  <si>
    <t>24000001000055600</t>
  </si>
  <si>
    <t>40604810531000000285</t>
  </si>
  <si>
    <t>40604810531000000010</t>
  </si>
  <si>
    <t>Энергетиков</t>
  </si>
  <si>
    <t>24000001000083900</t>
  </si>
  <si>
    <t>40604810931000000568</t>
  </si>
  <si>
    <t>114А</t>
  </si>
  <si>
    <t>40604810849000000004</t>
  </si>
  <si>
    <t>40604810831000000053</t>
  </si>
  <si>
    <t>Камская</t>
  </si>
  <si>
    <t>24000001000025000</t>
  </si>
  <si>
    <t>ООО "ТЕХНОЛОГИЧЕСКИЕ РЕШЕНИЯ"</t>
  </si>
  <si>
    <t>Вопрос о выборе ООО "Технологические решения" лицом, уполномоченным на выставление платежных документов на голосование не выносился</t>
  </si>
  <si>
    <t>40604810531000000159</t>
  </si>
  <si>
    <t>Академика Киренского</t>
  </si>
  <si>
    <t>24000001000102800</t>
  </si>
  <si>
    <t>122</t>
  </si>
  <si>
    <t xml:space="preserve">ООО УК "ЖСК" </t>
  </si>
  <si>
    <t>40604810631000000318</t>
  </si>
  <si>
    <t>40604810431000040604</t>
  </si>
  <si>
    <t>24</t>
  </si>
  <si>
    <t>40604810231000000161</t>
  </si>
  <si>
    <t>16Г</t>
  </si>
  <si>
    <t>ООО "Красноярская домовая компания" (с 01.08.2024)</t>
  </si>
  <si>
    <t>2465350876</t>
  </si>
  <si>
    <t>40604810931000000762</t>
  </si>
  <si>
    <t>89</t>
  </si>
  <si>
    <t>40604810431000000275</t>
  </si>
  <si>
    <t>Начсления ООО Русь (окт-нояб), ИП Рудов (дек)</t>
  </si>
  <si>
    <t>40604810431000000314</t>
  </si>
  <si>
    <t>Быковского</t>
  </si>
  <si>
    <t>24000001000009800</t>
  </si>
  <si>
    <t>ООО "УК ВЕРНОЕ РЕШЕНИЕ"</t>
  </si>
  <si>
    <t>40604810131000000672</t>
  </si>
  <si>
    <t>40604810431000000819</t>
  </si>
  <si>
    <t>40604810531000000722</t>
  </si>
  <si>
    <t>Королева</t>
  </si>
  <si>
    <t>24000001000030600</t>
  </si>
  <si>
    <t>ООО УК "Согласие" (с 01.12.2023)</t>
  </si>
  <si>
    <t>40604810131000000766</t>
  </si>
  <si>
    <t>Кузнечная</t>
  </si>
  <si>
    <t>24000018000007500</t>
  </si>
  <si>
    <t>40604810031000000154</t>
  </si>
  <si>
    <t>75</t>
  </si>
  <si>
    <t xml:space="preserve">согласно отчету УК </t>
  </si>
  <si>
    <t>40604810431000000149</t>
  </si>
  <si>
    <t>68</t>
  </si>
  <si>
    <t>40604810431000000453</t>
  </si>
  <si>
    <t>им Героя Советского Союза М.А.Юшкова</t>
  </si>
  <si>
    <t>24000001000102500</t>
  </si>
  <si>
    <t>40604810431000000385</t>
  </si>
  <si>
    <t>Диктатуры пролетариата</t>
  </si>
  <si>
    <t>24000001000018100</t>
  </si>
  <si>
    <t>32А</t>
  </si>
  <si>
    <t>40604810131000000478</t>
  </si>
  <si>
    <t>33</t>
  </si>
  <si>
    <t>40604810731000000108</t>
  </si>
  <si>
    <t>40604810731000000124</t>
  </si>
  <si>
    <t>90</t>
  </si>
  <si>
    <t>40604810620460099355</t>
  </si>
  <si>
    <t>40604810112790000001</t>
  </si>
  <si>
    <t>Сосновоборск</t>
  </si>
  <si>
    <t>Солнечная</t>
  </si>
  <si>
    <t>24000010000000500</t>
  </si>
  <si>
    <t>ООО "Жилкомцентр"</t>
  </si>
  <si>
    <t>2458013333</t>
  </si>
  <si>
    <t>40604810131000000397</t>
  </si>
  <si>
    <t>22А</t>
  </si>
  <si>
    <t>40604810631000000237</t>
  </si>
  <si>
    <t>40604810631000000240</t>
  </si>
  <si>
    <t>40604810031000000109</t>
  </si>
  <si>
    <t>40604810431000000437</t>
  </si>
  <si>
    <t>95</t>
  </si>
  <si>
    <t>40604810131000000863</t>
  </si>
  <si>
    <t>40604810431000000822</t>
  </si>
  <si>
    <t>40604810631000000127</t>
  </si>
  <si>
    <t>100А</t>
  </si>
  <si>
    <t>40604810431000000770</t>
  </si>
  <si>
    <t>102А</t>
  </si>
  <si>
    <t>40604810631000000114</t>
  </si>
  <si>
    <t>40604810831000000587</t>
  </si>
  <si>
    <t>67</t>
  </si>
  <si>
    <t>40604810931000000461</t>
  </si>
  <si>
    <t>40604810131000000588</t>
  </si>
  <si>
    <t>40604810431000000686</t>
  </si>
  <si>
    <t>Привокзальный</t>
  </si>
  <si>
    <t>24000018000035251</t>
  </si>
  <si>
    <t>40604810331000000168</t>
  </si>
  <si>
    <t>94</t>
  </si>
  <si>
    <t>40604810431000000877</t>
  </si>
  <si>
    <t>г. Красноярск</t>
  </si>
  <si>
    <t>ул. Бийская</t>
  </si>
  <si>
    <t>24000001000006800</t>
  </si>
  <si>
    <t>40604810031000000345</t>
  </si>
  <si>
    <t>Дивногорск</t>
  </si>
  <si>
    <t>Бориса Полевого</t>
  </si>
  <si>
    <t>24000003000000200</t>
  </si>
  <si>
    <t>ТСЖ "Уютный дом"</t>
  </si>
  <si>
    <t>2446007159</t>
  </si>
  <si>
    <t>40604810131000000368</t>
  </si>
  <si>
    <t>2465091741</t>
  </si>
  <si>
    <t>40604810431000000741</t>
  </si>
  <si>
    <t>4 кор.2</t>
  </si>
  <si>
    <t>40604810331000000786</t>
  </si>
  <si>
    <t>42А</t>
  </si>
  <si>
    <t>40604810731000000344</t>
  </si>
  <si>
    <t>40604810031000000510</t>
  </si>
  <si>
    <t>32</t>
  </si>
  <si>
    <t>ООО "Энергоаудитинвест"</t>
  </si>
  <si>
    <t>2460241778</t>
  </si>
  <si>
    <t>40604810031000000125</t>
  </si>
  <si>
    <t>92А</t>
  </si>
  <si>
    <t>40604810931000000432</t>
  </si>
  <si>
    <t>40604810231000000763</t>
  </si>
  <si>
    <t>69</t>
  </si>
  <si>
    <t>40604810431000000466</t>
  </si>
  <si>
    <t>Яковлева</t>
  </si>
  <si>
    <t>24000001000084600</t>
  </si>
  <si>
    <t>40604810149000000018</t>
  </si>
  <si>
    <t>90А</t>
  </si>
  <si>
    <t>40604810031000000112</t>
  </si>
  <si>
    <t>44Б</t>
  </si>
  <si>
    <t>40604810331000000249</t>
  </si>
  <si>
    <t>Вокзальная</t>
  </si>
  <si>
    <t>24000018000002600</t>
  </si>
  <si>
    <t>40604810231000000174</t>
  </si>
  <si>
    <t>40604810231000000080</t>
  </si>
  <si>
    <t>Ленинградский</t>
  </si>
  <si>
    <t>24000004000003600</t>
  </si>
  <si>
    <t>40604810731000000535</t>
  </si>
  <si>
    <t>40604810031000000248</t>
  </si>
  <si>
    <t>59А</t>
  </si>
  <si>
    <t>40604810431000000495</t>
  </si>
  <si>
    <t>24000001000035800</t>
  </si>
  <si>
    <t>7Б</t>
  </si>
  <si>
    <t>40604810331000000210</t>
  </si>
  <si>
    <t>96А</t>
  </si>
  <si>
    <t>40604810331000000375</t>
  </si>
  <si>
    <t>Крупской</t>
  </si>
  <si>
    <t>24000001000034800</t>
  </si>
  <si>
    <t>ООО "УК Приоритет"</t>
  </si>
  <si>
    <t>2464122041</t>
  </si>
  <si>
    <t>40604810031000000251</t>
  </si>
  <si>
    <t>55</t>
  </si>
  <si>
    <t>40604810431000000408</t>
  </si>
  <si>
    <t>98А</t>
  </si>
  <si>
    <t>Данные по начислениям разнесены из отчета УК</t>
  </si>
  <si>
    <t>40604810031000000086</t>
  </si>
  <si>
    <t>40604810431000000796</t>
  </si>
  <si>
    <t>93</t>
  </si>
  <si>
    <t>40604810431000000660</t>
  </si>
  <si>
    <t>24А</t>
  </si>
  <si>
    <t>40604810431000000165</t>
  </si>
  <si>
    <t>43</t>
  </si>
  <si>
    <t>40604810520460099361</t>
  </si>
  <si>
    <t>40604810331000000799</t>
  </si>
  <si>
    <t>40604810331000000061</t>
  </si>
  <si>
    <t>40604810431000000576</t>
  </si>
  <si>
    <t>40604810431000000411</t>
  </si>
  <si>
    <t>Марковского</t>
  </si>
  <si>
    <t>24000001000042100</t>
  </si>
  <si>
    <t>начисления по  отчету УК ЖСК за 4кв.24 УК Проект с 01.11.24</t>
  </si>
  <si>
    <t>40604810431000000327</t>
  </si>
  <si>
    <t>40604810431000000725</t>
  </si>
  <si>
    <t>40604810431000000194</t>
  </si>
  <si>
    <t>им Говорова</t>
  </si>
  <si>
    <t>24000001000014700</t>
  </si>
  <si>
    <t>48А</t>
  </si>
  <si>
    <t>40604810431000000301</t>
  </si>
  <si>
    <t>257</t>
  </si>
  <si>
    <t>40604810400030000004</t>
  </si>
  <si>
    <t>80</t>
  </si>
  <si>
    <t>40604810331000000618</t>
  </si>
  <si>
    <t>40604810331000000731</t>
  </si>
  <si>
    <t>Амурская</t>
  </si>
  <si>
    <t>24000001000003400</t>
  </si>
  <si>
    <t>40604810331000000773</t>
  </si>
  <si>
    <t>40604810331000000388</t>
  </si>
  <si>
    <t>40604810331000000728</t>
  </si>
  <si>
    <t>40604810631000000046</t>
  </si>
  <si>
    <t>32В</t>
  </si>
  <si>
    <t>40604810331000000689</t>
  </si>
  <si>
    <t>24000001000050800</t>
  </si>
  <si>
    <t>40604810231000000446</t>
  </si>
  <si>
    <t>30В</t>
  </si>
  <si>
    <t>40604810331000000511</t>
  </si>
  <si>
    <t>40604810331000000427</t>
  </si>
  <si>
    <t>431</t>
  </si>
  <si>
    <t>40604810131000000591</t>
  </si>
  <si>
    <t>40604810331000000197</t>
  </si>
  <si>
    <t>73А</t>
  </si>
  <si>
    <t>40604810031000000785</t>
  </si>
  <si>
    <t>27Г</t>
  </si>
  <si>
    <t>40604810831000000862</t>
  </si>
  <si>
    <t>28Б</t>
  </si>
  <si>
    <t>40604810331000000443</t>
  </si>
  <si>
    <t>40604810249000000002</t>
  </si>
  <si>
    <t>тариф в отчете УК 11,68</t>
  </si>
  <si>
    <t>40604810331000000016</t>
  </si>
  <si>
    <t>24000001000011900</t>
  </si>
  <si>
    <t>40604810931000000021</t>
  </si>
  <si>
    <t>Академгородок</t>
  </si>
  <si>
    <t>24000001000003200</t>
  </si>
  <si>
    <t>ООО «Академическое»</t>
  </si>
  <si>
    <t>2463109062</t>
  </si>
  <si>
    <t>40604810231000000129</t>
  </si>
  <si>
    <t>118</t>
  </si>
  <si>
    <t>40604810031000000727</t>
  </si>
  <si>
    <t>114</t>
  </si>
  <si>
    <t>40604810631000000169</t>
  </si>
  <si>
    <t>40604810800030000002</t>
  </si>
  <si>
    <t>им Б.З.Шумяцкого</t>
  </si>
  <si>
    <t>24000001000082900</t>
  </si>
  <si>
    <t>40604810731000000784</t>
  </si>
  <si>
    <t>112А</t>
  </si>
  <si>
    <t>40604810331000000333</t>
  </si>
  <si>
    <t>40604810831000000066</t>
  </si>
  <si>
    <t>Лиды Прушинской</t>
  </si>
  <si>
    <t>24000001000038400</t>
  </si>
  <si>
    <t>40604810331000000469</t>
  </si>
  <si>
    <t>40604810031000000565</t>
  </si>
  <si>
    <t>71А</t>
  </si>
  <si>
    <t>40604810031000000329</t>
  </si>
  <si>
    <t>УК "Два берега"</t>
  </si>
  <si>
    <t>2462064002</t>
  </si>
  <si>
    <t>40604810531000000117</t>
  </si>
  <si>
    <t>71Б</t>
  </si>
  <si>
    <t>40604810331000000029</t>
  </si>
  <si>
    <t>им газеты Пионерская Правда</t>
  </si>
  <si>
    <t>24000001000055000</t>
  </si>
  <si>
    <t>40604810031000000387</t>
  </si>
  <si>
    <t xml:space="preserve">Марковского/Кирова </t>
  </si>
  <si>
    <t>73/37</t>
  </si>
  <si>
    <t>40604810331000000692</t>
  </si>
  <si>
    <t>89Б</t>
  </si>
  <si>
    <t>40604810131000000685</t>
  </si>
  <si>
    <t>40604810231000000491</t>
  </si>
  <si>
    <t>Копылова</t>
  </si>
  <si>
    <t>24000001000030100</t>
  </si>
  <si>
    <t>40604810831000000765</t>
  </si>
  <si>
    <t>Любы Шевцовой</t>
  </si>
  <si>
    <t>24000001000040800</t>
  </si>
  <si>
    <t>88</t>
  </si>
  <si>
    <t>ООО "Технические решения"</t>
  </si>
  <si>
    <t>2466287828</t>
  </si>
  <si>
    <t>40604810131000000779</t>
  </si>
  <si>
    <t>85Г</t>
  </si>
  <si>
    <t>40604810431000000628</t>
  </si>
  <si>
    <t>66А</t>
  </si>
  <si>
    <t>40604810331000000317</t>
  </si>
  <si>
    <t>40604810531000000557</t>
  </si>
  <si>
    <t>40604810331000000294</t>
  </si>
  <si>
    <t>40604810631000000185</t>
  </si>
  <si>
    <t>ООО УК Практик-Сервис (с 01.08.2024)</t>
  </si>
  <si>
    <t>40604810831000000079</t>
  </si>
  <si>
    <t>Медицинский</t>
  </si>
  <si>
    <t>24000001000042700</t>
  </si>
  <si>
    <t>40604810031000000044</t>
  </si>
  <si>
    <t>77</t>
  </si>
  <si>
    <t>40604810231000000585</t>
  </si>
  <si>
    <t>40604810031000000552</t>
  </si>
  <si>
    <t>40604810331000000058</t>
  </si>
  <si>
    <t>Робеспьера</t>
  </si>
  <si>
    <t>24000001000063200</t>
  </si>
  <si>
    <t>ТСЖ «Проспект»</t>
  </si>
  <si>
    <t>2460054383</t>
  </si>
  <si>
    <t>40604810731000000205</t>
  </si>
  <si>
    <t>120А</t>
  </si>
  <si>
    <t>40604810231000000417</t>
  </si>
  <si>
    <t>40604810931000000238</t>
  </si>
  <si>
    <t>13А</t>
  </si>
  <si>
    <t>40604810031000000620</t>
  </si>
  <si>
    <t>87</t>
  </si>
  <si>
    <t>40604810231000000132</t>
  </si>
  <si>
    <t>125А</t>
  </si>
  <si>
    <t>40604810931000000241</t>
  </si>
  <si>
    <t>40604810931000000843</t>
  </si>
  <si>
    <t>36А</t>
  </si>
  <si>
    <t>40604810231000000145</t>
  </si>
  <si>
    <t>40604810531000000405</t>
  </si>
  <si>
    <t>40604810831000000325</t>
  </si>
  <si>
    <t>Баумана</t>
  </si>
  <si>
    <t>24000001000005200</t>
  </si>
  <si>
    <t>40604810931000000089</t>
  </si>
  <si>
    <t>Красной Армии</t>
  </si>
  <si>
    <t>24000001000032400</t>
  </si>
  <si>
    <t>36</t>
  </si>
  <si>
    <t>ООО УК "Планета Меркурий"</t>
  </si>
  <si>
    <t xml:space="preserve">Начисления согласно отчету УК </t>
  </si>
  <si>
    <t>40604810231000000242</t>
  </si>
  <si>
    <t>40604810531000000353</t>
  </si>
  <si>
    <t>47А</t>
  </si>
  <si>
    <t>40604810731000000072</t>
  </si>
  <si>
    <t>139</t>
  </si>
  <si>
    <t>ООО УК "ДомКом""</t>
  </si>
  <si>
    <t>2460226836</t>
  </si>
  <si>
    <t>40604810231000000514</t>
  </si>
  <si>
    <t>126</t>
  </si>
  <si>
    <t>40604810231000000459</t>
  </si>
  <si>
    <t>33А</t>
  </si>
  <si>
    <t>40604810231000000349</t>
  </si>
  <si>
    <t>40604810231000000860</t>
  </si>
  <si>
    <t>40604810531000000829</t>
  </si>
  <si>
    <t>37</t>
  </si>
  <si>
    <t>40604810231000000394</t>
  </si>
  <si>
    <t>40604810431000000505</t>
  </si>
  <si>
    <t>им Героя Советского Союза Н.Я.Тотмина</t>
  </si>
  <si>
    <t>24000001000102600</t>
  </si>
  <si>
    <t>35А</t>
  </si>
  <si>
    <t>40604810531000000201</t>
  </si>
  <si>
    <t>гк 3 Горняк (ул. 30 лет ВЛКСМ)</t>
  </si>
  <si>
    <t>24000018000022899</t>
  </si>
  <si>
    <t>57А</t>
  </si>
  <si>
    <t>40604810131000000724</t>
  </si>
  <si>
    <t>40604810831000000105</t>
  </si>
  <si>
    <t>40604810631000000570</t>
  </si>
  <si>
    <t>40604810731000000140</t>
  </si>
  <si>
    <t>10-й</t>
  </si>
  <si>
    <t>24000018000034400</t>
  </si>
  <si>
    <t>40604810231000000093</t>
  </si>
  <si>
    <t>40604810949000000014</t>
  </si>
  <si>
    <t>100</t>
  </si>
  <si>
    <t>40604810231000000721</t>
  </si>
  <si>
    <t>74</t>
  </si>
  <si>
    <t>ООО УК "Согласие" (с 01.12.2024)</t>
  </si>
  <si>
    <t>40604810731000000247</t>
  </si>
  <si>
    <t>40604810731000000179</t>
  </si>
  <si>
    <t>Хабаровская 2-я</t>
  </si>
  <si>
    <t>40604810031000000206</t>
  </si>
  <si>
    <t>40604810531000000573</t>
  </si>
  <si>
    <t>85</t>
  </si>
  <si>
    <t>40604810731000000768</t>
  </si>
  <si>
    <t>40604810731000000467</t>
  </si>
  <si>
    <t>Попова</t>
  </si>
  <si>
    <t>24000001000102700</t>
  </si>
  <si>
    <t>40604810231000000158</t>
  </si>
  <si>
    <t>40604810231000000640</t>
  </si>
  <si>
    <t>Дмитрия Мартынова</t>
  </si>
  <si>
    <t>24000001000118900</t>
  </si>
  <si>
    <t>УК "Новопокровская"</t>
  </si>
  <si>
    <t>2465284327</t>
  </si>
  <si>
    <t>40604810931000000092</t>
  </si>
  <si>
    <t>40604810231000000475</t>
  </si>
  <si>
    <t>8 Марта</t>
  </si>
  <si>
    <t>24000001000001600</t>
  </si>
  <si>
    <t>40604810631000000321</t>
  </si>
  <si>
    <t>ООО УК «Восход»</t>
  </si>
  <si>
    <t>2460204303</t>
  </si>
  <si>
    <t>40604810131000000656</t>
  </si>
  <si>
    <t>14Д</t>
  </si>
  <si>
    <t>УК "Два капитана"</t>
  </si>
  <si>
    <t>2464260066</t>
  </si>
  <si>
    <t>40604810631000000457</t>
  </si>
  <si>
    <t>259</t>
  </si>
  <si>
    <t>40604810231000000064</t>
  </si>
  <si>
    <t>40604810531000000463</t>
  </si>
  <si>
    <t>26А</t>
  </si>
  <si>
    <t>40604810131000000119</t>
  </si>
  <si>
    <t>87А</t>
  </si>
  <si>
    <t>40604810431000000767</t>
  </si>
  <si>
    <t>40604810231000000200</t>
  </si>
  <si>
    <t>129А</t>
  </si>
  <si>
    <t>40604810831000000600</t>
  </si>
  <si>
    <t>Смена УК с ЖСК на Жилье-2 (учтены отчеты 2-х УК)</t>
  </si>
  <si>
    <t>40604810531000000133</t>
  </si>
  <si>
    <t>127А</t>
  </si>
  <si>
    <t>40604810131000000038</t>
  </si>
  <si>
    <t>Комбайностроителей</t>
  </si>
  <si>
    <t>24000001000029000</t>
  </si>
  <si>
    <t>40604810549000000016</t>
  </si>
  <si>
    <t>40604810231000000022</t>
  </si>
  <si>
    <t>Красная Площадь</t>
  </si>
  <si>
    <t>24000001000031600</t>
  </si>
  <si>
    <t>9А</t>
  </si>
  <si>
    <t>40604810331000000566</t>
  </si>
  <si>
    <t>40604810031000000455</t>
  </si>
  <si>
    <t>10В</t>
  </si>
  <si>
    <t>ООО"ПодрядЛюкс"</t>
  </si>
  <si>
    <t>2465223638</t>
  </si>
  <si>
    <t>40604810231000000433</t>
  </si>
  <si>
    <t>Республики</t>
  </si>
  <si>
    <t>24000001000062500</t>
  </si>
  <si>
    <t>42</t>
  </si>
  <si>
    <t>40604810431000000110</t>
  </si>
  <si>
    <t>40604810131000000410</t>
  </si>
  <si>
    <t>40604810131000000821</t>
  </si>
  <si>
    <t>40604810831000000202</t>
  </si>
  <si>
    <t>40604810631000000761</t>
  </si>
  <si>
    <t>Толстого</t>
  </si>
  <si>
    <t>24000004000007600</t>
  </si>
  <si>
    <t>ООО УО "Первомайский ЖЭК-7"</t>
  </si>
  <si>
    <t>2452047350</t>
  </si>
  <si>
    <t>40604810131000000384</t>
  </si>
  <si>
    <t>40604810331000000139</t>
  </si>
  <si>
    <t>40604810231000000556</t>
  </si>
  <si>
    <t>40604810731000000645</t>
  </si>
  <si>
    <t>60 лет ВЛКСМ</t>
  </si>
  <si>
    <t>24000004000003500</t>
  </si>
  <si>
    <t>58</t>
  </si>
  <si>
    <t>ООО "УК "Михайлов и К"</t>
  </si>
  <si>
    <t>2452047897</t>
  </si>
  <si>
    <t>40604810531000000450</t>
  </si>
  <si>
    <t>9Б</t>
  </si>
  <si>
    <t>начислено за январь-февраль 2025. МКД ушел на ОС РО. СС РО на 31.03.2025 не закрыт.</t>
  </si>
  <si>
    <t>40604810131000000009</t>
  </si>
  <si>
    <t>72А</t>
  </si>
  <si>
    <t>40604810131000000575</t>
  </si>
  <si>
    <t>40604810131000000436</t>
  </si>
  <si>
    <t>40604810231000000239</t>
  </si>
  <si>
    <t>40604810649000000013</t>
  </si>
  <si>
    <t>86</t>
  </si>
  <si>
    <t>40604810331000000090</t>
  </si>
  <si>
    <t xml:space="preserve"> Ленинского Комсомола</t>
  </si>
  <si>
    <t>24000010000000300</t>
  </si>
  <si>
    <t>40 корп. 2</t>
  </si>
  <si>
    <t>ООО "ЖилКомЦентр"</t>
  </si>
  <si>
    <t>40604810731000000409</t>
  </si>
  <si>
    <t>Ленинского Комсомола</t>
  </si>
  <si>
    <t>40 корп. 1</t>
  </si>
  <si>
    <t>40604810131000000096</t>
  </si>
  <si>
    <t>40604810431000000631</t>
  </si>
  <si>
    <t>40604810031000000633</t>
  </si>
  <si>
    <t>40604810931000000636</t>
  </si>
  <si>
    <t>40604810731000000632</t>
  </si>
  <si>
    <t>40604810731000000687</t>
  </si>
  <si>
    <t>ООО "УК"Холмсервис"</t>
  </si>
  <si>
    <t>2465095908</t>
  </si>
  <si>
    <t>40604810931000000856</t>
  </si>
  <si>
    <t>ООО "Домотека"</t>
  </si>
  <si>
    <t>2465221630</t>
  </si>
  <si>
    <t>40604810131000000012</t>
  </si>
  <si>
    <t>40604810831000000150</t>
  </si>
  <si>
    <t>40604810131000000669</t>
  </si>
  <si>
    <t>40604810131000000423</t>
  </si>
  <si>
    <t>40604810131000000407</t>
  </si>
  <si>
    <t>ООО УК "Бионика"</t>
  </si>
  <si>
    <t>2466282065</t>
  </si>
  <si>
    <t>40604810431000000246</t>
  </si>
  <si>
    <t>40604810931000000584</t>
  </si>
  <si>
    <t>77Б</t>
  </si>
  <si>
    <t>40604810931000000034</t>
  </si>
  <si>
    <t>40604810131000000614</t>
  </si>
  <si>
    <t>ООО УК "ГАРАНТ ЖКХ" (с 01.08.2024)</t>
  </si>
  <si>
    <t xml:space="preserve">УК Гарант предоставил данные </t>
  </si>
  <si>
    <t>40604810431000000547</t>
  </si>
  <si>
    <t>ООО УК Баланс</t>
  </si>
  <si>
    <t>40604810131000000371</t>
  </si>
  <si>
    <t>40604810131000000135</t>
  </si>
  <si>
    <t>40604810531000000146</t>
  </si>
  <si>
    <t>40604810331000000304</t>
  </si>
  <si>
    <t>40604810531000000874</t>
  </si>
  <si>
    <t>40604810131000000193</t>
  </si>
  <si>
    <t>40604810831000000008</t>
  </si>
  <si>
    <t>ТСЖ "Наш дом 2007"</t>
  </si>
  <si>
    <t>2460081404</t>
  </si>
  <si>
    <t>40604810531000000052</t>
  </si>
  <si>
    <t>40604810231000000873</t>
  </si>
  <si>
    <t>Перенсона</t>
  </si>
  <si>
    <t>1а</t>
  </si>
  <si>
    <t>ООО УК "Глобус"</t>
  </si>
  <si>
    <t>2463118490</t>
  </si>
  <si>
    <t>40604810331000000171</t>
  </si>
  <si>
    <t>Красномосковская</t>
  </si>
  <si>
    <t>24000001000033100</t>
  </si>
  <si>
    <t>40604810331000000074</t>
  </si>
  <si>
    <t>Северо-Енисейская</t>
  </si>
  <si>
    <t>24000001000065700</t>
  </si>
  <si>
    <t>40604810131000000737</t>
  </si>
  <si>
    <t>40604810131000000818</t>
  </si>
  <si>
    <t>40604810231000000598</t>
  </si>
  <si>
    <t>40604810131000000504</t>
  </si>
  <si>
    <t>24000004000002700</t>
  </si>
  <si>
    <t>48</t>
  </si>
  <si>
    <t>ООО УО "ЖЭК-26"</t>
  </si>
  <si>
    <t>2452047287</t>
  </si>
  <si>
    <t>40604810031000000646</t>
  </si>
  <si>
    <t>Таежный</t>
  </si>
  <si>
    <t>Лесовозная</t>
  </si>
  <si>
    <t>24008000024003800</t>
  </si>
  <si>
    <t xml:space="preserve">ООО "ФМ-СЕРВИС" </t>
  </si>
  <si>
    <t>2466263538</t>
  </si>
  <si>
    <t>ОБРАТИТЬ ВНИМАНИЕ!!! На спецсчет не поступают взносы! Богучанский алюминиевый завод 40604810031000000646</t>
  </si>
  <si>
    <t>40604810731000000030</t>
  </si>
  <si>
    <t>Мечникова</t>
  </si>
  <si>
    <t>24000001000043600</t>
  </si>
  <si>
    <t>40604810431000000097</t>
  </si>
  <si>
    <t>14Б</t>
  </si>
  <si>
    <t>40604810131000000449</t>
  </si>
  <si>
    <t>Взлетная</t>
  </si>
  <si>
    <t>24000001000011000</t>
  </si>
  <si>
    <t>40604810331000000867</t>
  </si>
  <si>
    <t>Линейная</t>
  </si>
  <si>
    <t>24000001000038600</t>
  </si>
  <si>
    <t>82</t>
  </si>
  <si>
    <t>ООО УК "Покровский дом"</t>
  </si>
  <si>
    <t>2466263993</t>
  </si>
  <si>
    <t>Начисления из Отчета УК</t>
  </si>
  <si>
    <t>40604810631000000415</t>
  </si>
  <si>
    <t>40604810131000000494</t>
  </si>
  <si>
    <t>40604810131000000546</t>
  </si>
  <si>
    <t>124А</t>
  </si>
  <si>
    <t>40604810831000000192</t>
  </si>
  <si>
    <t>40604810931000000128</t>
  </si>
  <si>
    <t>40604810431000000288</t>
  </si>
  <si>
    <t>40604810431000000013</t>
  </si>
  <si>
    <t>40604810931000000759</t>
  </si>
  <si>
    <t>40604810731000000111</t>
  </si>
  <si>
    <t>40604810031000000170</t>
  </si>
  <si>
    <t>40604810300030000010</t>
  </si>
  <si>
    <t>Ярыгинская</t>
  </si>
  <si>
    <t>24000001000139600</t>
  </si>
  <si>
    <t>ООО УК "Орбита"</t>
  </si>
  <si>
    <t>2463231986</t>
  </si>
  <si>
    <t>40604810131000000805</t>
  </si>
  <si>
    <t>40604810231000000543</t>
  </si>
  <si>
    <t>40604810431000000181</t>
  </si>
  <si>
    <t>40604810331000000155</t>
  </si>
  <si>
    <t>им Героя Советского Союза В.П.Мирошниченко</t>
  </si>
  <si>
    <t>24000001000044700</t>
  </si>
  <si>
    <t>40604810831000000121</t>
  </si>
  <si>
    <t>40604810331000000605</t>
  </si>
  <si>
    <t>40604810531000000861</t>
  </si>
  <si>
    <t>24000010000003800</t>
  </si>
  <si>
    <t>40604810331000000634</t>
  </si>
  <si>
    <t>40604810031000000659</t>
  </si>
  <si>
    <t>ООО "УК Окраина"</t>
  </si>
  <si>
    <t>2465320014</t>
  </si>
  <si>
    <t>40604810731000000001</t>
  </si>
  <si>
    <t>ООО УСК Эталон (с 01.09.2024)</t>
  </si>
  <si>
    <t>40604810031000000264</t>
  </si>
  <si>
    <t>102</t>
  </si>
  <si>
    <t>40604810131000000148</t>
  </si>
  <si>
    <t>115А</t>
  </si>
  <si>
    <t>40604810931000000018</t>
  </si>
  <si>
    <t>40604810931000000199</t>
  </si>
  <si>
    <t>40604810031000000303</t>
  </si>
  <si>
    <t>29А</t>
  </si>
  <si>
    <t>40604810231000000035</t>
  </si>
  <si>
    <t>40604810931000000283</t>
  </si>
  <si>
    <t>19А</t>
  </si>
  <si>
    <t>40604810031000000772</t>
  </si>
  <si>
    <t>Кишиневская</t>
  </si>
  <si>
    <t>24000001000028000</t>
  </si>
  <si>
    <t>40604810731000000551</t>
  </si>
  <si>
    <t>40604810449000000019</t>
  </si>
  <si>
    <t>40604810031000000497</t>
  </si>
  <si>
    <t>40604810731000000629</t>
  </si>
  <si>
    <t>Мужества</t>
  </si>
  <si>
    <t>24000001000111100</t>
  </si>
  <si>
    <t>40604810931000000076</t>
  </si>
  <si>
    <t>40604810131000000630</t>
  </si>
  <si>
    <t>110</t>
  </si>
  <si>
    <t>начисления по  отчету УК за 1 кв.24</t>
  </si>
  <si>
    <t>40604810631000000871</t>
  </si>
  <si>
    <t>131</t>
  </si>
  <si>
    <t>40604810520460099109</t>
  </si>
  <si>
    <t>40604810431000000123</t>
  </si>
  <si>
    <t>40604810531000000007</t>
  </si>
  <si>
    <t>40604810931000000788</t>
  </si>
  <si>
    <t>Дачная</t>
  </si>
  <si>
    <t>24000001000017000</t>
  </si>
  <si>
    <t>ТСН ТСЖ "Дачная 37"</t>
  </si>
  <si>
    <t>2463123902</t>
  </si>
  <si>
    <t>40604810531000000418</t>
  </si>
  <si>
    <t>119А</t>
  </si>
  <si>
    <t>40604810031000000688</t>
  </si>
  <si>
    <t>40604810031000000073</t>
  </si>
  <si>
    <t>40604810031000000426</t>
  </si>
  <si>
    <t>40604810331000000320</t>
  </si>
  <si>
    <t>40604810231000000187</t>
  </si>
  <si>
    <t>40604810412790000002</t>
  </si>
  <si>
    <t>ООО "Академжилсервис"</t>
  </si>
  <si>
    <t>2463248980</t>
  </si>
  <si>
    <t>40604810531000000395</t>
  </si>
  <si>
    <t>Светлогорская</t>
  </si>
  <si>
    <t>24000001000064800</t>
  </si>
  <si>
    <t>ООО УК "Комхоз"</t>
  </si>
  <si>
    <t>2465085184</t>
  </si>
  <si>
    <t>40604810131000000627</t>
  </si>
  <si>
    <t>40604810931000000652</t>
  </si>
  <si>
    <t>40604810331000000650</t>
  </si>
  <si>
    <t>40604810900030000009</t>
  </si>
  <si>
    <t>40604810949000000001</t>
  </si>
  <si>
    <t>Алексеева</t>
  </si>
  <si>
    <t>24000001000085600</t>
  </si>
  <si>
    <t>40604810031000000413</t>
  </si>
  <si>
    <t>137</t>
  </si>
  <si>
    <t>40604810231000000637</t>
  </si>
  <si>
    <t>40604810131000000465</t>
  </si>
  <si>
    <t>40604810031000000714</t>
  </si>
  <si>
    <t>40604810531000000625</t>
  </si>
  <si>
    <t>40604810631000000075</t>
  </si>
  <si>
    <t>9 Мая</t>
  </si>
  <si>
    <t>24000001000001700</t>
  </si>
  <si>
    <t>58Б</t>
  </si>
  <si>
    <t>УК "Енисей"</t>
  </si>
  <si>
    <t>2465274978</t>
  </si>
  <si>
    <t>40604810631000000635</t>
  </si>
  <si>
    <t>99</t>
  </si>
  <si>
    <t>40604810031000000581</t>
  </si>
  <si>
    <t>40604810931000000160</t>
  </si>
  <si>
    <t>40604810931000000050</t>
  </si>
  <si>
    <t>26 Бакинских Комиссаров</t>
  </si>
  <si>
    <t>24000001000000600</t>
  </si>
  <si>
    <t>40604810031000000808</t>
  </si>
  <si>
    <t>40604810431000000589</t>
  </si>
  <si>
    <t>127</t>
  </si>
  <si>
    <t>40604810931000000791</t>
  </si>
  <si>
    <t>40604810831000000671</t>
  </si>
  <si>
    <t>40604810031000000277</t>
  </si>
  <si>
    <t>40604810031000000390</t>
  </si>
  <si>
    <t>ООО УК "Роща"</t>
  </si>
  <si>
    <t>2465323270</t>
  </si>
  <si>
    <t>40604810831000000037</t>
  </si>
  <si>
    <t>24000001000035600</t>
  </si>
  <si>
    <t>40604810831000000817</t>
  </si>
  <si>
    <t>24000004000003000</t>
  </si>
  <si>
    <t>40604810031000000853</t>
  </si>
  <si>
    <t>40604810231000000462</t>
  </si>
  <si>
    <t>Комсомольский</t>
  </si>
  <si>
    <t>24000001000029400</t>
  </si>
  <si>
    <t>ООО УК "Енисей-сервис"</t>
  </si>
  <si>
    <t>2465112832</t>
  </si>
  <si>
    <t>40604810131000000601</t>
  </si>
  <si>
    <t>62</t>
  </si>
  <si>
    <t>40604810631000000172</t>
  </si>
  <si>
    <t>40604810631000000525</t>
  </si>
  <si>
    <t>40 лет Победы</t>
  </si>
  <si>
    <t>24000001000001000</t>
  </si>
  <si>
    <t>ООО УК "Престиж"</t>
  </si>
  <si>
    <t>2465129106</t>
  </si>
  <si>
    <t>40604810631000000091</t>
  </si>
  <si>
    <t>24000004000003300</t>
  </si>
  <si>
    <t>40604810631000000004</t>
  </si>
  <si>
    <t>40604810531000000667</t>
  </si>
  <si>
    <t>115</t>
  </si>
  <si>
    <t>40604810231000000284</t>
  </si>
  <si>
    <t>Авиаторов</t>
  </si>
  <si>
    <t>24000001000103600</t>
  </si>
  <si>
    <t>40604810631000000376</t>
  </si>
  <si>
    <t>Согласно отчету УК начисление взносов</t>
  </si>
  <si>
    <t>40604810631000000800</t>
  </si>
  <si>
    <t>ООО " ФлагманКом</t>
  </si>
  <si>
    <t>2465107286</t>
  </si>
  <si>
    <t>40604810231000000624</t>
  </si>
  <si>
    <t>40604810031000000523</t>
  </si>
  <si>
    <t>40604810831000000613</t>
  </si>
  <si>
    <t>40604810331000000595</t>
  </si>
  <si>
    <t>82А</t>
  </si>
  <si>
    <t>40604810631000000729</t>
  </si>
  <si>
    <t>40604810931000000063</t>
  </si>
  <si>
    <t>88А</t>
  </si>
  <si>
    <t>40604810931000000597</t>
  </si>
  <si>
    <t>ООО УК Покровский дом</t>
  </si>
  <si>
    <t>Начисления на СС от УК Покровский дом  за 2 месяца</t>
  </si>
  <si>
    <t>40604810031000000015</t>
  </si>
  <si>
    <t>УК " Альфа"</t>
  </si>
  <si>
    <t>2463238886</t>
  </si>
  <si>
    <t>40604810031000000361</t>
  </si>
  <si>
    <t>ООО УК "Гарант ЖКХ"</t>
  </si>
  <si>
    <t>2465121562</t>
  </si>
  <si>
    <t>40604810531000000447</t>
  </si>
  <si>
    <t>им Героя Советского Союза Б,А,Микуцкого</t>
  </si>
  <si>
    <t>24000001000043700</t>
  </si>
  <si>
    <t>40604810131000000517</t>
  </si>
  <si>
    <t>Сурикова/Урицкого</t>
  </si>
  <si>
    <t>24000001000159300</t>
  </si>
  <si>
    <t>17/58</t>
  </si>
  <si>
    <t>УК "Весенний двор"</t>
  </si>
  <si>
    <t>2465306958</t>
  </si>
  <si>
    <t>40604810331000000715</t>
  </si>
  <si>
    <t>189</t>
  </si>
  <si>
    <t>40604810231000000653</t>
  </si>
  <si>
    <t>40604810431000000372</t>
  </si>
  <si>
    <t>40604810231000000336</t>
  </si>
  <si>
    <t>40604810231000000705</t>
  </si>
  <si>
    <t>40604810631000000156</t>
  </si>
  <si>
    <t>40604810931000000157</t>
  </si>
  <si>
    <t>Новая</t>
  </si>
  <si>
    <t>24000001000047700</t>
  </si>
  <si>
    <t>40604810031000000293</t>
  </si>
  <si>
    <t>40604810131000000876</t>
  </si>
  <si>
    <t>г, Красноярск</t>
  </si>
  <si>
    <t>ул, Калинина</t>
  </si>
  <si>
    <t>183А</t>
  </si>
  <si>
    <t>ООО УК "Космос Плюс 1"</t>
  </si>
  <si>
    <t>40604810031000000879</t>
  </si>
  <si>
    <t>ул. Кольцевая</t>
  </si>
  <si>
    <t>24000001000028600</t>
  </si>
  <si>
    <t>40604810731000000878</t>
  </si>
  <si>
    <t>ул. Львовская</t>
  </si>
  <si>
    <t>40604810231000000899</t>
  </si>
  <si>
    <t>41А</t>
  </si>
  <si>
    <t>40604810031000000895</t>
  </si>
  <si>
    <t>40604810831000000875</t>
  </si>
  <si>
    <t>ул. Свердловская</t>
  </si>
  <si>
    <t>40604810031000000905</t>
  </si>
  <si>
    <t>г, Канск</t>
  </si>
  <si>
    <t>пос, Ремзавода</t>
  </si>
  <si>
    <t>24000016000020600</t>
  </si>
  <si>
    <t>ООО УК "Жилсервис-Плюс" (исключен из реестра лицензий)</t>
  </si>
  <si>
    <t>оборотов нет за 1 кв</t>
  </si>
  <si>
    <t>40604810131000000216</t>
  </si>
  <si>
    <t>11-я Продольная</t>
  </si>
  <si>
    <t>24000001000059600</t>
  </si>
  <si>
    <t>ООО "СУК "Наследие" (с 18.04.2024)</t>
  </si>
  <si>
    <t>40604810831000000309</t>
  </si>
  <si>
    <t>2466197162</t>
  </si>
  <si>
    <t>40604810031000000798</t>
  </si>
  <si>
    <t>40604810731000000166</t>
  </si>
  <si>
    <t>40604810231000000844</t>
  </si>
  <si>
    <t>Джамбульская</t>
  </si>
  <si>
    <t>24000001000017800</t>
  </si>
  <si>
    <t>40604810731000000441</t>
  </si>
  <si>
    <t>40604810931000000212</t>
  </si>
  <si>
    <t>40604810731000000014</t>
  </si>
  <si>
    <t>ООО УК Культура ЖКХ</t>
  </si>
  <si>
    <t>40604810231000000488</t>
  </si>
  <si>
    <t xml:space="preserve">ООО УК "Панорама Краснорск" </t>
  </si>
  <si>
    <t>40604810631000000392</t>
  </si>
  <si>
    <t>1В</t>
  </si>
  <si>
    <t>ООО УК "Премиум" (с 01.02.2024)</t>
  </si>
  <si>
    <t>40604810631000000062</t>
  </si>
  <si>
    <t xml:space="preserve">ООО УК "Мой дом" </t>
  </si>
  <si>
    <t>40604810631000000428</t>
  </si>
  <si>
    <t>ООО УК "Премиум"</t>
  </si>
  <si>
    <t>40604810931000000717</t>
  </si>
  <si>
    <t>ООО "Меридиан НТ"</t>
  </si>
  <si>
    <t>2452027820</t>
  </si>
  <si>
    <t>40604810131000000782</t>
  </si>
  <si>
    <t>40604810131000000070</t>
  </si>
  <si>
    <t>40604810731000000250</t>
  </si>
  <si>
    <t>Пушкина</t>
  </si>
  <si>
    <t>24000004000001900</t>
  </si>
  <si>
    <t xml:space="preserve">ООО УК "Светлый город" </t>
  </si>
  <si>
    <t>2452047576</t>
  </si>
  <si>
    <t>40604810931000000380</t>
  </si>
  <si>
    <t>24000004000001300</t>
  </si>
  <si>
    <t>ООО УК "Светлый город"</t>
  </si>
  <si>
    <t>40604810731000000289</t>
  </si>
  <si>
    <t>ООО УК "Сибирь"</t>
  </si>
  <si>
    <t>2465211738</t>
  </si>
  <si>
    <t>40604810631000000486</t>
  </si>
  <si>
    <t>60А</t>
  </si>
  <si>
    <t>ООО "Комплекс"</t>
  </si>
  <si>
    <t>2460112620</t>
  </si>
  <si>
    <t>40604810431000000068</t>
  </si>
  <si>
    <t>40604810931000000474</t>
  </si>
  <si>
    <t>40604810231000000323</t>
  </si>
  <si>
    <t>12Б</t>
  </si>
  <si>
    <t>40604810831000000529</t>
  </si>
  <si>
    <t>Сады</t>
  </si>
  <si>
    <t>24000001000064300</t>
  </si>
  <si>
    <t>40604810531000000379</t>
  </si>
  <si>
    <t>Аральская</t>
  </si>
  <si>
    <t>24000001000003600</t>
  </si>
  <si>
    <t>ООО УК "Практик-Сервис"</t>
  </si>
  <si>
    <t>2460096432</t>
  </si>
  <si>
    <t>согласно отчету УК</t>
  </si>
  <si>
    <t>40604810431000000835</t>
  </si>
  <si>
    <t>ООО УК "Граджилсервис"</t>
  </si>
  <si>
    <t>2465217458</t>
  </si>
  <si>
    <t>40604810831000000545</t>
  </si>
  <si>
    <t>ООО УК "МОЙ ДОМ"</t>
  </si>
  <si>
    <t>2462044172</t>
  </si>
  <si>
    <t xml:space="preserve">По пояснениям УК Мой дом МКД имеет разную этажность (применяется на одном МКД площадь 3549,4 по тарифу 10,04 и площадь 6724,1 по тарифу 9,66 ).  </t>
  </si>
  <si>
    <t>40604810331000000003</t>
  </si>
  <si>
    <t>Малаховская</t>
  </si>
  <si>
    <t>24000001000041400</t>
  </si>
  <si>
    <t>40604810331000000265</t>
  </si>
  <si>
    <t>Молокова</t>
  </si>
  <si>
    <t>24000001000045800</t>
  </si>
  <si>
    <t>ООО УК "Оберег"</t>
  </si>
  <si>
    <t>2464158633</t>
  </si>
  <si>
    <t>40604810231000000381</t>
  </si>
  <si>
    <t>1Г</t>
  </si>
  <si>
    <t>ООО УК "Платформа"</t>
  </si>
  <si>
    <t>2466280854</t>
  </si>
  <si>
    <t>40604810031000000031</t>
  </si>
  <si>
    <t>ООО УК «Александрия»</t>
  </si>
  <si>
    <t>2461045776</t>
  </si>
  <si>
    <t>40604810831000000383</t>
  </si>
  <si>
    <t>ООО УК "Премиум" (с 01.8.2024)</t>
  </si>
  <si>
    <t>2466192990</t>
  </si>
  <si>
    <t>40604810031000000002</t>
  </si>
  <si>
    <t>Ястынская</t>
  </si>
  <si>
    <t>24000001000085500</t>
  </si>
  <si>
    <t>ООО УК"СибирьСервис"</t>
  </si>
  <si>
    <t>2465051611</t>
  </si>
  <si>
    <t>40604810331000000663</t>
  </si>
  <si>
    <t>ТСЖ "Содружество"</t>
  </si>
  <si>
    <t>2462016785</t>
  </si>
  <si>
    <t>40604810031000000662</t>
  </si>
  <si>
    <t>Якорный</t>
  </si>
  <si>
    <t>24000001000084700</t>
  </si>
  <si>
    <t>40604810000030000006</t>
  </si>
  <si>
    <t>439/5</t>
  </si>
  <si>
    <t>2461024310</t>
  </si>
  <si>
    <t>40604810500030000014</t>
  </si>
  <si>
    <t>ТСЖ Лотос</t>
  </si>
  <si>
    <t>2466057133</t>
  </si>
  <si>
    <t>40604810031000000167</t>
  </si>
  <si>
    <t>40604810331000000430</t>
  </si>
  <si>
    <t>91Б</t>
  </si>
  <si>
    <t>Начисления согласно отчету УК</t>
  </si>
  <si>
    <t>40604810631000000088</t>
  </si>
  <si>
    <t>Тимирязева</t>
  </si>
  <si>
    <t>24000017000012300</t>
  </si>
  <si>
    <t>ООО УК "Центр"</t>
  </si>
  <si>
    <t>2455033966</t>
  </si>
  <si>
    <t>40604810931000000720</t>
  </si>
  <si>
    <t>24000004000003700</t>
  </si>
  <si>
    <t>ООО УК "Наш надежный дом"</t>
  </si>
  <si>
    <t>2452047400</t>
  </si>
  <si>
    <t>40604810831000000749</t>
  </si>
  <si>
    <t>Ботаническая</t>
  </si>
  <si>
    <t>24000001000008900</t>
  </si>
  <si>
    <t>УК "Ботанический сад"</t>
  </si>
  <si>
    <t>2463109009</t>
  </si>
  <si>
    <t>40604810931000000322</t>
  </si>
  <si>
    <t>Ботаническая 2-я</t>
  </si>
  <si>
    <t>24000001000008600</t>
  </si>
  <si>
    <t>40604810531000000683</t>
  </si>
  <si>
    <t>Ботанический</t>
  </si>
  <si>
    <t>24000001000096400</t>
  </si>
  <si>
    <t>40604810531000000748</t>
  </si>
  <si>
    <t>40604810931000000665</t>
  </si>
  <si>
    <t>им А,С,Попова</t>
  </si>
  <si>
    <t>40604810131000000708</t>
  </si>
  <si>
    <t>40604810931000000678</t>
  </si>
  <si>
    <t>40604810231000000750</t>
  </si>
  <si>
    <t>Пихтовая</t>
  </si>
  <si>
    <t>24000001000098000</t>
  </si>
  <si>
    <t>40604810031000000057</t>
  </si>
  <si>
    <t>Седова</t>
  </si>
  <si>
    <t>24000001000065800</t>
  </si>
  <si>
    <t>40604810031000000840</t>
  </si>
  <si>
    <t>40604810631000000680</t>
  </si>
  <si>
    <t>Фруктовая</t>
  </si>
  <si>
    <t>24000001000103700</t>
  </si>
  <si>
    <t>40604810931000000681</t>
  </si>
  <si>
    <t>40604810231000000679</t>
  </si>
  <si>
    <t>40604810931000000733</t>
  </si>
  <si>
    <t>40604810031000000374</t>
  </si>
  <si>
    <t>40604810131000000481</t>
  </si>
  <si>
    <t>40604810531000000272</t>
  </si>
  <si>
    <t>Курагино</t>
  </si>
  <si>
    <t>Колхозный</t>
  </si>
  <si>
    <t>24024000001003100</t>
  </si>
  <si>
    <t>ООО УК "УправДом"</t>
  </si>
  <si>
    <t>2423014079</t>
  </si>
  <si>
    <t>40604810231000000271</t>
  </si>
  <si>
    <t>Кошурникова</t>
  </si>
  <si>
    <t>24024000001003700</t>
  </si>
  <si>
    <t>40604810531000000269</t>
  </si>
  <si>
    <t>ООО УК "УправДом" (искл. из лиц. 24.05.2023) инф. о новой УК в ГИС ЖКХ нет</t>
  </si>
  <si>
    <t>ОБРАТИТЬ ВНИМАНИЕ!!! ООО УК "УправДом" (искл. из лиц. 24.05.2023) инф. о новой УК в ГИС ЖКХ нет. В отчете УК Управдом информация отсутствует.</t>
  </si>
  <si>
    <t>40604810931000000746</t>
  </si>
  <si>
    <t>ООО УК Мирное</t>
  </si>
  <si>
    <t>40604810031000000691</t>
  </si>
  <si>
    <t>ООО "ГОРЖИЛФОНД"</t>
  </si>
  <si>
    <t>2452048058</t>
  </si>
  <si>
    <t>40604810431000000699</t>
  </si>
  <si>
    <t>Кодинск</t>
  </si>
  <si>
    <t>Гидростроителей</t>
  </si>
  <si>
    <t>24021001000000600</t>
  </si>
  <si>
    <t>Непосредственное управление (ООО Тор)</t>
  </si>
  <si>
    <t>Н/У ООО ТОР</t>
  </si>
  <si>
    <t>40604810931000000704</t>
  </si>
  <si>
    <t>24021001000000700</t>
  </si>
  <si>
    <t>40604810531000000421</t>
  </si>
  <si>
    <t>2465132839</t>
  </si>
  <si>
    <t>40604810831000000341</t>
  </si>
  <si>
    <t>Весенняя</t>
  </si>
  <si>
    <t>24000010000000200</t>
  </si>
  <si>
    <t xml:space="preserve">ООО "Жилкомцентр" </t>
  </si>
  <si>
    <t>нет взносов на ссро только %</t>
  </si>
  <si>
    <t>40604810431000000343</t>
  </si>
  <si>
    <t>40604810531000000340</t>
  </si>
  <si>
    <t>40604810631000000606</t>
  </si>
  <si>
    <t>40604810131000000342</t>
  </si>
  <si>
    <t>40604810931000000348</t>
  </si>
  <si>
    <t>40604810131000000339</t>
  </si>
  <si>
    <t>40604810331000000346</t>
  </si>
  <si>
    <t>40604810831000000451</t>
  </si>
  <si>
    <t>ООО УК "Феникс"</t>
  </si>
  <si>
    <t>2465179837</t>
  </si>
  <si>
    <t>40604810831000000299</t>
  </si>
  <si>
    <t>выписка пустая</t>
  </si>
  <si>
    <t>40604810431000000291</t>
  </si>
  <si>
    <t>Березина</t>
  </si>
  <si>
    <t>24000001000006300</t>
  </si>
  <si>
    <t>ООО УК "Перспектива" (с 09.02.2024)</t>
  </si>
  <si>
    <t>40604810931000000270</t>
  </si>
  <si>
    <t>Сосновского</t>
  </si>
  <si>
    <t>24000001000069000</t>
  </si>
  <si>
    <t>73/1</t>
  </si>
  <si>
    <t>ООО УК "Утиный плес" (с 09,02,2024)</t>
  </si>
  <si>
    <t>не начисляют</t>
  </si>
  <si>
    <t>40604810231000000365</t>
  </si>
  <si>
    <t>Канск</t>
  </si>
  <si>
    <t>24000016000015100</t>
  </si>
  <si>
    <t>1/5</t>
  </si>
  <si>
    <t>ООО "Абсолют"</t>
  </si>
  <si>
    <t xml:space="preserve">Не начисляют. Готов протокол на переход со СС РО на СС УК (инф. в телеф. режиме) за 1 кв 20205 оборотов нет </t>
  </si>
  <si>
    <t>40604810131000000889</t>
  </si>
  <si>
    <t xml:space="preserve">ООО УК "Окраина" </t>
  </si>
  <si>
    <t>40604810631000000907</t>
  </si>
  <si>
    <t>1/6</t>
  </si>
  <si>
    <t>Не начисляют. Готов протокол на переход со СС РО на СС УК (инф. в телеф. режиме) нет оборотов за 1 кв 2025</t>
  </si>
  <si>
    <t>40604810231000000909</t>
  </si>
  <si>
    <t>40604810831000000901</t>
  </si>
  <si>
    <t>40604810931000000911</t>
  </si>
  <si>
    <t>Александра Матросова</t>
  </si>
  <si>
    <t>40604810731000000917</t>
  </si>
  <si>
    <t>40604810131000000915</t>
  </si>
  <si>
    <t>65А</t>
  </si>
  <si>
    <t>40604810531000000913</t>
  </si>
  <si>
    <t>40604810031000000921</t>
  </si>
  <si>
    <t>40604810231000000925</t>
  </si>
  <si>
    <t>Белопольского</t>
  </si>
  <si>
    <t>24000001000005900</t>
  </si>
  <si>
    <t>40604810831000000927</t>
  </si>
  <si>
    <t>ул.Горького</t>
  </si>
  <si>
    <t>ООО УК Планета Меркурий</t>
  </si>
  <si>
    <t>40604810431000000929</t>
  </si>
  <si>
    <t>начисление взносов согласно отчету УК Триумф за 4кв.24</t>
  </si>
  <si>
    <t>40604810131000000931</t>
  </si>
  <si>
    <t>40604810331000000919</t>
  </si>
  <si>
    <t>ООО УК "ЖЭК-26"</t>
  </si>
  <si>
    <t xml:space="preserve">ОБОРОТОВ за 1 кв не было </t>
  </si>
  <si>
    <t>40604810731000000933</t>
  </si>
  <si>
    <t>40а</t>
  </si>
  <si>
    <t>ТСЖ Парус</t>
  </si>
  <si>
    <t>40604810331000000935</t>
  </si>
  <si>
    <t>ООО Комплекс</t>
  </si>
  <si>
    <t>ОБРАТИТЬ ВНИМАНИЕ! По банковской выписке обортов нет, остаток ноль. В отчете УК Комплекс за 4кв.24 данные отсутствуют (со СС УК на СС РО перешел 27.11.2024).  Фонд направлял уведомление в УК заказным письмом исх. № 24826/2024 от 27.11.2024. По эл/п дополнительно направлено 10.01.2025. ДС не перечислены. Направлена досудебная претензия</t>
  </si>
  <si>
    <t>40604810131710000001</t>
  </si>
  <si>
    <t>ООО Покровская слобода</t>
  </si>
  <si>
    <t>40604810431710000002</t>
  </si>
  <si>
    <t>УК ЖСК</t>
  </si>
  <si>
    <t>Начисления на СС от УК ЖСК за 2 месяца</t>
  </si>
  <si>
    <t>40604810731710000003</t>
  </si>
  <si>
    <t>Спортивная</t>
  </si>
  <si>
    <t>24000001000069600</t>
  </si>
  <si>
    <t>ТСЖ «Легенда»</t>
  </si>
  <si>
    <t>Денежные средства на СС РО не перечислены. Направлена досудебная претензия. Не начисляют взносы</t>
  </si>
  <si>
    <t>40604810031710000004</t>
  </si>
  <si>
    <t>ПЖСК «Стрела»</t>
  </si>
  <si>
    <t>40604810331710000005</t>
  </si>
  <si>
    <t>38А</t>
  </si>
  <si>
    <t>ООО "Покровский дом"</t>
  </si>
  <si>
    <t>х</t>
  </si>
  <si>
    <t>Остатки по СС РО</t>
  </si>
  <si>
    <t>МКД, которые перешли со специального счета регионального оператора на общий счет регионального оператора</t>
  </si>
  <si>
    <t>Отчет за 1 кв. 2024</t>
  </si>
  <si>
    <t>Остатки по депозитным счетам</t>
  </si>
  <si>
    <t>Боготол, ул.Рабочая, 31а</t>
  </si>
  <si>
    <t>СС РО</t>
  </si>
  <si>
    <t>676</t>
  </si>
  <si>
    <t>Начислено взносов и пени</t>
  </si>
  <si>
    <t>Боготол, ул.Рабочая, 31б</t>
  </si>
  <si>
    <t>Депозитные счета</t>
  </si>
  <si>
    <t>Оплачено взносов и пени</t>
  </si>
  <si>
    <t>Боготол, ул. 40 Лет Октября,22</t>
  </si>
  <si>
    <t>Переходы на котел со СС РО</t>
  </si>
  <si>
    <t>Поступления на СС в связи с изменением способа ФКР</t>
  </si>
  <si>
    <t>Красноярск, ул.А.Тимошенкова, 191</t>
  </si>
  <si>
    <t>Переход со СС РО на СС УК</t>
  </si>
  <si>
    <t>Размер задолженности расчетная</t>
  </si>
  <si>
    <t>Красноярск, ул.Новосибирская, 41</t>
  </si>
  <si>
    <t xml:space="preserve">    Открытые СС РО</t>
  </si>
  <si>
    <t>Красноярск, ул.Транзитная, 4</t>
  </si>
  <si>
    <t>ИТОГО СС РО для отчета за 1 квартале 2025</t>
  </si>
  <si>
    <t>Красноярск, ул.Марковского,41</t>
  </si>
  <si>
    <t>ИТОГО кол-во депозитных счетов для отчета за 1 квартал 2025</t>
  </si>
  <si>
    <t>Красноярск, Ульяновский, 32В</t>
  </si>
  <si>
    <t xml:space="preserve">ВСЕГО счетов в отчете за 1 квартал 2025, </t>
  </si>
  <si>
    <t>Красноярск, ул.Вокзальная, 25</t>
  </si>
  <si>
    <t>в т.ч. МКД Курчатова, 9б, Красноярск (МКД перешел на ОС РО в 1 квартале 2025, СС РО на 31.03.2025 ПАО Сбербанк не закрыт</t>
  </si>
  <si>
    <t>Красноярск, Республики,42</t>
  </si>
  <si>
    <t>Красноярск, Ульяновский,4</t>
  </si>
  <si>
    <t>Красноярск, Мечникова,10</t>
  </si>
  <si>
    <t>Красноярск, Северо-Енисейская,52</t>
  </si>
  <si>
    <t>Красноярск, Маерчака,42</t>
  </si>
  <si>
    <t>Красноярск, Мичурина,25</t>
  </si>
  <si>
    <t>Красноярск, Седова,13</t>
  </si>
  <si>
    <t>Красноярск, Березина,90</t>
  </si>
  <si>
    <t>Красноярск, Сосновского,73/1</t>
  </si>
  <si>
    <t>Красноярск, Павлова, 35</t>
  </si>
  <si>
    <t>Красноярск, Диктатуры Пролетариата, 40а</t>
  </si>
  <si>
    <t>Открытые специальные счета (МКД, перешедшие с общего счета РО, со специальных счетов УК)</t>
  </si>
  <si>
    <t>Красноярск, Чернешевского,118</t>
  </si>
  <si>
    <t>Красноярск, Металлургов, 6а</t>
  </si>
  <si>
    <t>Красноярск, Спортивная,172</t>
  </si>
  <si>
    <t>Красноярск, Горького, 36</t>
  </si>
  <si>
    <t>Красноярск, 60 Лет Октября,38 "а"</t>
  </si>
  <si>
    <t>Изменение владельца  специального счета (МКД, перешедшие со СС РО на СС УК)</t>
  </si>
  <si>
    <t>Красноярск, пр.Красноярский рабочий, 185</t>
  </si>
  <si>
    <t>Красноярск, Мира, 12</t>
  </si>
  <si>
    <t>Красноярск, Судостроительная, 74</t>
  </si>
  <si>
    <t>Красноярск, 40 Лет Победы, 28</t>
  </si>
  <si>
    <t>Генеральный директор Фонда капитального ремонта МКД на территории Красноярского края</t>
  </si>
  <si>
    <t>А.Л. Попето</t>
  </si>
  <si>
    <t>06.2025</t>
  </si>
  <si>
    <t>ОС</t>
  </si>
  <si>
    <t>СС УК</t>
  </si>
  <si>
    <t>40604810931710000007</t>
  </si>
  <si>
    <t>УК "Меркурий"</t>
  </si>
  <si>
    <t>40604810931710000010</t>
  </si>
  <si>
    <t>Красноярский  рабочий</t>
  </si>
  <si>
    <t>ООО УК "Эталон"</t>
  </si>
  <si>
    <t>40604810600810004295</t>
  </si>
  <si>
    <t>40604810531710000009</t>
  </si>
  <si>
    <t>4а</t>
  </si>
  <si>
    <t>ООО УК "Два берега"</t>
  </si>
  <si>
    <t>40604810631710000006</t>
  </si>
  <si>
    <t>40604810231710000008 </t>
  </si>
  <si>
    <t>Первых Пионеров</t>
  </si>
  <si>
    <t>24000001000095200</t>
  </si>
  <si>
    <t>40604810231710000011</t>
  </si>
  <si>
    <t>ООО УК "Благовещенское"</t>
  </si>
  <si>
    <t>Расхождение в сальдо на 30.06.2025</t>
  </si>
  <si>
    <t>41905810031710000003</t>
  </si>
  <si>
    <t xml:space="preserve">41905810731710000002 </t>
  </si>
  <si>
    <t>ООО УК "ЖСК", УК "Холмгарант"</t>
  </si>
  <si>
    <t>ООО УК "ЖСК", УК "Затон"-2мес</t>
  </si>
  <si>
    <t>УК Новатор</t>
  </si>
  <si>
    <t>ООО УК "Капитал сервис"</t>
  </si>
  <si>
    <t>ООО УК "Единство"</t>
  </si>
  <si>
    <t xml:space="preserve">Сведения об управляющей организации
</t>
  </si>
  <si>
    <t>Начисленовзносов  расчетное</t>
  </si>
  <si>
    <t>Всего остаток на 31.122024 (расчетный), руб,</t>
  </si>
  <si>
    <t>ВСЕГО ОСТАТОК на 30.09.2024 ВЕРНЫЙ!</t>
  </si>
  <si>
    <t>Всего остаток на 31.12.2024 (из выписки), руб,2</t>
  </si>
  <si>
    <t>Расхождение в сальдо на 31.12.2024</t>
  </si>
  <si>
    <t>12.2024</t>
  </si>
  <si>
    <t>ОБРАТИТЬ ВНИМАНИЕ!!! По данным УК Перспектива, МКД с марта 2024 на СС УК Перспектива. В Фонде данные отсутствуют- запросили протокол 04.07.2024. По состоянию на 10.01.2025 информация в Фонде о смене владельца СС отсутствует.</t>
  </si>
  <si>
    <t>ООО УК " (в управлении с 01.12.2016) УК Затонская- по протоколу уполномочена выставлять ПП</t>
  </si>
  <si>
    <t>ОРАТИТЬ ВНИМАНИЕ!!! В выписке нет оборотов, ДС со СС УК на СС РО не поступили, остаток ноль! О начислениях данные отсуттвуют</t>
  </si>
  <si>
    <t xml:space="preserve">Была ООО "Русь"до 01.11.24 (отчеты ООО Русь и Новатор) </t>
  </si>
  <si>
    <t>нет даных</t>
  </si>
  <si>
    <t>Начисления согласно отчету ООО Русь за 4кв.24</t>
  </si>
  <si>
    <t>ООО УК "Проект (с 01.05.2024)</t>
  </si>
  <si>
    <t>начисления согласно отчетуУК</t>
  </si>
  <si>
    <t>841510,70- Возврат по ПП оплат КР (80000,00+761510,70)</t>
  </si>
  <si>
    <t>начеслиняе взносов согласно отчету УК ЖСК за 4кв.24</t>
  </si>
  <si>
    <t>ООО УК "Проект" (с 01.05.2024)</t>
  </si>
  <si>
    <t>отчеты УК ЖСК (июль 2024)+Красн.дом комп. (авг.-сент2024)</t>
  </si>
  <si>
    <t>начисления по  отчету УК ЖСК за 4кв.24</t>
  </si>
  <si>
    <t>Возврат п/п N 667 от 27.11.24 на сумму 1 100 891.67 . Счет получателя закрыт. НДС не предусмотрен.</t>
  </si>
  <si>
    <t>199</t>
  </si>
  <si>
    <t>ООО "Технологические решения"</t>
  </si>
  <si>
    <t>2463204855</t>
  </si>
  <si>
    <t>10,04</t>
  </si>
  <si>
    <t>начисления соглано отчету за 4 квартал 2024 УК ЖСК , УК Согласие</t>
  </si>
  <si>
    <t>начисления по  отчету УК за 4кв.24</t>
  </si>
  <si>
    <t>Перечисление средств собственников МКД г. Канск, пос. Ремзавода, д.7 в связи с переводом в рег фонд КРМДКК- от ООО Жилсервис Плюс"</t>
  </si>
  <si>
    <t>ООО УК "Панорама Краснорск" (с 01.04.2024)</t>
  </si>
  <si>
    <t>ООО УК "Мой дом" (с 01,02,2024)</t>
  </si>
  <si>
    <t>УК не начисляют (был исключен из лицензии 01.06.2023, включен опять 01.03.2024) УК не уполномочены выставлять ПД. Готов протокол на переход со СС РО на СС УК. (инф. в телеф. режиме)</t>
  </si>
  <si>
    <t>ТСЖ "Фортуна-1"</t>
  </si>
  <si>
    <t xml:space="preserve">ГОРЖИЛФОНД нач. за окт 2024+УК Мирное начислено за ноябрь, декабрь 2024 </t>
  </si>
  <si>
    <t>ООО "Космос Плюс 1"</t>
  </si>
  <si>
    <t>МКД формируют ФКР на СС РО и СС УК (заявление Фонда в АС Красноярского края). Нет данных от УК Мой дом</t>
  </si>
  <si>
    <t>УК не начисляют</t>
  </si>
  <si>
    <t>Не начисляют. Готов протокол на переход со СС РО на СС УК (инф. в телеф. режиме)</t>
  </si>
  <si>
    <t>Отрицательно оплачено пени согласно отчету УК</t>
  </si>
  <si>
    <t xml:space="preserve">СС РО4 </t>
  </si>
  <si>
    <t>начисления взносов согласно отчету УК Комплекс за 4кв.24 (перешел с котла на СС РО в дек.24)</t>
  </si>
  <si>
    <t>СС РО4</t>
  </si>
  <si>
    <t xml:space="preserve">В отчете УК ЖЭК-26 нет сведений по МКД. Перечисление остатка со СС УК </t>
  </si>
  <si>
    <t>начисления согласно отчету УК Парус за 4кв.24 (нояб, дек.); переч. со СС УК</t>
  </si>
  <si>
    <t>ОБРАТИТЬ ВНИМАНИЕ! По банковской выписке обортов нет, остаток ноль. В отчете УК Комплекс за 4кв.24 данные отсутствуют (со СС УК на СС РО перешел 27.11.2024). Ответ УК: "Наша УК не выставляет платежные документы по капитальному ремонту по Менж,12. Не было протокола ОСС". Фонд направлял уведомление в УК заказным письмом исх. № 24826/2024 от 27.11.2024. По эл/п дополнительно направлено 10.01.2025</t>
  </si>
  <si>
    <t>Специальные счета. которые перешли со специального счета регионального оператора на общий счет (котел) регионального оператора </t>
  </si>
  <si>
    <t>40604810331000000508</t>
  </si>
  <si>
    <t>г. Красноярск, ул. Хабаровская 1-я, д. № 4</t>
  </si>
  <si>
    <t>40604810531000000654</t>
  </si>
  <si>
    <t>г. Краснотуранск, ул. Ленина, д. № 40А</t>
  </si>
  <si>
    <t>40604810431000000136</t>
  </si>
  <si>
    <t>г. Назарово, ул. 30 лет ВЛКСМ, д. № 70</t>
  </si>
  <si>
    <t>40604810131000000834</t>
  </si>
  <si>
    <t>г. Красноярск, ул. Джамбульская, д. № 7</t>
  </si>
  <si>
    <t>40604810331000000809</t>
  </si>
  <si>
    <t>г. Красноярск, ул. Новгородская, д. № 10А</t>
  </si>
  <si>
    <t>Открытые СС РО</t>
  </si>
  <si>
    <t>в том числе:</t>
  </si>
  <si>
    <t>40604810031000000675</t>
  </si>
  <si>
    <t>г. Назарово, ул. Арбузова, д. № 96</t>
  </si>
  <si>
    <t>Закрытие депозитного счета по Транзитной 34</t>
  </si>
  <si>
    <t>по МКД, предоставленным в отчетах УК/ТСЖ</t>
  </si>
  <si>
    <t>40604810731000000292</t>
  </si>
  <si>
    <t>г. Красноярск, ул. Волгоградская, д. № 27</t>
  </si>
  <si>
    <t>ИТОГО СС РО для отчета во 2-м кв. 2024</t>
  </si>
  <si>
    <t>по МКД, в не предоставленных отчетах от УК/ТСЖ (поступление взносов на СС РО)</t>
  </si>
  <si>
    <t>40604810631000000512</t>
  </si>
  <si>
    <t>г. Красноярск, ул. Ладо Кецховели, д. № 35</t>
  </si>
  <si>
    <t>ИТОГО кол-во депозитных счетов для отчета во 2-м кв. 2024</t>
  </si>
  <si>
    <t>40604810531000000515</t>
  </si>
  <si>
    <t>г. Красноярск, ул. Копылова, д. № 74</t>
  </si>
  <si>
    <t>ВСЕГО счетов в отчете за 2-й кв. 2024</t>
  </si>
  <si>
    <t>40604810531000000078</t>
  </si>
  <si>
    <t>г. Красноярск, ул. им Шевченко, д. № 86</t>
  </si>
  <si>
    <t>в том числе  МКД Железнодорожников, 20А, по данным УК Перспектива- с марта 2024 на СС УК, в Фонде информация отсутствует</t>
  </si>
  <si>
    <t>40604810431000000055</t>
  </si>
  <si>
    <t>г. Красноярск, ул. им Героя Советского Союза И.А.Борисевича, д. № 11</t>
  </si>
  <si>
    <t>40604810131000000067</t>
  </si>
  <si>
    <t>г. Красноярск, ул. им Героя Советского Союза И.А.Борисевича, д. № 9</t>
  </si>
  <si>
    <t>40604810431000000440</t>
  </si>
  <si>
    <t>г. Красноярск, ул. Щорса, д. № 86</t>
  </si>
  <si>
    <t>в том числе МКД Грунтовая, 18 исключен из регпрограммым, но СС РО не закрыт</t>
  </si>
  <si>
    <t>40604810331000000870</t>
  </si>
  <si>
    <t>г. Красноярск, ул. им газеты Красноярский Рабочий, д. № 80</t>
  </si>
  <si>
    <t>Отчет за 3 кв. 2024</t>
  </si>
  <si>
    <t>40604810931000000131</t>
  </si>
  <si>
    <t>г. Назарово, ул. Арбузова, д. № 112</t>
  </si>
  <si>
    <t>Переходы на котел со СС РО июль 2024</t>
  </si>
  <si>
    <t>40604810331000000744</t>
  </si>
  <si>
    <t>г. Красноярск, ул. Ферганская, д. № 4</t>
  </si>
  <si>
    <t>Переходы на котел со СС РО август 2024</t>
  </si>
  <si>
    <t>40604810131000000151</t>
  </si>
  <si>
    <t>г. Красноярск, ул. им Говорова, д. № 52</t>
  </si>
  <si>
    <t>Переходы на СС УК со СС РО август 2024</t>
  </si>
  <si>
    <t>40604810049000000008</t>
  </si>
  <si>
    <t>г. Красноярск, ул. Кутузова, д. № 50</t>
  </si>
  <si>
    <t>Переходы на котел со СС РО сентябрь 2024</t>
  </si>
  <si>
    <t>40604810931000000623</t>
  </si>
  <si>
    <t>г. Железногорск, ул. Ленинградский, д. № 20</t>
  </si>
  <si>
    <t>Переходы на СС УК со СС РО сентябрь</t>
  </si>
  <si>
    <t>40604810349000000012</t>
  </si>
  <si>
    <t>г. Красноярск, ул. Машиностроителей, д. № 13</t>
  </si>
  <si>
    <t>ИТОГО ушли со СС РО  в 3 кв. 2024</t>
  </si>
  <si>
    <t>40604810131000000313</t>
  </si>
  <si>
    <t>г. Красноярск, ул. 9 Мая, д. № 37</t>
  </si>
  <si>
    <t>Переходы на СС РО июль 2024</t>
  </si>
  <si>
    <t>40604810331000000702</t>
  </si>
  <si>
    <t>г. Кодинск, ул. Гидростроителей, д. № 18</t>
  </si>
  <si>
    <t>Переходы на СС РО август 2024</t>
  </si>
  <si>
    <t>40604810031000000701</t>
  </si>
  <si>
    <t>г. Кодинск, ул. Гидростроителей, д. № 36</t>
  </si>
  <si>
    <t>Переходы на СС РО сентябрь 2024</t>
  </si>
  <si>
    <t>40604810531000000696</t>
  </si>
  <si>
    <t>г. Кодинск, ул. Гидростроителей, д. № 28</t>
  </si>
  <si>
    <t>ИТОГО переходы на СС РО в 3 кв. 2024</t>
  </si>
  <si>
    <t>40604810831000000707</t>
  </si>
  <si>
    <t>г. Кодинск, ул. Маяковского, д. № 3</t>
  </si>
  <si>
    <t>ИТОГО СС РО для отчета во 3-м кв. 2024</t>
  </si>
  <si>
    <t>40604810631000000703</t>
  </si>
  <si>
    <t>г. Кодинск, ул. Маяковского, д. № 11</t>
  </si>
  <si>
    <t>ИТОГО кол-во депозитных счетов для отчета в 3-м кв. 2024</t>
  </si>
  <si>
    <t>40604810431000000709</t>
  </si>
  <si>
    <t>г. Кодинск, ул. Маяковского, д. № 7</t>
  </si>
  <si>
    <t>ВСЕГО счетов в отчете за 3-й кв. 2024</t>
  </si>
  <si>
    <t>40604810631000000279</t>
  </si>
  <si>
    <t>г. Красноярск, ул. Свободный, д. № 64Г</t>
  </si>
  <si>
    <t>Отчет за 4 кв. 2024</t>
  </si>
  <si>
    <t>40604810731000000276</t>
  </si>
  <si>
    <t>г. Красноярск, ул. Курчатова, д. № 1Г</t>
  </si>
  <si>
    <t>Переходы на котел со СС РО октябрь 2024</t>
  </si>
  <si>
    <t>Изменение владельца  специальные счета (ушли на СС УК со СС РО)</t>
  </si>
  <si>
    <t>Переходы на котел со СС РО ноябрь 2024</t>
  </si>
  <si>
    <t>40604810031000000471</t>
  </si>
  <si>
    <t>г. Красноярск, ул. им газеты Красноярский Рабочий, д. № 165</t>
  </si>
  <si>
    <t>40604810331000000184</t>
  </si>
  <si>
    <t>г. Красноярск, ул. Новосибирская, д. № 33</t>
  </si>
  <si>
    <t>Переходы на СС УК со СС РО окт-дек 2024</t>
  </si>
  <si>
    <t>40604810831000000684</t>
  </si>
  <si>
    <t>г. Красноярск, ул. Ботанический, д. № 21</t>
  </si>
  <si>
    <t>ИТОГО ушли со СС РО  в 4 кв. 2024</t>
  </si>
  <si>
    <t>Переходы с ОС РО на СС РО октябрь 2024</t>
  </si>
  <si>
    <t>Открытые специальные счета (перешли с общего счета РО на СС РО)</t>
  </si>
  <si>
    <t>Переходы с ОС РО на СС РО ноябрь 2024</t>
  </si>
  <si>
    <t>г. Красноярск, ул. ул.Горького, д. № 38</t>
  </si>
  <si>
    <t>Переходы с ОС РО на СС РО декабрь 2024</t>
  </si>
  <si>
    <t>г. Красноярск, ул. Любы Шевцовой, д. № 76</t>
  </si>
  <si>
    <t>Переходы со СС УК на СС РО окт-декабрь 2024</t>
  </si>
  <si>
    <t>г. Красноярск, ул. Белопольского, д. № 2</t>
  </si>
  <si>
    <t>ИТОГО переходы на СС РО с котла и СС УК в 4 кв. 2024</t>
  </si>
  <si>
    <t>г. Красноярск, ул. Металлургов, д. № 3</t>
  </si>
  <si>
    <t>ИТОГО СС РО для отчета во 4-м кв. 2024</t>
  </si>
  <si>
    <t>г. Красноярск, ул. Краснодарская, д. № 5А</t>
  </si>
  <si>
    <t>ИТОГО кол-во депозитных счетов для отчета во 4-м кв. 2024</t>
  </si>
  <si>
    <t>ВСЕГО счетов в отчете за 4-й кв. 2024</t>
  </si>
  <si>
    <t>Изменение владельца  специальные счета (открытые специальные счета- пришли со СС УК на СС РО)</t>
  </si>
  <si>
    <t>г. Железногорск, ул. 60 лет ВЛКСМ, д. № 72</t>
  </si>
  <si>
    <t>г. Красноярск, ул. Диктатуры Пролетариата, д. № 40а</t>
  </si>
  <si>
    <t>г. Красноярск, ул. Менжинского, д. № 12</t>
  </si>
  <si>
    <t>Адрес</t>
  </si>
  <si>
    <t>Переход на СС РО с…</t>
  </si>
  <si>
    <t xml:space="preserve">г. </t>
  </si>
  <si>
    <t xml:space="preserve">, </t>
  </si>
  <si>
    <t xml:space="preserve">ул. </t>
  </si>
  <si>
    <t>Хабаровская 1-я</t>
  </si>
  <si>
    <t xml:space="preserve">, д. № </t>
  </si>
  <si>
    <t>котел4</t>
  </si>
  <si>
    <t>Краснотуранск</t>
  </si>
  <si>
    <t>Новгородская</t>
  </si>
  <si>
    <t>10А</t>
  </si>
  <si>
    <t>64Г</t>
  </si>
  <si>
    <t>с ОС РО</t>
  </si>
  <si>
    <t>со СС УК</t>
  </si>
  <si>
    <t>СС УК4</t>
  </si>
  <si>
    <t>переход в 3 кв,</t>
  </si>
  <si>
    <t>Сведения об управляющей организации</t>
  </si>
  <si>
    <t>Начислено взносов, руб,</t>
  </si>
  <si>
    <t>Оплачено взносов, руб,</t>
  </si>
  <si>
    <t>Всего остаток на 30.09.2024 , руб,</t>
  </si>
  <si>
    <t>09.2024</t>
  </si>
  <si>
    <t>на СС УК с марта 2024</t>
  </si>
  <si>
    <t>По данным УК Перспектива, МКД с марта 2024 на СС УК Перспектива. В Фонде данные отсутствуют- запросили протокол 04.07.2024. По состоянию на 04.10.2024 информация в Фонде о смене владельца СС отсутствует.</t>
  </si>
  <si>
    <t>24000001000078600</t>
  </si>
  <si>
    <t>УК "Озерный"</t>
  </si>
  <si>
    <t>УК не начисляет, направили протокол о переходе на РО</t>
  </si>
  <si>
    <t>09.2024
депозитный счет</t>
  </si>
  <si>
    <t>ООО УК "ЗАТОНСКАЯ" (нет в отчете в УК)</t>
  </si>
  <si>
    <t>24023000026001900</t>
  </si>
  <si>
    <t>Непосредственное управление (Савчук Л.Б.)</t>
  </si>
  <si>
    <t>Савчук ЛБ</t>
  </si>
  <si>
    <t xml:space="preserve">Переход на другую УК с 01.09.24.Начисления за 2 месяца (июль, август). </t>
  </si>
  <si>
    <t>70</t>
  </si>
  <si>
    <t>24000001000047800</t>
  </si>
  <si>
    <t>ООО УК "Триумф" (с 01.02.2024)</t>
  </si>
  <si>
    <t>96</t>
  </si>
  <si>
    <t>ООО УК "Триумф" (с 01.04.2024)</t>
  </si>
  <si>
    <t>Смена УК с МУК Красноярская на Мой Дом с августа 2024, Отчет предоставила МУК Красноярская за июль 2024, ООО УК Мой дом отчет по МКД не предоставлен</t>
  </si>
  <si>
    <t>ВОЗВРАТ СРЕДСТВ ПО РД ПЛАТ.ПОР. № 486 ОТ 15/08/2024 НА СУММУ 200000.00RUB. НЕВЕРНЫЙ ИНН ПОЛУЧАТЕЛЯ. БЕЗ НДС</t>
  </si>
  <si>
    <t>3205936,00 - возврат депозита по договору, 237478,02 - УПЛАТА ПРОЦЕНТОВ ПО ДЕПОЗИТУ С 15.08.2023 ПО 13.08.2024 ПО ГЕН.СОГЛ N ДЕППИБ-23-775009-140 ОТ 04.08.2023(ЗАЯВ. 2 ОТ 14.08.2023). . НДС НЕ ОБЛАГАЕТСЯ.</t>
  </si>
  <si>
    <t>112</t>
  </si>
  <si>
    <t xml:space="preserve">Смена УК с МУК Красноярская на Практик Сервис с августа 2024. МУК Красноярская предоставили отчет по МКД за июль 2024, УК Практик-Сервис за август-сентябрь 2024 </t>
  </si>
  <si>
    <t>Переход из УК ЖСК. Данные внесены согласно отчета УК Триумф (смена УК). Площадь принята из отчета УК Триумф. По отчету УК ЖСК дополнительно учтена оплат пени 428,64руб.</t>
  </si>
  <si>
    <t>Смена УК с МУК Красноярская на Эталон с 01.09.2024. МП МУК Красноярское предоставили по МКД отчет за июль-август 2024, информацию по начислениям УК Эталон ппредоставил за сентбярь 2024</t>
  </si>
  <si>
    <t>165</t>
  </si>
  <si>
    <t>ООО УК "Континент" (с 01,03,2024)</t>
  </si>
  <si>
    <t>пос. Ремзавода</t>
  </si>
  <si>
    <t>Переч. ошиб платежей по МКД г. Красноярск, ул. Воронова, д. 21 на осн. письма УК Премиум НИ-9611 от 12.08.2024</t>
  </si>
  <si>
    <t>ООО "УК Советская"</t>
  </si>
  <si>
    <t>2465121770</t>
  </si>
  <si>
    <t>4999,76</t>
  </si>
  <si>
    <t>ООО УК "Визави"</t>
  </si>
  <si>
    <t>Оф. ответ НИ-11523 от 04.10.2024 - УК взносы не начисляли</t>
  </si>
  <si>
    <t>406048104310000291</t>
  </si>
  <si>
    <t>нет начисляют</t>
  </si>
  <si>
    <t>нет данных от УК</t>
  </si>
  <si>
    <t>Перевод средств собственников МКД г. Канск, ул. 40 лет Октября, д. 1/6, в связи с переводом в рег фонд КРМДКК- перевод от ООО Жилсервис-Плюс</t>
  </si>
  <si>
    <t>Начислено</t>
  </si>
  <si>
    <t>Поступления на СС всвязи с изменением способа ФКР</t>
  </si>
  <si>
    <t> </t>
  </si>
  <si>
    <t>40604810431000000644/40604810531000000887</t>
  </si>
  <si>
    <t>Красноярск, Тихий,20</t>
  </si>
  <si>
    <t>40604810231000000789</t>
  </si>
  <si>
    <t>Красноярск, Шевченко,36</t>
  </si>
  <si>
    <t>40604810931000000335</t>
  </si>
  <si>
    <t>Красноярск, Щорса,78</t>
  </si>
  <si>
    <t>40604810531000000298</t>
  </si>
  <si>
    <t>Красноярск, пр.Красноярский рабочий, 101</t>
  </si>
  <si>
    <t>40604810731000000425</t>
  </si>
  <si>
    <t>Красноярск, Павлова,36</t>
  </si>
  <si>
    <t>40604810431000000864</t>
  </si>
  <si>
    <t>Красноярск, Устиновича,38</t>
  </si>
  <si>
    <t>40604810131000000180</t>
  </si>
  <si>
    <t>Красноярск, Судостроительная,177а</t>
  </si>
  <si>
    <t>40604810131000000164</t>
  </si>
  <si>
    <t>Красноярск, ул.Судостроительная,171</t>
  </si>
  <si>
    <t>40604810131000000452</t>
  </si>
  <si>
    <t>Красноярск, Юшкова,40</t>
  </si>
  <si>
    <t>40604810731000000098</t>
  </si>
  <si>
    <t>Красноярск, Павлова,46</t>
  </si>
  <si>
    <t>40604810700000000991 (изм. реквизиты с 23.06.2023 40604810200340000002)</t>
  </si>
  <si>
    <t>Красноярск, ул.Кутузова,42</t>
  </si>
  <si>
    <t>40604810031000000183</t>
  </si>
  <si>
    <t>Красноярск, ул.Машиностроителей,15</t>
  </si>
  <si>
    <t>40604810831000000778</t>
  </si>
  <si>
    <t>Красноярск, ул.Львовская,31</t>
  </si>
  <si>
    <t>40604810231000000530</t>
  </si>
  <si>
    <t>Красноярск, ул.Корнеева,61а</t>
  </si>
  <si>
    <t>40604810831000000215</t>
  </si>
  <si>
    <t>Боготол, Больничная,8</t>
  </si>
  <si>
    <t>40604810031000000769</t>
  </si>
  <si>
    <t>Железногорск, ул.Курчатова,20</t>
  </si>
  <si>
    <t>40604810031000000439</t>
  </si>
  <si>
    <t>Красноярск, ул.Щорса,80</t>
  </si>
  <si>
    <t>40604810431000000356</t>
  </si>
  <si>
    <t>Красноярск, пр.Комсомольский, 1Б</t>
  </si>
  <si>
    <t>40604810831000000590</t>
  </si>
  <si>
    <t>Красноярск, Ады Лебедевой/Вейнбаума, 31/38</t>
  </si>
  <si>
    <t>40604810831000000642</t>
  </si>
  <si>
    <t>Красноярск, ул.Устиновича,22</t>
  </si>
  <si>
    <t>Открытые специальные счета</t>
  </si>
  <si>
    <t>Красноярск, Металлургов,27</t>
  </si>
  <si>
    <t>Назарово, Мира, 1</t>
  </si>
  <si>
    <t>Красноярск, Матросова,4</t>
  </si>
  <si>
    <t>Красноярск, ул.Ладо Кецховели, 65А</t>
  </si>
  <si>
    <t>Красноярск, ул.Джамбульская,22</t>
  </si>
  <si>
    <t>ИТОГО кол-во депозитных счетов для отчета во 3-м кв. 2024</t>
  </si>
  <si>
    <t>Красноярск, ул.Свердловская,45</t>
  </si>
  <si>
    <t>Изменение владельца  специальные счета</t>
  </si>
  <si>
    <t>40604810031000000549</t>
  </si>
  <si>
    <t>Красноярск, Метуллургов,30</t>
  </si>
  <si>
    <t>40604810531000000081</t>
  </si>
  <si>
    <t>Красноярск, пр.Красноярский рабочий, 182</t>
  </si>
  <si>
    <t>40604810831000000435</t>
  </si>
  <si>
    <t>Красноярск, ул.9 Мая,58А</t>
  </si>
  <si>
    <t>40604810731000000315</t>
  </si>
  <si>
    <t>Красноярск, Светлова,8</t>
  </si>
  <si>
    <t>40604810131000000232</t>
  </si>
  <si>
    <t>Красноярск, Солнечный б-р,11</t>
  </si>
  <si>
    <t>40604810631000000716</t>
  </si>
  <si>
    <t>Красноярск, ул.Мирошниченко,20</t>
  </si>
  <si>
    <t>Генеральный директор Фонда капитального ремонта многоквартирных домов на территории Красноярского края</t>
  </si>
  <si>
    <t>им А.С.Попова</t>
  </si>
  <si>
    <t>УК "Весенний двор" (исключены 12.02.2025)</t>
  </si>
  <si>
    <t>ООО "ПодрядЛюкс"</t>
  </si>
  <si>
    <t>ООО УК Оникс                       (с 25.04.2025)</t>
  </si>
  <si>
    <t>Столбец1</t>
  </si>
  <si>
    <t>06.2025
депозитный счет</t>
  </si>
  <si>
    <t>Остаток по состоянию на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</si>
</sst>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_-;\-* #,##0_-;_-* \-_-;_-@_-"/>
    <numFmt numFmtId="165" formatCode="_-* #,##0.00_-;\-* #,##0.00_-;_-* \-??_-;_-@_-"/>
    <numFmt numFmtId="166" formatCode="_-\Ј* #,##0_-;&quot;-Ј&quot;* #,##0_-;_-\Ј* \-_-;_-@_-"/>
    <numFmt numFmtId="167" formatCode="_-\Ј* #,##0.00_-;&quot;-Ј&quot;* #,##0.00_-;_-\Ј* \-??_-;_-@_-"/>
    <numFmt numFmtId="168" formatCode="[$-419]General"/>
    <numFmt numFmtId="169" formatCode="#,##0.00&quot; &quot;[$руб.-419];[Red]&quot;-&quot;#,##0.00&quot; &quot;[$руб.-419]"/>
    <numFmt numFmtId="170" formatCode="d\.mmm"/>
    <numFmt numFmtId="171" formatCode="_-* #,##0.00_р_._-;\-* #,##0.00_р_._-;_-* &quot;-&quot;??_р_._-;_-@_-"/>
    <numFmt numFmtId="172" formatCode="_-* #,##0.00\ _₽_-;\-* #,##0.00\ _₽_-;_-* &quot;-&quot;??\ _₽_-;_-@_-"/>
    <numFmt numFmtId="173" formatCode="#,##0.0"/>
  </numFmts>
  <fonts count="55">
    <font>
      <sz val="10"/>
      <color theme="1"/>
      <name val="Times New Roman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MS Sans Serif"/>
    </font>
    <font>
      <sz val="1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rgb="FF3F3F76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b/>
      <sz val="12"/>
      <color rgb="FFFA7D00"/>
      <name val="Times New Roman"/>
      <family val="1"/>
      <charset val="204"/>
    </font>
    <font>
      <b/>
      <sz val="15"/>
      <color theme="3"/>
      <name val="Times New Roman"/>
      <family val="1"/>
      <charset val="204"/>
    </font>
    <font>
      <b/>
      <sz val="13"/>
      <color theme="3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9C5700"/>
      <name val="Times New Roman"/>
      <family val="1"/>
      <charset val="204"/>
    </font>
    <font>
      <sz val="8"/>
      <name val="Tahoma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sz val="12"/>
      <color rgb="FFFA7D00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2"/>
      <name val="Times New Roman"/>
      <family val="1"/>
      <charset val="204"/>
    </font>
    <font>
      <sz val="10"/>
      <name val="Calibri"/>
      <family val="2"/>
      <charset val="204"/>
    </font>
    <font>
      <sz val="11"/>
      <name val="Liberation Sans"/>
    </font>
    <font>
      <sz val="11"/>
      <color indexed="6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0"/>
      <color rgb="FF22222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color indexed="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sz val="16"/>
      <color indexed="63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</patternFill>
    </fill>
    <fill>
      <patternFill patternType="solid">
        <fgColor rgb="FFD8D8D8"/>
        <bgColor rgb="FFD8D8D8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indexed="5"/>
        <bgColor theme="5" tint="0.39997558519241921"/>
      </patternFill>
    </fill>
    <fill>
      <patternFill patternType="solid">
        <fgColor indexed="5"/>
        <bgColor theme="9" tint="0.59999389629810485"/>
      </patternFill>
    </fill>
    <fill>
      <patternFill patternType="solid">
        <fgColor indexed="5"/>
        <bgColor theme="4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79998168889431442"/>
        <bgColor indexed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70">
    <xf numFmtId="0" fontId="0" fillId="0" borderId="0" applyNumberFormat="0" applyBorder="0" applyProtection="0">
      <alignment horizontal="left" vertical="center" wrapText="1"/>
    </xf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2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2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2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2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2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2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2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2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2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2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2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2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9" borderId="0" applyNumberFormat="0" applyBorder="0" applyProtection="0"/>
    <xf numFmtId="164" fontId="3" fillId="0" borderId="0" applyFill="0" applyBorder="0" applyProtection="0">
      <alignment vertical="top"/>
    </xf>
    <xf numFmtId="165" fontId="3" fillId="0" borderId="0" applyFill="0" applyBorder="0" applyProtection="0">
      <alignment vertical="top"/>
    </xf>
    <xf numFmtId="166" fontId="3" fillId="0" borderId="0" applyFill="0" applyBorder="0" applyProtection="0">
      <alignment vertical="top"/>
    </xf>
    <xf numFmtId="167" fontId="3" fillId="0" borderId="0" applyFill="0" applyBorder="0" applyProtection="0">
      <alignment vertical="top"/>
    </xf>
    <xf numFmtId="168" fontId="4" fillId="0" borderId="0"/>
    <xf numFmtId="0" fontId="4" fillId="0" borderId="0"/>
    <xf numFmtId="168" fontId="4" fillId="0" borderId="0" applyBorder="0" applyProtection="0"/>
    <xf numFmtId="0" fontId="5" fillId="0" borderId="0">
      <alignment horizontal="center"/>
    </xf>
    <xf numFmtId="0" fontId="6" fillId="0" borderId="0" applyNumberFormat="0" applyBorder="0" applyProtection="0">
      <alignment horizontal="center"/>
    </xf>
    <xf numFmtId="0" fontId="5" fillId="0" borderId="0">
      <alignment horizontal="center" textRotation="90"/>
    </xf>
    <xf numFmtId="0" fontId="6" fillId="0" borderId="0" applyNumberFormat="0" applyBorder="0" applyProtection="0">
      <alignment horizontal="center" textRotation="90"/>
    </xf>
    <xf numFmtId="0" fontId="7" fillId="0" borderId="0"/>
    <xf numFmtId="0" fontId="8" fillId="0" borderId="0"/>
    <xf numFmtId="0" fontId="9" fillId="0" borderId="0"/>
    <xf numFmtId="0" fontId="10" fillId="0" borderId="0" applyNumberFormat="0" applyBorder="0" applyProtection="0"/>
    <xf numFmtId="169" fontId="9" fillId="0" borderId="0"/>
    <xf numFmtId="169" fontId="10" fillId="0" borderId="0" applyBorder="0" applyProtection="0"/>
    <xf numFmtId="0" fontId="11" fillId="20" borderId="0" applyNumberFormat="0" applyBorder="0" applyProtection="0"/>
    <xf numFmtId="0" fontId="11" fillId="21" borderId="0" applyNumberFormat="0" applyBorder="0" applyProtection="0"/>
    <xf numFmtId="0" fontId="11" fillId="22" borderId="0" applyNumberFormat="0" applyBorder="0" applyProtection="0"/>
    <xf numFmtId="0" fontId="11" fillId="23" borderId="0" applyNumberFormat="0" applyBorder="0" applyProtection="0"/>
    <xf numFmtId="0" fontId="11" fillId="24" borderId="0" applyNumberFormat="0" applyBorder="0" applyProtection="0"/>
    <xf numFmtId="0" fontId="11" fillId="25" borderId="0" applyNumberFormat="0" applyBorder="0" applyProtection="0"/>
    <xf numFmtId="0" fontId="12" fillId="26" borderId="1" applyNumberFormat="0" applyProtection="0"/>
    <xf numFmtId="0" fontId="13" fillId="27" borderId="2" applyNumberFormat="0" applyProtection="0"/>
    <xf numFmtId="0" fontId="14" fillId="27" borderId="1" applyNumberFormat="0" applyProtection="0"/>
    <xf numFmtId="0" fontId="15" fillId="0" borderId="3" applyNumberFormat="0" applyFill="0" applyProtection="0"/>
    <xf numFmtId="0" fontId="16" fillId="0" borderId="4" applyNumberFormat="0" applyFill="0" applyProtection="0"/>
    <xf numFmtId="0" fontId="17" fillId="0" borderId="5" applyNumberFormat="0" applyFill="0" applyProtection="0"/>
    <xf numFmtId="0" fontId="17" fillId="0" borderId="0" applyNumberFormat="0" applyFill="0" applyBorder="0" applyProtection="0"/>
    <xf numFmtId="0" fontId="18" fillId="0" borderId="6" applyNumberFormat="0" applyFill="0" applyProtection="0"/>
    <xf numFmtId="0" fontId="19" fillId="28" borderId="7" applyNumberFormat="0" applyProtection="0"/>
    <xf numFmtId="0" fontId="20" fillId="29" borderId="0" applyNumberFormat="0" applyBorder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3" fillId="0" borderId="0" applyNumberFormat="0" applyFill="0" applyBorder="0" applyProtection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3" fillId="0" borderId="0" applyNumberFormat="0" applyFill="0" applyBorder="0" applyProtection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Border="0" applyProtection="0">
      <alignment horizontal="left" vertical="center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Border="0" applyProtection="0">
      <alignment horizontal="left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8" fillId="30" borderId="0" applyNumberFormat="0" applyBorder="0" applyProtection="0"/>
    <xf numFmtId="0" fontId="29" fillId="0" borderId="0" applyNumberFormat="0" applyFill="0" applyBorder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2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1" fillId="31" borderId="8" applyNumberFormat="0" applyFont="0" applyProtection="0"/>
    <xf numFmtId="0" fontId="30" fillId="0" borderId="9" applyNumberFormat="0" applyFill="0" applyProtection="0"/>
    <xf numFmtId="0" fontId="8" fillId="0" borderId="0"/>
    <xf numFmtId="0" fontId="31" fillId="0" borderId="0" applyNumberFormat="0" applyFill="0" applyBorder="0" applyProtection="0"/>
    <xf numFmtId="170" fontId="3" fillId="0" borderId="0" applyFill="0" applyBorder="0" applyProtection="0">
      <alignment vertical="top"/>
    </xf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2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43" fontId="2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2" fontId="27" fillId="0" borderId="0" applyFont="0" applyFill="0" applyBorder="0" applyProtection="0"/>
    <xf numFmtId="0" fontId="32" fillId="32" borderId="0" applyNumberFormat="0" applyBorder="0" applyProtection="0"/>
  </cellStyleXfs>
  <cellXfs count="437">
    <xf numFmtId="0" fontId="0" fillId="0" borderId="0" xfId="0" applyAlignment="1">
      <alignment horizontal="left" vertical="center" wrapText="1"/>
    </xf>
    <xf numFmtId="0" fontId="33" fillId="0" borderId="10" xfId="0" applyFont="1" applyBorder="1" applyAlignment="1">
      <alignment horizontal="center" vertical="top" wrapText="1"/>
    </xf>
    <xf numFmtId="49" fontId="33" fillId="0" borderId="10" xfId="0" applyNumberFormat="1" applyFont="1" applyBorder="1" applyAlignment="1">
      <alignment horizontal="center" vertical="top" wrapText="1"/>
    </xf>
    <xf numFmtId="4" fontId="33" fillId="0" borderId="10" xfId="0" applyNumberFormat="1" applyFont="1" applyBorder="1" applyAlignment="1">
      <alignment horizontal="center" vertical="top" wrapText="1"/>
    </xf>
    <xf numFmtId="4" fontId="33" fillId="33" borderId="10" xfId="0" applyNumberFormat="1" applyFont="1" applyFill="1" applyBorder="1" applyAlignment="1">
      <alignment horizontal="center" vertical="top" wrapText="1"/>
    </xf>
    <xf numFmtId="4" fontId="33" fillId="34" borderId="10" xfId="0" applyNumberFormat="1" applyFont="1" applyFill="1" applyBorder="1" applyAlignment="1">
      <alignment horizontal="center" vertical="top" wrapText="1"/>
    </xf>
    <xf numFmtId="4" fontId="33" fillId="0" borderId="10" xfId="0" applyNumberFormat="1" applyFont="1" applyBorder="1" applyAlignment="1">
      <alignment horizontal="center" vertical="top"/>
    </xf>
    <xf numFmtId="4" fontId="33" fillId="35" borderId="10" xfId="0" applyNumberFormat="1" applyFont="1" applyFill="1" applyBorder="1" applyAlignment="1">
      <alignment horizontal="center" vertical="top" wrapText="1"/>
    </xf>
    <xf numFmtId="4" fontId="27" fillId="0" borderId="10" xfId="0" applyNumberFormat="1" applyFont="1" applyBorder="1" applyAlignment="1">
      <alignment horizontal="center" vertical="top" wrapText="1"/>
    </xf>
    <xf numFmtId="4" fontId="34" fillId="0" borderId="10" xfId="0" applyNumberFormat="1" applyFont="1" applyBorder="1" applyAlignment="1">
      <alignment horizontal="left" vertical="top" wrapText="1"/>
    </xf>
    <xf numFmtId="4" fontId="35" fillId="34" borderId="10" xfId="0" applyNumberFormat="1" applyFont="1" applyFill="1" applyBorder="1" applyAlignment="1">
      <alignment horizontal="center" vertical="top" wrapText="1"/>
    </xf>
    <xf numFmtId="4" fontId="33" fillId="35" borderId="10" xfId="976" applyNumberFormat="1" applyFont="1" applyFill="1" applyBorder="1" applyAlignment="1">
      <alignment horizontal="center" vertical="top" wrapText="1"/>
    </xf>
    <xf numFmtId="4" fontId="35" fillId="0" borderId="11" xfId="0" applyNumberFormat="1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49" fontId="34" fillId="0" borderId="10" xfId="0" applyNumberFormat="1" applyFont="1" applyBorder="1" applyAlignment="1">
      <alignment horizontal="center" vertical="top" wrapText="1"/>
    </xf>
    <xf numFmtId="4" fontId="34" fillId="0" borderId="10" xfId="0" applyNumberFormat="1" applyFont="1" applyBorder="1" applyAlignment="1">
      <alignment horizontal="right" vertical="top" wrapText="1"/>
    </xf>
    <xf numFmtId="4" fontId="33" fillId="0" borderId="10" xfId="0" applyNumberFormat="1" applyFont="1" applyBorder="1" applyAlignment="1">
      <alignment horizontal="right" vertical="top" wrapText="1"/>
    </xf>
    <xf numFmtId="4" fontId="33" fillId="33" borderId="10" xfId="0" applyNumberFormat="1" applyFont="1" applyFill="1" applyBorder="1" applyAlignment="1">
      <alignment horizontal="right" vertical="top" wrapText="1"/>
    </xf>
    <xf numFmtId="4" fontId="25" fillId="34" borderId="10" xfId="0" applyNumberFormat="1" applyFont="1" applyFill="1" applyBorder="1" applyAlignment="1">
      <alignment horizontal="right" vertical="top" wrapText="1"/>
    </xf>
    <xf numFmtId="4" fontId="33" fillId="34" borderId="10" xfId="0" applyNumberFormat="1" applyFont="1" applyFill="1" applyBorder="1" applyAlignment="1">
      <alignment horizontal="right" vertical="top" wrapText="1"/>
    </xf>
    <xf numFmtId="4" fontId="33" fillId="35" borderId="10" xfId="0" applyNumberFormat="1" applyFont="1" applyFill="1" applyBorder="1" applyAlignment="1">
      <alignment horizontal="right" vertical="top" wrapText="1"/>
    </xf>
    <xf numFmtId="4" fontId="27" fillId="0" borderId="10" xfId="0" applyNumberFormat="1" applyFont="1" applyBorder="1" applyAlignment="1">
      <alignment horizontal="right" vertical="top" wrapText="1"/>
    </xf>
    <xf numFmtId="4" fontId="36" fillId="34" borderId="10" xfId="0" applyNumberFormat="1" applyFont="1" applyFill="1" applyBorder="1" applyAlignment="1">
      <alignment horizontal="right" vertical="top" wrapText="1"/>
    </xf>
    <xf numFmtId="4" fontId="34" fillId="0" borderId="10" xfId="0" applyNumberFormat="1" applyFont="1" applyBorder="1" applyAlignment="1">
      <alignment horizontal="center" vertical="top" wrapText="1"/>
    </xf>
    <xf numFmtId="4" fontId="25" fillId="35" borderId="10" xfId="0" applyNumberFormat="1" applyFont="1" applyFill="1" applyBorder="1" applyAlignment="1">
      <alignment horizontal="right" vertical="top" wrapText="1"/>
    </xf>
    <xf numFmtId="4" fontId="36" fillId="0" borderId="10" xfId="0" applyNumberFormat="1" applyFont="1" applyBorder="1" applyAlignment="1">
      <alignment horizontal="right" vertical="top" wrapText="1"/>
    </xf>
    <xf numFmtId="4" fontId="4" fillId="34" borderId="0" xfId="0" applyNumberFormat="1" applyFont="1" applyFill="1" applyAlignment="1">
      <alignment horizontal="right" wrapText="1"/>
    </xf>
    <xf numFmtId="49" fontId="7" fillId="0" borderId="10" xfId="0" applyNumberFormat="1" applyFont="1" applyBorder="1" applyAlignment="1">
      <alignment horizontal="center"/>
    </xf>
    <xf numFmtId="4" fontId="4" fillId="34" borderId="10" xfId="0" applyNumberFormat="1" applyFont="1" applyFill="1" applyBorder="1" applyAlignment="1">
      <alignment horizontal="right" wrapText="1"/>
    </xf>
    <xf numFmtId="0" fontId="33" fillId="0" borderId="10" xfId="1022" applyFont="1" applyBorder="1" applyAlignment="1">
      <alignment horizontal="center" vertical="top" wrapText="1"/>
    </xf>
    <xf numFmtId="4" fontId="33" fillId="0" borderId="10" xfId="1022" applyNumberFormat="1" applyFont="1" applyBorder="1" applyAlignment="1">
      <alignment horizontal="right" vertical="top" wrapText="1"/>
    </xf>
    <xf numFmtId="4" fontId="33" fillId="0" borderId="12" xfId="0" applyNumberFormat="1" applyFont="1" applyBorder="1" applyAlignment="1">
      <alignment horizontal="right" vertical="top" wrapText="1"/>
    </xf>
    <xf numFmtId="3" fontId="34" fillId="0" borderId="0" xfId="0" applyNumberFormat="1" applyFont="1" applyAlignment="1">
      <alignment horizontal="left" vertical="center" wrapText="1"/>
    </xf>
    <xf numFmtId="0" fontId="33" fillId="0" borderId="10" xfId="1667" applyNumberFormat="1" applyFont="1" applyBorder="1" applyAlignment="1">
      <alignment horizontal="center" vertical="top" wrapText="1"/>
    </xf>
    <xf numFmtId="4" fontId="37" fillId="34" borderId="0" xfId="0" applyNumberFormat="1" applyFont="1" applyFill="1" applyAlignment="1">
      <alignment horizontal="right" wrapText="1"/>
    </xf>
    <xf numFmtId="4" fontId="33" fillId="0" borderId="10" xfId="0" applyNumberFormat="1" applyFont="1" applyBorder="1" applyAlignment="1">
      <alignment horizontal="left" vertical="top" wrapText="1"/>
    </xf>
    <xf numFmtId="3" fontId="4" fillId="34" borderId="0" xfId="0" applyNumberFormat="1" applyFont="1" applyFill="1" applyAlignment="1">
      <alignment horizontal="right" wrapText="1"/>
    </xf>
    <xf numFmtId="4" fontId="33" fillId="33" borderId="13" xfId="0" applyNumberFormat="1" applyFont="1" applyFill="1" applyBorder="1" applyAlignment="1">
      <alignment horizontal="right" vertical="top" wrapText="1"/>
    </xf>
    <xf numFmtId="0" fontId="33" fillId="0" borderId="10" xfId="0" applyFont="1" applyBorder="1" applyAlignment="1">
      <alignment horizontal="center" vertical="top"/>
    </xf>
    <xf numFmtId="0" fontId="33" fillId="36" borderId="10" xfId="0" applyFont="1" applyFill="1" applyBorder="1" applyAlignment="1">
      <alignment horizontal="center" vertical="top" wrapText="1"/>
    </xf>
    <xf numFmtId="4" fontId="34" fillId="36" borderId="10" xfId="0" applyNumberFormat="1" applyFont="1" applyFill="1" applyBorder="1" applyAlignment="1">
      <alignment horizontal="right" vertical="top" wrapText="1"/>
    </xf>
    <xf numFmtId="4" fontId="34" fillId="36" borderId="10" xfId="0" applyNumberFormat="1" applyFont="1" applyFill="1" applyBorder="1" applyAlignment="1">
      <alignment horizontal="center" vertical="top" wrapText="1"/>
    </xf>
    <xf numFmtId="0" fontId="38" fillId="0" borderId="10" xfId="0" applyFont="1" applyBorder="1" applyAlignment="1">
      <alignment horizontal="left" vertical="top" wrapText="1"/>
    </xf>
    <xf numFmtId="4" fontId="33" fillId="0" borderId="10" xfId="0" applyNumberFormat="1" applyFont="1" applyBorder="1" applyAlignment="1">
      <alignment horizontal="right" vertical="center" wrapText="1"/>
    </xf>
    <xf numFmtId="0" fontId="33" fillId="0" borderId="14" xfId="0" applyFont="1" applyBorder="1" applyAlignment="1">
      <alignment horizontal="center" vertical="top" wrapText="1"/>
    </xf>
    <xf numFmtId="4" fontId="34" fillId="34" borderId="10" xfId="0" applyNumberFormat="1" applyFont="1" applyFill="1" applyBorder="1" applyAlignment="1">
      <alignment horizontal="right" vertical="top" wrapText="1"/>
    </xf>
    <xf numFmtId="4" fontId="33" fillId="0" borderId="12" xfId="0" applyNumberFormat="1" applyFont="1" applyBorder="1" applyAlignment="1">
      <alignment horizontal="right" vertical="center" wrapText="1"/>
    </xf>
    <xf numFmtId="0" fontId="33" fillId="0" borderId="0" xfId="1022" applyFont="1" applyAlignment="1">
      <alignment horizontal="center" vertical="top" wrapText="1"/>
    </xf>
    <xf numFmtId="4" fontId="4" fillId="0" borderId="0" xfId="0" applyNumberFormat="1" applyFont="1" applyAlignment="1">
      <alignment horizontal="right" wrapText="1"/>
    </xf>
    <xf numFmtId="4" fontId="27" fillId="34" borderId="10" xfId="0" applyNumberFormat="1" applyFont="1" applyFill="1" applyBorder="1" applyAlignment="1">
      <alignment horizontal="right" vertical="top" wrapText="1"/>
    </xf>
    <xf numFmtId="4" fontId="33" fillId="0" borderId="14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/>
    <xf numFmtId="0" fontId="39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" fontId="33" fillId="34" borderId="0" xfId="0" applyNumberFormat="1" applyFont="1" applyFill="1" applyAlignment="1">
      <alignment horizontal="right" vertical="center" wrapText="1"/>
    </xf>
    <xf numFmtId="4" fontId="34" fillId="0" borderId="0" xfId="0" applyNumberFormat="1" applyFont="1" applyAlignment="1">
      <alignment horizontal="left" vertical="center" wrapText="1"/>
    </xf>
    <xf numFmtId="4" fontId="35" fillId="0" borderId="0" xfId="0" applyNumberFormat="1" applyFont="1" applyAlignment="1">
      <alignment horizontal="left" vertical="center" wrapText="1"/>
    </xf>
    <xf numFmtId="0" fontId="27" fillId="0" borderId="10" xfId="0" applyFont="1" applyBorder="1" applyAlignment="1">
      <alignment horizontal="center"/>
    </xf>
    <xf numFmtId="4" fontId="38" fillId="0" borderId="10" xfId="0" applyNumberFormat="1" applyFont="1" applyBorder="1" applyAlignment="1">
      <alignment horizontal="right" vertical="top" wrapText="1"/>
    </xf>
    <xf numFmtId="0" fontId="33" fillId="0" borderId="10" xfId="0" applyFont="1" applyBorder="1" applyAlignment="1">
      <alignment horizontal="right" vertical="top" wrapText="1"/>
    </xf>
    <xf numFmtId="4" fontId="33" fillId="0" borderId="14" xfId="0" applyNumberFormat="1" applyFont="1" applyBorder="1" applyAlignment="1">
      <alignment horizontal="right" vertical="top" wrapText="1"/>
    </xf>
    <xf numFmtId="4" fontId="25" fillId="34" borderId="14" xfId="0" applyNumberFormat="1" applyFont="1" applyFill="1" applyBorder="1" applyAlignment="1">
      <alignment horizontal="right" vertical="top" wrapText="1"/>
    </xf>
    <xf numFmtId="4" fontId="34" fillId="0" borderId="14" xfId="0" applyNumberFormat="1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 wrapText="1"/>
    </xf>
    <xf numFmtId="4" fontId="33" fillId="0" borderId="14" xfId="0" applyNumberFormat="1" applyFont="1" applyBorder="1" applyAlignment="1">
      <alignment horizontal="center" vertical="top"/>
    </xf>
    <xf numFmtId="4" fontId="33" fillId="34" borderId="14" xfId="0" applyNumberFormat="1" applyFont="1" applyFill="1" applyBorder="1" applyAlignment="1">
      <alignment horizontal="right" vertical="top" wrapText="1"/>
    </xf>
    <xf numFmtId="4" fontId="33" fillId="0" borderId="15" xfId="0" applyNumberFormat="1" applyFont="1" applyBorder="1" applyAlignment="1">
      <alignment horizontal="right" vertical="top" wrapText="1"/>
    </xf>
    <xf numFmtId="4" fontId="33" fillId="34" borderId="15" xfId="0" applyNumberFormat="1" applyFont="1" applyFill="1" applyBorder="1" applyAlignment="1">
      <alignment horizontal="right" vertical="top" wrapText="1"/>
    </xf>
    <xf numFmtId="0" fontId="33" fillId="0" borderId="16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5" xfId="1022" applyFont="1" applyBorder="1" applyAlignment="1">
      <alignment horizontal="center" vertical="top" wrapText="1"/>
    </xf>
    <xf numFmtId="4" fontId="34" fillId="0" borderId="15" xfId="0" applyNumberFormat="1" applyFont="1" applyBorder="1" applyAlignment="1">
      <alignment horizontal="right" vertical="top" wrapText="1"/>
    </xf>
    <xf numFmtId="4" fontId="34" fillId="0" borderId="16" xfId="0" applyNumberFormat="1" applyFont="1" applyBorder="1" applyAlignment="1">
      <alignment horizontal="right" vertical="top" wrapText="1"/>
    </xf>
    <xf numFmtId="4" fontId="34" fillId="37" borderId="18" xfId="0" applyNumberFormat="1" applyFont="1" applyFill="1" applyBorder="1" applyAlignment="1">
      <alignment horizontal="right" vertical="top" wrapText="1"/>
    </xf>
    <xf numFmtId="4" fontId="34" fillId="37" borderId="15" xfId="0" applyNumberFormat="1" applyFont="1" applyFill="1" applyBorder="1" applyAlignment="1">
      <alignment horizontal="right" vertical="top" wrapText="1"/>
    </xf>
    <xf numFmtId="4" fontId="33" fillId="37" borderId="15" xfId="0" applyNumberFormat="1" applyFont="1" applyFill="1" applyBorder="1" applyAlignment="1">
      <alignment horizontal="right" vertical="top" wrapText="1"/>
    </xf>
    <xf numFmtId="4" fontId="27" fillId="0" borderId="16" xfId="0" applyNumberFormat="1" applyFont="1" applyBorder="1" applyAlignment="1">
      <alignment horizontal="right" vertical="top" wrapText="1"/>
    </xf>
    <xf numFmtId="4" fontId="34" fillId="34" borderId="18" xfId="0" applyNumberFormat="1" applyFont="1" applyFill="1" applyBorder="1" applyAlignment="1">
      <alignment horizontal="right" vertical="top" wrapText="1"/>
    </xf>
    <xf numFmtId="4" fontId="34" fillId="34" borderId="15" xfId="0" applyNumberFormat="1" applyFont="1" applyFill="1" applyBorder="1" applyAlignment="1">
      <alignment horizontal="right" vertical="top" wrapText="1"/>
    </xf>
    <xf numFmtId="4" fontId="34" fillId="33" borderId="15" xfId="0" applyNumberFormat="1" applyFont="1" applyFill="1" applyBorder="1" applyAlignment="1">
      <alignment horizontal="right" vertical="top" wrapText="1"/>
    </xf>
    <xf numFmtId="4" fontId="34" fillId="35" borderId="15" xfId="0" applyNumberFormat="1" applyFont="1" applyFill="1" applyBorder="1" applyAlignment="1">
      <alignment horizontal="right" vertical="top" wrapText="1"/>
    </xf>
    <xf numFmtId="4" fontId="27" fillId="0" borderId="15" xfId="0" applyNumberFormat="1" applyFont="1" applyBorder="1" applyAlignment="1">
      <alignment horizontal="right" vertical="top" wrapText="1"/>
    </xf>
    <xf numFmtId="4" fontId="34" fillId="38" borderId="15" xfId="0" applyNumberFormat="1" applyFont="1" applyFill="1" applyBorder="1" applyAlignment="1">
      <alignment horizontal="right" vertical="top" wrapText="1"/>
    </xf>
    <xf numFmtId="4" fontId="34" fillId="0" borderId="15" xfId="0" applyNumberFormat="1" applyFont="1" applyBorder="1" applyAlignment="1">
      <alignment horizontal="center" vertical="top"/>
    </xf>
    <xf numFmtId="0" fontId="34" fillId="0" borderId="16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/>
    </xf>
    <xf numFmtId="0" fontId="34" fillId="0" borderId="10" xfId="1022" applyFont="1" applyBorder="1" applyAlignment="1">
      <alignment horizontal="center" vertical="top" wrapText="1"/>
    </xf>
    <xf numFmtId="0" fontId="34" fillId="0" borderId="10" xfId="0" applyFont="1" applyBorder="1" applyAlignment="1">
      <alignment horizontal="right" vertical="top" wrapText="1"/>
    </xf>
    <xf numFmtId="4" fontId="34" fillId="33" borderId="10" xfId="0" applyNumberFormat="1" applyFont="1" applyFill="1" applyBorder="1" applyAlignment="1">
      <alignment horizontal="right" vertical="top" wrapText="1"/>
    </xf>
    <xf numFmtId="4" fontId="34" fillId="35" borderId="10" xfId="0" applyNumberFormat="1" applyFont="1" applyFill="1" applyBorder="1" applyAlignment="1">
      <alignment horizontal="right" vertical="top" wrapText="1"/>
    </xf>
    <xf numFmtId="4" fontId="27" fillId="39" borderId="10" xfId="0" applyNumberFormat="1" applyFont="1" applyFill="1" applyBorder="1" applyAlignment="1">
      <alignment horizontal="center" vertical="top" wrapText="1"/>
    </xf>
    <xf numFmtId="44" fontId="33" fillId="0" borderId="10" xfId="0" applyNumberFormat="1" applyFont="1" applyBorder="1" applyAlignment="1">
      <alignment horizontal="center" vertical="top" wrapText="1"/>
    </xf>
    <xf numFmtId="49" fontId="33" fillId="0" borderId="17" xfId="0" applyNumberFormat="1" applyFont="1" applyBorder="1" applyAlignment="1">
      <alignment horizontal="center" vertical="top" wrapText="1"/>
    </xf>
    <xf numFmtId="4" fontId="33" fillId="35" borderId="10" xfId="0" applyNumberFormat="1" applyFont="1" applyFill="1" applyBorder="1" applyAlignment="1">
      <alignment horizontal="center" vertical="top"/>
    </xf>
    <xf numFmtId="4" fontId="33" fillId="35" borderId="10" xfId="0" applyNumberFormat="1" applyFont="1" applyFill="1" applyBorder="1" applyAlignment="1">
      <alignment horizontal="right" vertical="top"/>
    </xf>
    <xf numFmtId="0" fontId="33" fillId="0" borderId="0" xfId="0" applyFont="1" applyAlignment="1">
      <alignment horizontal="center" vertical="top" wrapText="1"/>
    </xf>
    <xf numFmtId="49" fontId="40" fillId="0" borderId="10" xfId="0" applyNumberFormat="1" applyFont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top" wrapText="1"/>
    </xf>
    <xf numFmtId="4" fontId="41" fillId="34" borderId="10" xfId="0" applyNumberFormat="1" applyFont="1" applyFill="1" applyBorder="1" applyAlignment="1">
      <alignment horizontal="center" vertical="top" wrapText="1"/>
    </xf>
    <xf numFmtId="4" fontId="35" fillId="35" borderId="10" xfId="0" applyNumberFormat="1" applyFont="1" applyFill="1" applyBorder="1" applyAlignment="1">
      <alignment horizontal="center" vertical="top"/>
    </xf>
    <xf numFmtId="4" fontId="41" fillId="0" borderId="10" xfId="0" applyNumberFormat="1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4" fontId="35" fillId="0" borderId="10" xfId="0" applyNumberFormat="1" applyFont="1" applyBorder="1" applyAlignment="1">
      <alignment horizontal="center" vertical="top" wrapText="1"/>
    </xf>
    <xf numFmtId="49" fontId="35" fillId="0" borderId="10" xfId="0" applyNumberFormat="1" applyFont="1" applyBorder="1" applyAlignment="1">
      <alignment horizontal="center" vertical="top" wrapText="1"/>
    </xf>
    <xf numFmtId="4" fontId="33" fillId="0" borderId="12" xfId="0" applyNumberFormat="1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4" fontId="33" fillId="0" borderId="0" xfId="0" applyNumberFormat="1" applyFont="1" applyAlignment="1">
      <alignment horizontal="center" vertical="top" wrapText="1"/>
    </xf>
    <xf numFmtId="4" fontId="33" fillId="0" borderId="17" xfId="0" applyNumberFormat="1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 wrapText="1"/>
    </xf>
    <xf numFmtId="49" fontId="33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4" fontId="33" fillId="33" borderId="0" xfId="0" applyNumberFormat="1" applyFont="1" applyFill="1" applyAlignment="1">
      <alignment horizontal="center" vertical="top" wrapText="1"/>
    </xf>
    <xf numFmtId="4" fontId="33" fillId="34" borderId="0" xfId="0" applyNumberFormat="1" applyFont="1" applyFill="1" applyAlignment="1">
      <alignment horizontal="center" vertical="top" wrapText="1"/>
    </xf>
    <xf numFmtId="4" fontId="33" fillId="0" borderId="0" xfId="0" applyNumberFormat="1" applyFont="1" applyAlignment="1">
      <alignment horizontal="center" vertical="top"/>
    </xf>
    <xf numFmtId="4" fontId="33" fillId="35" borderId="0" xfId="0" applyNumberFormat="1" applyFont="1" applyFill="1" applyAlignment="1">
      <alignment horizontal="center" vertical="top" wrapText="1"/>
    </xf>
    <xf numFmtId="4" fontId="27" fillId="0" borderId="0" xfId="0" applyNumberFormat="1" applyFont="1" applyAlignment="1">
      <alignment horizontal="center" vertical="top" wrapText="1"/>
    </xf>
    <xf numFmtId="4" fontId="34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20" xfId="0" applyFont="1" applyBorder="1" applyAlignment="1">
      <alignment horizontal="center" vertical="top" wrapText="1"/>
    </xf>
    <xf numFmtId="4" fontId="33" fillId="0" borderId="20" xfId="0" applyNumberFormat="1" applyFont="1" applyBorder="1" applyAlignment="1">
      <alignment horizontal="center" vertical="top" wrapText="1"/>
    </xf>
    <xf numFmtId="4" fontId="33" fillId="33" borderId="20" xfId="0" applyNumberFormat="1" applyFont="1" applyFill="1" applyBorder="1" applyAlignment="1">
      <alignment horizontal="center" vertical="top" wrapText="1"/>
    </xf>
    <xf numFmtId="4" fontId="33" fillId="34" borderId="20" xfId="0" applyNumberFormat="1" applyFont="1" applyFill="1" applyBorder="1" applyAlignment="1">
      <alignment horizontal="center" vertical="top" wrapText="1"/>
    </xf>
    <xf numFmtId="4" fontId="33" fillId="0" borderId="20" xfId="0" applyNumberFormat="1" applyFont="1" applyBorder="1" applyAlignment="1">
      <alignment horizontal="center" vertical="top"/>
    </xf>
    <xf numFmtId="4" fontId="33" fillId="35" borderId="20" xfId="0" applyNumberFormat="1" applyFont="1" applyFill="1" applyBorder="1" applyAlignment="1">
      <alignment horizontal="center" vertical="top" wrapText="1"/>
    </xf>
    <xf numFmtId="4" fontId="27" fillId="0" borderId="20" xfId="0" applyNumberFormat="1" applyFont="1" applyBorder="1" applyAlignment="1">
      <alignment horizontal="center" vertical="top" wrapText="1"/>
    </xf>
    <xf numFmtId="4" fontId="34" fillId="0" borderId="20" xfId="0" applyNumberFormat="1" applyFont="1" applyBorder="1" applyAlignment="1">
      <alignment horizontal="left" vertical="top" wrapText="1"/>
    </xf>
    <xf numFmtId="49" fontId="33" fillId="0" borderId="20" xfId="0" applyNumberFormat="1" applyFont="1" applyBorder="1" applyAlignment="1">
      <alignment horizontal="center" vertical="top" wrapText="1"/>
    </xf>
    <xf numFmtId="49" fontId="42" fillId="0" borderId="10" xfId="0" applyNumberFormat="1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 wrapText="1"/>
    </xf>
    <xf numFmtId="4" fontId="27" fillId="40" borderId="10" xfId="0" applyNumberFormat="1" applyFont="1" applyFill="1" applyBorder="1" applyAlignment="1">
      <alignment horizontal="center" vertical="top" wrapText="1"/>
    </xf>
    <xf numFmtId="4" fontId="33" fillId="40" borderId="10" xfId="0" applyNumberFormat="1" applyFont="1" applyFill="1" applyBorder="1" applyAlignment="1">
      <alignment horizontal="right" vertical="top" wrapText="1"/>
    </xf>
    <xf numFmtId="0" fontId="33" fillId="41" borderId="10" xfId="0" applyFont="1" applyFill="1" applyBorder="1" applyAlignment="1">
      <alignment horizontal="center" vertical="top" wrapText="1"/>
    </xf>
    <xf numFmtId="49" fontId="34" fillId="41" borderId="10" xfId="0" applyNumberFormat="1" applyFont="1" applyFill="1" applyBorder="1" applyAlignment="1">
      <alignment horizontal="center" vertical="top" wrapText="1"/>
    </xf>
    <xf numFmtId="4" fontId="27" fillId="40" borderId="0" xfId="0" applyNumberFormat="1" applyFont="1" applyFill="1" applyAlignment="1">
      <alignment horizontal="center" vertical="top" wrapText="1"/>
    </xf>
    <xf numFmtId="4" fontId="33" fillId="0" borderId="10" xfId="976" applyNumberFormat="1" applyFont="1" applyFill="1" applyBorder="1" applyAlignment="1">
      <alignment horizontal="center" vertical="top" wrapText="1"/>
    </xf>
    <xf numFmtId="4" fontId="33" fillId="0" borderId="0" xfId="0" applyNumberFormat="1" applyFont="1" applyAlignment="1">
      <alignment horizontal="right" vertical="top" wrapText="1"/>
    </xf>
    <xf numFmtId="0" fontId="27" fillId="0" borderId="10" xfId="0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wrapText="1"/>
    </xf>
    <xf numFmtId="4" fontId="33" fillId="0" borderId="12" xfId="0" applyNumberFormat="1" applyFont="1" applyBorder="1" applyAlignment="1">
      <alignment horizontal="right" wrapText="1"/>
    </xf>
    <xf numFmtId="4" fontId="33" fillId="0" borderId="20" xfId="0" applyNumberFormat="1" applyFont="1" applyBorder="1" applyAlignment="1">
      <alignment horizontal="right" vertical="center" wrapText="1"/>
    </xf>
    <xf numFmtId="4" fontId="22" fillId="0" borderId="10" xfId="0" applyNumberFormat="1" applyFont="1" applyBorder="1" applyAlignment="1">
      <alignment horizontal="right" vertical="top" wrapText="1"/>
    </xf>
    <xf numFmtId="4" fontId="22" fillId="0" borderId="12" xfId="0" applyNumberFormat="1" applyFont="1" applyBorder="1" applyAlignment="1">
      <alignment horizontal="right" vertical="top" wrapText="1"/>
    </xf>
    <xf numFmtId="4" fontId="33" fillId="0" borderId="10" xfId="0" applyNumberFormat="1" applyFont="1" applyBorder="1" applyAlignment="1">
      <alignment horizontal="right" wrapText="1"/>
    </xf>
    <xf numFmtId="4" fontId="33" fillId="0" borderId="17" xfId="0" applyNumberFormat="1" applyFont="1" applyBorder="1" applyAlignment="1">
      <alignment horizontal="right" vertical="top" wrapText="1"/>
    </xf>
    <xf numFmtId="4" fontId="33" fillId="0" borderId="13" xfId="0" applyNumberFormat="1" applyFont="1" applyBorder="1" applyAlignment="1">
      <alignment horizontal="right" vertical="top" wrapText="1"/>
    </xf>
    <xf numFmtId="4" fontId="33" fillId="0" borderId="20" xfId="0" applyNumberFormat="1" applyFont="1" applyBorder="1" applyAlignment="1">
      <alignment horizontal="right" vertical="top" wrapText="1"/>
    </xf>
    <xf numFmtId="3" fontId="33" fillId="0" borderId="0" xfId="0" applyNumberFormat="1" applyFont="1" applyAlignment="1">
      <alignment horizontal="left" vertical="center" wrapText="1"/>
    </xf>
    <xf numFmtId="0" fontId="22" fillId="0" borderId="13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top" wrapText="1"/>
    </xf>
    <xf numFmtId="3" fontId="4" fillId="0" borderId="0" xfId="0" applyNumberFormat="1" applyFont="1" applyAlignment="1">
      <alignment horizontal="right" wrapText="1"/>
    </xf>
    <xf numFmtId="4" fontId="33" fillId="0" borderId="17" xfId="0" applyNumberFormat="1" applyFont="1" applyBorder="1" applyAlignment="1">
      <alignment horizontal="right" vertical="center" wrapText="1"/>
    </xf>
    <xf numFmtId="4" fontId="33" fillId="0" borderId="16" xfId="0" applyNumberFormat="1" applyFont="1" applyBorder="1" applyAlignment="1">
      <alignment horizontal="right" vertical="center" wrapText="1"/>
    </xf>
    <xf numFmtId="4" fontId="34" fillId="0" borderId="10" xfId="0" applyNumberFormat="1" applyFont="1" applyBorder="1" applyAlignment="1">
      <alignment horizontal="right" vertical="center" wrapText="1"/>
    </xf>
    <xf numFmtId="4" fontId="33" fillId="0" borderId="0" xfId="0" applyNumberFormat="1" applyFont="1" applyAlignment="1">
      <alignment horizontal="right" vertical="center" wrapText="1"/>
    </xf>
    <xf numFmtId="3" fontId="33" fillId="0" borderId="10" xfId="0" applyNumberFormat="1" applyFont="1" applyBorder="1" applyAlignment="1">
      <alignment horizontal="right" vertical="center" wrapText="1"/>
    </xf>
    <xf numFmtId="4" fontId="33" fillId="0" borderId="0" xfId="0" applyNumberFormat="1" applyFont="1" applyAlignment="1">
      <alignment horizontal="left" vertical="center" wrapText="1"/>
    </xf>
    <xf numFmtId="4" fontId="33" fillId="0" borderId="10" xfId="0" applyNumberFormat="1" applyFont="1" applyBorder="1" applyAlignment="1">
      <alignment horizontal="right" vertical="top"/>
    </xf>
    <xf numFmtId="4" fontId="35" fillId="0" borderId="10" xfId="0" applyNumberFormat="1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top" wrapText="1"/>
    </xf>
    <xf numFmtId="0" fontId="35" fillId="0" borderId="10" xfId="0" applyFont="1" applyBorder="1" applyAlignment="1">
      <alignment horizontal="right" vertical="top" wrapText="1"/>
    </xf>
    <xf numFmtId="0" fontId="35" fillId="0" borderId="17" xfId="0" applyFont="1" applyBorder="1" applyAlignment="1">
      <alignment horizontal="center" vertical="top" wrapText="1"/>
    </xf>
    <xf numFmtId="0" fontId="35" fillId="0" borderId="10" xfId="0" applyFont="1" applyBorder="1" applyAlignment="1">
      <alignment horizontal="right" vertical="top"/>
    </xf>
    <xf numFmtId="0" fontId="35" fillId="0" borderId="21" xfId="0" applyFont="1" applyBorder="1" applyAlignment="1">
      <alignment horizontal="center" vertical="top" wrapText="1"/>
    </xf>
    <xf numFmtId="0" fontId="35" fillId="0" borderId="22" xfId="0" applyFont="1" applyBorder="1" applyAlignment="1">
      <alignment horizontal="center" vertical="top" wrapText="1"/>
    </xf>
    <xf numFmtId="0" fontId="33" fillId="0" borderId="20" xfId="0" applyFont="1" applyBorder="1" applyAlignment="1">
      <alignment horizontal="right" vertical="top" wrapText="1"/>
    </xf>
    <xf numFmtId="0" fontId="35" fillId="0" borderId="23" xfId="0" applyFont="1" applyBorder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35" fillId="0" borderId="23" xfId="0" applyFont="1" applyBorder="1" applyAlignment="1">
      <alignment vertical="top" wrapText="1"/>
    </xf>
    <xf numFmtId="0" fontId="35" fillId="0" borderId="24" xfId="0" applyFont="1" applyBorder="1" applyAlignment="1">
      <alignment vertical="top" wrapText="1"/>
    </xf>
    <xf numFmtId="0" fontId="0" fillId="0" borderId="10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4" fillId="43" borderId="23" xfId="0" applyFont="1" applyFill="1" applyBorder="1" applyAlignment="1">
      <alignment vertical="top" wrapText="1"/>
    </xf>
    <xf numFmtId="0" fontId="34" fillId="43" borderId="24" xfId="0" applyFont="1" applyFill="1" applyBorder="1" applyAlignment="1">
      <alignment vertical="top" wrapText="1"/>
    </xf>
    <xf numFmtId="0" fontId="34" fillId="0" borderId="23" xfId="0" applyFont="1" applyBorder="1" applyAlignment="1">
      <alignment vertical="top" wrapText="1"/>
    </xf>
    <xf numFmtId="0" fontId="34" fillId="0" borderId="24" xfId="0" applyFont="1" applyBorder="1" applyAlignment="1">
      <alignment vertical="top" wrapText="1"/>
    </xf>
    <xf numFmtId="0" fontId="0" fillId="41" borderId="0" xfId="0" applyFill="1" applyAlignment="1">
      <alignment horizontal="left" vertical="center" wrapText="1"/>
    </xf>
    <xf numFmtId="49" fontId="0" fillId="41" borderId="0" xfId="0" applyNumberFormat="1" applyFill="1" applyAlignment="1">
      <alignment horizontal="left" vertical="center" wrapText="1"/>
    </xf>
    <xf numFmtId="0" fontId="34" fillId="41" borderId="23" xfId="0" applyFont="1" applyFill="1" applyBorder="1" applyAlignment="1">
      <alignment vertical="top" wrapText="1"/>
    </xf>
    <xf numFmtId="0" fontId="34" fillId="41" borderId="24" xfId="0" applyFont="1" applyFill="1" applyBorder="1" applyAlignment="1">
      <alignment vertical="top" wrapText="1"/>
    </xf>
    <xf numFmtId="0" fontId="0" fillId="41" borderId="10" xfId="0" applyFill="1" applyBorder="1" applyAlignment="1">
      <alignment horizontal="left" vertical="center" wrapText="1"/>
    </xf>
    <xf numFmtId="0" fontId="33" fillId="43" borderId="23" xfId="0" applyFont="1" applyFill="1" applyBorder="1" applyAlignment="1">
      <alignment vertical="top" wrapText="1"/>
    </xf>
    <xf numFmtId="0" fontId="33" fillId="43" borderId="23" xfId="0" applyFont="1" applyFill="1" applyBorder="1" applyAlignment="1">
      <alignment vertical="center" wrapText="1"/>
    </xf>
    <xf numFmtId="0" fontId="33" fillId="43" borderId="24" xfId="0" applyFont="1" applyFill="1" applyBorder="1" applyAlignment="1">
      <alignment vertical="top" wrapText="1"/>
    </xf>
    <xf numFmtId="0" fontId="4" fillId="43" borderId="23" xfId="0" applyFont="1" applyFill="1" applyBorder="1" applyAlignment="1">
      <alignment vertical="center" wrapText="1"/>
    </xf>
    <xf numFmtId="0" fontId="33" fillId="0" borderId="23" xfId="0" applyFont="1" applyBorder="1" applyAlignment="1">
      <alignment vertical="top" wrapText="1"/>
    </xf>
    <xf numFmtId="0" fontId="33" fillId="0" borderId="23" xfId="0" applyFont="1" applyBorder="1" applyAlignment="1">
      <alignment vertical="center" wrapText="1"/>
    </xf>
    <xf numFmtId="0" fontId="33" fillId="0" borderId="24" xfId="0" applyFont="1" applyBorder="1" applyAlignment="1">
      <alignment vertical="top" wrapText="1"/>
    </xf>
    <xf numFmtId="0" fontId="33" fillId="41" borderId="23" xfId="0" applyFont="1" applyFill="1" applyBorder="1" applyAlignment="1">
      <alignment vertical="top" wrapText="1"/>
    </xf>
    <xf numFmtId="0" fontId="33" fillId="41" borderId="24" xfId="0" applyFont="1" applyFill="1" applyBorder="1" applyAlignment="1">
      <alignment vertical="top" wrapText="1"/>
    </xf>
    <xf numFmtId="0" fontId="33" fillId="0" borderId="23" xfId="0" applyFont="1" applyBorder="1" applyAlignment="1"/>
    <xf numFmtId="49" fontId="25" fillId="0" borderId="10" xfId="0" applyNumberFormat="1" applyFont="1" applyBorder="1" applyAlignment="1">
      <alignment horizontal="center" vertical="top" wrapText="1"/>
    </xf>
    <xf numFmtId="173" fontId="25" fillId="0" borderId="10" xfId="0" applyNumberFormat="1" applyFont="1" applyBorder="1" applyAlignment="1">
      <alignment horizontal="center" vertical="top" wrapText="1"/>
    </xf>
    <xf numFmtId="4" fontId="43" fillId="44" borderId="10" xfId="0" applyNumberFormat="1" applyFont="1" applyFill="1" applyBorder="1" applyAlignment="1">
      <alignment horizontal="center" vertical="top" wrapText="1"/>
    </xf>
    <xf numFmtId="173" fontId="25" fillId="0" borderId="10" xfId="0" applyNumberFormat="1" applyFont="1" applyBorder="1" applyAlignment="1">
      <alignment horizontal="center" vertical="top"/>
    </xf>
    <xf numFmtId="173" fontId="25" fillId="44" borderId="10" xfId="0" applyNumberFormat="1" applyFont="1" applyFill="1" applyBorder="1" applyAlignment="1">
      <alignment horizontal="center" vertical="top" wrapText="1"/>
    </xf>
    <xf numFmtId="173" fontId="25" fillId="45" borderId="10" xfId="0" applyNumberFormat="1" applyFont="1" applyFill="1" applyBorder="1" applyAlignment="1">
      <alignment horizontal="center" vertical="top" wrapText="1"/>
    </xf>
    <xf numFmtId="173" fontId="25" fillId="35" borderId="10" xfId="0" applyNumberFormat="1" applyFont="1" applyFill="1" applyBorder="1" applyAlignment="1">
      <alignment horizontal="center" vertical="top" wrapText="1"/>
    </xf>
    <xf numFmtId="173" fontId="0" fillId="0" borderId="10" xfId="0" applyNumberFormat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top" wrapText="1"/>
    </xf>
    <xf numFmtId="173" fontId="25" fillId="35" borderId="10" xfId="976" applyNumberFormat="1" applyFont="1" applyFill="1" applyBorder="1" applyAlignment="1">
      <alignment horizontal="center" vertical="top" wrapText="1"/>
    </xf>
    <xf numFmtId="0" fontId="36" fillId="36" borderId="10" xfId="0" applyFont="1" applyFill="1" applyBorder="1" applyAlignment="1">
      <alignment horizontal="center" vertical="top" wrapText="1"/>
    </xf>
    <xf numFmtId="49" fontId="45" fillId="36" borderId="10" xfId="0" applyNumberFormat="1" applyFont="1" applyFill="1" applyBorder="1" applyAlignment="1">
      <alignment horizontal="center" vertical="top" wrapText="1"/>
    </xf>
    <xf numFmtId="0" fontId="45" fillId="36" borderId="10" xfId="0" applyFont="1" applyFill="1" applyBorder="1" applyAlignment="1">
      <alignment horizontal="center" vertical="top" wrapText="1"/>
    </xf>
    <xf numFmtId="173" fontId="45" fillId="36" borderId="10" xfId="0" applyNumberFormat="1" applyFont="1" applyFill="1" applyBorder="1" applyAlignment="1">
      <alignment horizontal="center" vertical="top" wrapText="1"/>
    </xf>
    <xf numFmtId="4" fontId="45" fillId="44" borderId="10" xfId="0" applyNumberFormat="1" applyFont="1" applyFill="1" applyBorder="1" applyAlignment="1">
      <alignment horizontal="center" vertical="top" wrapText="1"/>
    </xf>
    <xf numFmtId="173" fontId="46" fillId="36" borderId="10" xfId="0" applyNumberFormat="1" applyFont="1" applyFill="1" applyBorder="1" applyAlignment="1">
      <alignment horizontal="center" vertical="top" wrapText="1"/>
    </xf>
    <xf numFmtId="173" fontId="45" fillId="46" borderId="10" xfId="0" applyNumberFormat="1" applyFont="1" applyFill="1" applyBorder="1" applyAlignment="1">
      <alignment horizontal="center" vertical="top" wrapText="1"/>
    </xf>
    <xf numFmtId="173" fontId="45" fillId="47" borderId="10" xfId="0" applyNumberFormat="1" applyFont="1" applyFill="1" applyBorder="1" applyAlignment="1">
      <alignment horizontal="center" vertical="top" wrapText="1"/>
    </xf>
    <xf numFmtId="173" fontId="45" fillId="48" borderId="10" xfId="0" applyNumberFormat="1" applyFont="1" applyFill="1" applyBorder="1" applyAlignment="1">
      <alignment horizontal="center" vertical="top" wrapText="1"/>
    </xf>
    <xf numFmtId="4" fontId="46" fillId="36" borderId="10" xfId="0" applyNumberFormat="1" applyFont="1" applyFill="1" applyBorder="1" applyAlignment="1">
      <alignment horizontal="center" vertical="top" wrapText="1"/>
    </xf>
    <xf numFmtId="49" fontId="47" fillId="0" borderId="10" xfId="0" applyNumberFormat="1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top" wrapText="1"/>
    </xf>
    <xf numFmtId="173" fontId="47" fillId="0" borderId="10" xfId="0" applyNumberFormat="1" applyFont="1" applyBorder="1" applyAlignment="1">
      <alignment horizontal="center" vertical="top" wrapText="1"/>
    </xf>
    <xf numFmtId="173" fontId="47" fillId="44" borderId="10" xfId="0" applyNumberFormat="1" applyFont="1" applyFill="1" applyBorder="1" applyAlignment="1">
      <alignment horizontal="center" vertical="top" wrapText="1"/>
    </xf>
    <xf numFmtId="173" fontId="46" fillId="0" borderId="10" xfId="0" applyNumberFormat="1" applyFont="1" applyBorder="1" applyAlignment="1">
      <alignment horizontal="center" vertical="top" wrapText="1"/>
    </xf>
    <xf numFmtId="173" fontId="47" fillId="45" borderId="10" xfId="0" applyNumberFormat="1" applyFont="1" applyFill="1" applyBorder="1" applyAlignment="1">
      <alignment horizontal="center" vertical="top" wrapText="1"/>
    </xf>
    <xf numFmtId="173" fontId="45" fillId="0" borderId="10" xfId="0" applyNumberFormat="1" applyFont="1" applyBorder="1" applyAlignment="1">
      <alignment horizontal="center" vertical="top" wrapText="1"/>
    </xf>
    <xf numFmtId="173" fontId="47" fillId="35" borderId="10" xfId="0" applyNumberFormat="1" applyFont="1" applyFill="1" applyBorder="1" applyAlignment="1">
      <alignment horizontal="center" vertical="top" wrapText="1"/>
    </xf>
    <xf numFmtId="4" fontId="46" fillId="0" borderId="10" xfId="0" applyNumberFormat="1" applyFont="1" applyBorder="1" applyAlignment="1">
      <alignment horizontal="center" vertical="top" wrapText="1"/>
    </xf>
    <xf numFmtId="0" fontId="25" fillId="37" borderId="10" xfId="0" applyFont="1" applyFill="1" applyBorder="1" applyAlignment="1">
      <alignment horizontal="center" vertical="top" wrapText="1"/>
    </xf>
    <xf numFmtId="49" fontId="47" fillId="37" borderId="10" xfId="0" applyNumberFormat="1" applyFont="1" applyFill="1" applyBorder="1" applyAlignment="1">
      <alignment horizontal="center" vertical="top" wrapText="1"/>
    </xf>
    <xf numFmtId="0" fontId="47" fillId="37" borderId="10" xfId="0" applyFont="1" applyFill="1" applyBorder="1" applyAlignment="1">
      <alignment horizontal="center" vertical="top" wrapText="1"/>
    </xf>
    <xf numFmtId="173" fontId="47" fillId="37" borderId="10" xfId="0" applyNumberFormat="1" applyFont="1" applyFill="1" applyBorder="1" applyAlignment="1">
      <alignment horizontal="center" vertical="top" wrapText="1"/>
    </xf>
    <xf numFmtId="4" fontId="47" fillId="44" borderId="10" xfId="0" applyNumberFormat="1" applyFont="1" applyFill="1" applyBorder="1" applyAlignment="1">
      <alignment horizontal="center" vertical="top" wrapText="1"/>
    </xf>
    <xf numFmtId="173" fontId="46" fillId="37" borderId="10" xfId="0" applyNumberFormat="1" applyFont="1" applyFill="1" applyBorder="1" applyAlignment="1">
      <alignment horizontal="center" vertical="top" wrapText="1"/>
    </xf>
    <xf numFmtId="173" fontId="47" fillId="49" borderId="10" xfId="0" applyNumberFormat="1" applyFont="1" applyFill="1" applyBorder="1" applyAlignment="1">
      <alignment horizontal="center" vertical="top" wrapText="1"/>
    </xf>
    <xf numFmtId="173" fontId="47" fillId="50" borderId="10" xfId="0" applyNumberFormat="1" applyFont="1" applyFill="1" applyBorder="1" applyAlignment="1">
      <alignment horizontal="center" vertical="top" wrapText="1"/>
    </xf>
    <xf numFmtId="4" fontId="46" fillId="37" borderId="10" xfId="0" applyNumberFormat="1" applyFont="1" applyFill="1" applyBorder="1" applyAlignment="1">
      <alignment horizontal="center" vertical="top" wrapText="1"/>
    </xf>
    <xf numFmtId="173" fontId="45" fillId="44" borderId="10" xfId="0" applyNumberFormat="1" applyFont="1" applyFill="1" applyBorder="1" applyAlignment="1">
      <alignment horizontal="center" vertical="top" wrapText="1"/>
    </xf>
    <xf numFmtId="0" fontId="25" fillId="42" borderId="10" xfId="0" applyFont="1" applyFill="1" applyBorder="1" applyAlignment="1">
      <alignment horizontal="center" vertical="top" wrapText="1"/>
    </xf>
    <xf numFmtId="173" fontId="47" fillId="44" borderId="10" xfId="1022" applyNumberFormat="1" applyFont="1" applyFill="1" applyBorder="1" applyAlignment="1">
      <alignment horizontal="center" vertical="top" wrapText="1"/>
    </xf>
    <xf numFmtId="173" fontId="47" fillId="51" borderId="10" xfId="0" applyNumberFormat="1" applyFont="1" applyFill="1" applyBorder="1" applyAlignment="1">
      <alignment horizontal="center" vertical="top" wrapText="1"/>
    </xf>
    <xf numFmtId="0" fontId="47" fillId="42" borderId="10" xfId="0" applyFont="1" applyFill="1" applyBorder="1" applyAlignment="1">
      <alignment horizontal="center" vertical="top" wrapText="1"/>
    </xf>
    <xf numFmtId="0" fontId="47" fillId="0" borderId="10" xfId="1022" applyFont="1" applyBorder="1" applyAlignment="1">
      <alignment horizontal="center" vertical="top" wrapText="1"/>
    </xf>
    <xf numFmtId="173" fontId="47" fillId="0" borderId="10" xfId="1022" applyNumberFormat="1" applyFont="1" applyBorder="1" applyAlignment="1">
      <alignment horizontal="center" vertical="top" wrapText="1"/>
    </xf>
    <xf numFmtId="0" fontId="47" fillId="0" borderId="10" xfId="0" applyFont="1" applyBorder="1" applyAlignment="1">
      <alignment horizontal="left" vertical="top" wrapText="1"/>
    </xf>
    <xf numFmtId="0" fontId="25" fillId="36" borderId="10" xfId="0" applyFont="1" applyFill="1" applyBorder="1" applyAlignment="1">
      <alignment horizontal="center" vertical="top" wrapText="1"/>
    </xf>
    <xf numFmtId="173" fontId="47" fillId="45" borderId="10" xfId="1022" applyNumberFormat="1" applyFont="1" applyFill="1" applyBorder="1" applyAlignment="1">
      <alignment horizontal="center" vertical="top" wrapText="1"/>
    </xf>
    <xf numFmtId="0" fontId="47" fillId="0" borderId="10" xfId="1667" applyNumberFormat="1" applyFont="1" applyBorder="1" applyAlignment="1">
      <alignment horizontal="center" vertical="top" wrapText="1"/>
    </xf>
    <xf numFmtId="0" fontId="47" fillId="34" borderId="10" xfId="0" applyFont="1" applyFill="1" applyBorder="1" applyAlignment="1">
      <alignment horizontal="center" vertical="top" wrapText="1"/>
    </xf>
    <xf numFmtId="4" fontId="47" fillId="44" borderId="10" xfId="1022" applyNumberFormat="1" applyFont="1" applyFill="1" applyBorder="1" applyAlignment="1">
      <alignment horizontal="center" vertical="top" wrapText="1"/>
    </xf>
    <xf numFmtId="0" fontId="48" fillId="42" borderId="10" xfId="0" applyFont="1" applyFill="1" applyBorder="1" applyAlignment="1">
      <alignment horizontal="center" vertical="top" wrapText="1"/>
    </xf>
    <xf numFmtId="173" fontId="47" fillId="42" borderId="10" xfId="0" applyNumberFormat="1" applyFont="1" applyFill="1" applyBorder="1" applyAlignment="1">
      <alignment horizontal="center" vertical="top" wrapText="1"/>
    </xf>
    <xf numFmtId="173" fontId="47" fillId="33" borderId="10" xfId="0" applyNumberFormat="1" applyFont="1" applyFill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49" fontId="45" fillId="0" borderId="10" xfId="0" applyNumberFormat="1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173" fontId="45" fillId="45" borderId="10" xfId="0" applyNumberFormat="1" applyFont="1" applyFill="1" applyBorder="1" applyAlignment="1">
      <alignment horizontal="center" vertical="top" wrapText="1"/>
    </xf>
    <xf numFmtId="173" fontId="45" fillId="35" borderId="10" xfId="0" applyNumberFormat="1" applyFont="1" applyFill="1" applyBorder="1" applyAlignment="1">
      <alignment horizontal="center" vertical="top" wrapText="1"/>
    </xf>
    <xf numFmtId="4" fontId="45" fillId="0" borderId="10" xfId="0" applyNumberFormat="1" applyFont="1" applyBorder="1" applyAlignment="1">
      <alignment horizontal="center" vertical="top" wrapText="1"/>
    </xf>
    <xf numFmtId="0" fontId="47" fillId="39" borderId="10" xfId="0" applyFont="1" applyFill="1" applyBorder="1" applyAlignment="1">
      <alignment horizontal="center" vertical="top" wrapText="1"/>
    </xf>
    <xf numFmtId="0" fontId="47" fillId="52" borderId="10" xfId="0" applyFont="1" applyFill="1" applyBorder="1" applyAlignment="1">
      <alignment horizontal="center" vertical="top" wrapText="1"/>
    </xf>
    <xf numFmtId="0" fontId="47" fillId="53" borderId="10" xfId="0" applyFont="1" applyFill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top" wrapText="1"/>
    </xf>
    <xf numFmtId="173" fontId="47" fillId="34" borderId="10" xfId="0" applyNumberFormat="1" applyFont="1" applyFill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49" fontId="50" fillId="0" borderId="10" xfId="0" applyNumberFormat="1" applyFont="1" applyBorder="1" applyAlignment="1">
      <alignment horizontal="center" vertical="top" wrapText="1"/>
    </xf>
    <xf numFmtId="173" fontId="50" fillId="0" borderId="10" xfId="0" applyNumberFormat="1" applyFont="1" applyBorder="1" applyAlignment="1">
      <alignment horizontal="center" vertical="top" wrapText="1"/>
    </xf>
    <xf numFmtId="4" fontId="50" fillId="44" borderId="10" xfId="0" applyNumberFormat="1" applyFont="1" applyFill="1" applyBorder="1" applyAlignment="1">
      <alignment horizontal="center" vertical="top" wrapText="1"/>
    </xf>
    <xf numFmtId="173" fontId="51" fillId="0" borderId="10" xfId="0" applyNumberFormat="1" applyFont="1" applyBorder="1" applyAlignment="1">
      <alignment horizontal="center" vertical="top" wrapText="1"/>
    </xf>
    <xf numFmtId="173" fontId="50" fillId="44" borderId="10" xfId="0" applyNumberFormat="1" applyFont="1" applyFill="1" applyBorder="1" applyAlignment="1">
      <alignment horizontal="center" vertical="top" wrapText="1"/>
    </xf>
    <xf numFmtId="173" fontId="50" fillId="45" borderId="10" xfId="0" applyNumberFormat="1" applyFont="1" applyFill="1" applyBorder="1" applyAlignment="1">
      <alignment horizontal="center" vertical="top" wrapText="1"/>
    </xf>
    <xf numFmtId="173" fontId="50" fillId="35" borderId="10" xfId="0" applyNumberFormat="1" applyFont="1" applyFill="1" applyBorder="1" applyAlignment="1">
      <alignment horizontal="center" vertical="top" wrapText="1"/>
    </xf>
    <xf numFmtId="0" fontId="50" fillId="0" borderId="10" xfId="0" applyFont="1" applyBorder="1" applyAlignment="1">
      <alignment horizontal="left" vertical="top" wrapText="1"/>
    </xf>
    <xf numFmtId="4" fontId="50" fillId="0" borderId="10" xfId="0" applyNumberFormat="1" applyFont="1" applyBorder="1" applyAlignment="1">
      <alignment horizontal="center" vertical="top" wrapText="1"/>
    </xf>
    <xf numFmtId="4" fontId="50" fillId="35" borderId="10" xfId="0" applyNumberFormat="1" applyFont="1" applyFill="1" applyBorder="1" applyAlignment="1">
      <alignment horizontal="center" vertical="top" wrapText="1"/>
    </xf>
    <xf numFmtId="4" fontId="50" fillId="45" borderId="10" xfId="0" applyNumberFormat="1" applyFont="1" applyFill="1" applyBorder="1" applyAlignment="1">
      <alignment horizontal="center" vertical="top" wrapText="1"/>
    </xf>
    <xf numFmtId="4" fontId="51" fillId="0" borderId="10" xfId="0" applyNumberFormat="1" applyFont="1" applyBorder="1" applyAlignment="1">
      <alignment horizontal="center" vertical="top" wrapText="1"/>
    </xf>
    <xf numFmtId="173" fontId="50" fillId="0" borderId="10" xfId="0" applyNumberFormat="1" applyFont="1" applyBorder="1" applyAlignment="1">
      <alignment horizontal="center" vertical="top"/>
    </xf>
    <xf numFmtId="173" fontId="50" fillId="45" borderId="10" xfId="0" applyNumberFormat="1" applyFont="1" applyFill="1" applyBorder="1" applyAlignment="1">
      <alignment horizontal="center" vertical="top"/>
    </xf>
    <xf numFmtId="0" fontId="52" fillId="0" borderId="10" xfId="0" applyFont="1" applyBorder="1" applyAlignment="1">
      <alignment horizontal="center" vertical="top"/>
    </xf>
    <xf numFmtId="173" fontId="50" fillId="35" borderId="10" xfId="0" applyNumberFormat="1" applyFont="1" applyFill="1" applyBorder="1" applyAlignment="1">
      <alignment horizontal="center" vertical="top"/>
    </xf>
    <xf numFmtId="0" fontId="50" fillId="0" borderId="10" xfId="0" applyFont="1" applyBorder="1" applyAlignment="1">
      <alignment horizontal="center" vertical="top"/>
    </xf>
    <xf numFmtId="0" fontId="48" fillId="0" borderId="10" xfId="0" applyFont="1" applyBorder="1" applyAlignment="1">
      <alignment horizontal="center" vertical="top" wrapText="1"/>
    </xf>
    <xf numFmtId="0" fontId="53" fillId="0" borderId="10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/>
    </xf>
    <xf numFmtId="173" fontId="25" fillId="35" borderId="10" xfId="0" applyNumberFormat="1" applyFont="1" applyFill="1" applyBorder="1" applyAlignment="1">
      <alignment horizontal="center" vertical="top"/>
    </xf>
    <xf numFmtId="173" fontId="25" fillId="45" borderId="10" xfId="0" applyNumberFormat="1" applyFont="1" applyFill="1" applyBorder="1" applyAlignment="1">
      <alignment horizontal="center" vertical="top"/>
    </xf>
    <xf numFmtId="0" fontId="36" fillId="0" borderId="10" xfId="0" applyFont="1" applyBorder="1" applyAlignment="1">
      <alignment horizontal="left" vertical="top" wrapText="1"/>
    </xf>
    <xf numFmtId="0" fontId="25" fillId="39" borderId="10" xfId="0" applyFont="1" applyFill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49" fontId="25" fillId="0" borderId="0" xfId="0" applyNumberFormat="1" applyFont="1" applyAlignment="1">
      <alignment horizontal="center" vertical="top" wrapText="1"/>
    </xf>
    <xf numFmtId="173" fontId="25" fillId="0" borderId="0" xfId="0" applyNumberFormat="1" applyFont="1" applyAlignment="1">
      <alignment horizontal="center" vertical="top" wrapText="1"/>
    </xf>
    <xf numFmtId="4" fontId="43" fillId="44" borderId="0" xfId="0" applyNumberFormat="1" applyFont="1" applyFill="1" applyAlignment="1">
      <alignment horizontal="center" vertical="top" wrapText="1"/>
    </xf>
    <xf numFmtId="173" fontId="25" fillId="0" borderId="0" xfId="0" applyNumberFormat="1" applyFont="1" applyAlignment="1">
      <alignment horizontal="center" vertical="top"/>
    </xf>
    <xf numFmtId="173" fontId="25" fillId="44" borderId="0" xfId="0" applyNumberFormat="1" applyFont="1" applyFill="1" applyAlignment="1">
      <alignment horizontal="center" vertical="top" wrapText="1"/>
    </xf>
    <xf numFmtId="173" fontId="25" fillId="45" borderId="0" xfId="0" applyNumberFormat="1" applyFont="1" applyFill="1" applyAlignment="1">
      <alignment horizontal="center" vertical="top" wrapText="1"/>
    </xf>
    <xf numFmtId="173" fontId="25" fillId="35" borderId="0" xfId="0" applyNumberFormat="1" applyFont="1" applyFill="1" applyAlignment="1">
      <alignment horizontal="center" vertical="top" wrapText="1"/>
    </xf>
    <xf numFmtId="173" fontId="0" fillId="0" borderId="0" xfId="0" applyNumberForma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5" fillId="0" borderId="20" xfId="0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49" fontId="25" fillId="0" borderId="20" xfId="0" applyNumberFormat="1" applyFont="1" applyBorder="1" applyAlignment="1">
      <alignment horizontal="center" vertical="top" wrapText="1"/>
    </xf>
    <xf numFmtId="173" fontId="25" fillId="0" borderId="20" xfId="0" applyNumberFormat="1" applyFont="1" applyBorder="1" applyAlignment="1">
      <alignment horizontal="center" vertical="top" wrapText="1"/>
    </xf>
    <xf numFmtId="4" fontId="43" fillId="44" borderId="20" xfId="0" applyNumberFormat="1" applyFont="1" applyFill="1" applyBorder="1" applyAlignment="1">
      <alignment horizontal="center" vertical="top" wrapText="1"/>
    </xf>
    <xf numFmtId="173" fontId="25" fillId="0" borderId="20" xfId="0" applyNumberFormat="1" applyFont="1" applyBorder="1" applyAlignment="1">
      <alignment horizontal="center" vertical="top"/>
    </xf>
    <xf numFmtId="173" fontId="25" fillId="44" borderId="20" xfId="0" applyNumberFormat="1" applyFont="1" applyFill="1" applyBorder="1" applyAlignment="1">
      <alignment horizontal="center" vertical="top" wrapText="1"/>
    </xf>
    <xf numFmtId="173" fontId="25" fillId="45" borderId="20" xfId="0" applyNumberFormat="1" applyFont="1" applyFill="1" applyBorder="1" applyAlignment="1">
      <alignment horizontal="center" vertical="top" wrapText="1"/>
    </xf>
    <xf numFmtId="173" fontId="25" fillId="35" borderId="20" xfId="0" applyNumberFormat="1" applyFont="1" applyFill="1" applyBorder="1" applyAlignment="1">
      <alignment horizontal="center" vertical="top" wrapText="1"/>
    </xf>
    <xf numFmtId="173" fontId="0" fillId="0" borderId="20" xfId="0" applyNumberFormat="1" applyBorder="1" applyAlignment="1">
      <alignment horizontal="center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49" fontId="54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4" fontId="27" fillId="40" borderId="0" xfId="0" applyNumberFormat="1" applyFont="1" applyFill="1" applyBorder="1" applyAlignment="1">
      <alignment horizontal="center" vertical="top" wrapText="1"/>
    </xf>
    <xf numFmtId="4" fontId="33" fillId="0" borderId="0" xfId="0" applyNumberFormat="1" applyFont="1" applyBorder="1" applyAlignment="1">
      <alignment horizontal="center" vertical="top" wrapText="1"/>
    </xf>
    <xf numFmtId="49" fontId="40" fillId="0" borderId="10" xfId="0" applyNumberFormat="1" applyFont="1" applyBorder="1" applyAlignment="1">
      <alignment horizontal="center" vertical="top" wrapText="1"/>
    </xf>
    <xf numFmtId="0" fontId="35" fillId="0" borderId="13" xfId="0" applyFont="1" applyBorder="1" applyAlignment="1">
      <alignment horizontal="right" vertical="top"/>
    </xf>
    <xf numFmtId="0" fontId="35" fillId="0" borderId="14" xfId="0" applyFont="1" applyBorder="1" applyAlignment="1">
      <alignment horizontal="right" vertical="top"/>
    </xf>
    <xf numFmtId="0" fontId="35" fillId="0" borderId="12" xfId="0" applyFont="1" applyBorder="1" applyAlignment="1">
      <alignment horizontal="right" vertical="top"/>
    </xf>
    <xf numFmtId="0" fontId="25" fillId="0" borderId="10" xfId="0" applyFont="1" applyBorder="1" applyAlignment="1">
      <alignment vertical="top" wrapText="1"/>
    </xf>
    <xf numFmtId="0" fontId="33" fillId="0" borderId="13" xfId="0" applyFont="1" applyBorder="1" applyAlignment="1">
      <alignment horizontal="right" vertical="top"/>
    </xf>
    <xf numFmtId="0" fontId="33" fillId="0" borderId="14" xfId="0" applyFont="1" applyBorder="1" applyAlignment="1">
      <alignment horizontal="right" vertical="top"/>
    </xf>
    <xf numFmtId="0" fontId="33" fillId="0" borderId="12" xfId="0" applyFont="1" applyBorder="1" applyAlignment="1">
      <alignment horizontal="right" vertical="top"/>
    </xf>
    <xf numFmtId="4" fontId="35" fillId="34" borderId="13" xfId="0" applyNumberFormat="1" applyFont="1" applyFill="1" applyBorder="1" applyAlignment="1">
      <alignment horizontal="center" vertical="top" wrapText="1"/>
    </xf>
    <xf numFmtId="4" fontId="35" fillId="34" borderId="14" xfId="0" applyNumberFormat="1" applyFont="1" applyFill="1" applyBorder="1" applyAlignment="1">
      <alignment horizontal="center" vertical="top" wrapText="1"/>
    </xf>
    <xf numFmtId="4" fontId="35" fillId="35" borderId="14" xfId="0" applyNumberFormat="1" applyFont="1" applyFill="1" applyBorder="1" applyAlignment="1">
      <alignment horizontal="center" vertical="top" wrapText="1"/>
    </xf>
    <xf numFmtId="4" fontId="35" fillId="35" borderId="12" xfId="0" applyNumberFormat="1" applyFont="1" applyFill="1" applyBorder="1" applyAlignment="1">
      <alignment horizontal="center" vertical="top" wrapText="1"/>
    </xf>
    <xf numFmtId="0" fontId="33" fillId="0" borderId="13" xfId="0" applyFont="1" applyBorder="1" applyAlignment="1">
      <alignment horizontal="right" vertical="top" indent="3"/>
    </xf>
    <xf numFmtId="0" fontId="33" fillId="0" borderId="14" xfId="0" applyFont="1" applyBorder="1" applyAlignment="1">
      <alignment horizontal="right" vertical="top" indent="3"/>
    </xf>
    <xf numFmtId="0" fontId="33" fillId="0" borderId="12" xfId="0" applyFont="1" applyBorder="1" applyAlignment="1">
      <alignment horizontal="right" vertical="top" indent="3"/>
    </xf>
    <xf numFmtId="0" fontId="35" fillId="0" borderId="13" xfId="0" applyFont="1" applyBorder="1" applyAlignment="1">
      <alignment horizontal="right" vertical="top" wrapText="1"/>
    </xf>
    <xf numFmtId="0" fontId="35" fillId="0" borderId="14" xfId="0" applyFont="1" applyBorder="1" applyAlignment="1">
      <alignment horizontal="right" vertical="top" wrapText="1"/>
    </xf>
    <xf numFmtId="0" fontId="35" fillId="0" borderId="12" xfId="0" applyFont="1" applyBorder="1" applyAlignment="1">
      <alignment horizontal="right" vertical="top" wrapText="1"/>
    </xf>
    <xf numFmtId="4" fontId="33" fillId="34" borderId="13" xfId="0" applyNumberFormat="1" applyFont="1" applyFill="1" applyBorder="1" applyAlignment="1">
      <alignment horizontal="left" vertical="top" wrapText="1" indent="9"/>
    </xf>
    <xf numFmtId="4" fontId="33" fillId="34" borderId="14" xfId="0" applyNumberFormat="1" applyFont="1" applyFill="1" applyBorder="1" applyAlignment="1">
      <alignment horizontal="left" vertical="top" wrapText="1" indent="9"/>
    </xf>
    <xf numFmtId="4" fontId="33" fillId="35" borderId="14" xfId="0" applyNumberFormat="1" applyFont="1" applyFill="1" applyBorder="1" applyAlignment="1">
      <alignment horizontal="left" vertical="top" wrapText="1" indent="9"/>
    </xf>
    <xf numFmtId="4" fontId="33" fillId="35" borderId="12" xfId="0" applyNumberFormat="1" applyFont="1" applyFill="1" applyBorder="1" applyAlignment="1">
      <alignment horizontal="left" vertical="top" wrapText="1" indent="9"/>
    </xf>
    <xf numFmtId="0" fontId="33" fillId="0" borderId="13" xfId="0" applyFont="1" applyBorder="1" applyAlignment="1">
      <alignment horizontal="right" vertical="top" wrapText="1"/>
    </xf>
    <xf numFmtId="0" fontId="33" fillId="0" borderId="14" xfId="0" applyFont="1" applyBorder="1" applyAlignment="1">
      <alignment horizontal="right" vertical="top" wrapText="1"/>
    </xf>
    <xf numFmtId="0" fontId="33" fillId="0" borderId="12" xfId="0" applyFont="1" applyBorder="1" applyAlignment="1">
      <alignment horizontal="right" vertical="top" wrapText="1"/>
    </xf>
    <xf numFmtId="0" fontId="25" fillId="0" borderId="13" xfId="0" applyFont="1" applyBorder="1" applyAlignment="1">
      <alignment horizontal="right" vertical="top" wrapText="1"/>
    </xf>
    <xf numFmtId="0" fontId="25" fillId="0" borderId="14" xfId="0" applyFont="1" applyBorder="1" applyAlignment="1">
      <alignment horizontal="right" vertical="top" wrapText="1"/>
    </xf>
    <xf numFmtId="0" fontId="25" fillId="0" borderId="12" xfId="0" applyFont="1" applyBorder="1" applyAlignment="1">
      <alignment horizontal="right" vertical="top" wrapText="1"/>
    </xf>
    <xf numFmtId="4" fontId="33" fillId="0" borderId="13" xfId="0" applyNumberFormat="1" applyFont="1" applyBorder="1" applyAlignment="1">
      <alignment horizontal="center" vertical="top" wrapText="1"/>
    </xf>
    <xf numFmtId="4" fontId="33" fillId="0" borderId="14" xfId="0" applyNumberFormat="1" applyFont="1" applyBorder="1" applyAlignment="1">
      <alignment horizontal="center" vertical="top" wrapText="1"/>
    </xf>
    <xf numFmtId="4" fontId="33" fillId="0" borderId="12" xfId="0" applyNumberFormat="1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left" vertical="top" wrapText="1" indent="22"/>
    </xf>
    <xf numFmtId="0" fontId="33" fillId="0" borderId="12" xfId="0" applyFont="1" applyBorder="1" applyAlignment="1">
      <alignment horizontal="left" vertical="top" wrapText="1" indent="22"/>
    </xf>
    <xf numFmtId="0" fontId="33" fillId="0" borderId="12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right" vertical="top" wrapText="1"/>
    </xf>
    <xf numFmtId="49" fontId="33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49" fontId="35" fillId="0" borderId="13" xfId="0" applyNumberFormat="1" applyFont="1" applyBorder="1" applyAlignment="1">
      <alignment horizontal="center" vertical="top" wrapText="1"/>
    </xf>
    <xf numFmtId="49" fontId="35" fillId="0" borderId="12" xfId="0" applyNumberFormat="1" applyFont="1" applyBorder="1" applyAlignment="1">
      <alignment horizontal="center" vertical="top" wrapText="1"/>
    </xf>
    <xf numFmtId="0" fontId="33" fillId="0" borderId="13" xfId="0" applyFont="1" applyBorder="1" applyAlignment="1">
      <alignment horizontal="left" vertical="top" indent="17"/>
    </xf>
    <xf numFmtId="0" fontId="33" fillId="0" borderId="12" xfId="0" applyFont="1" applyBorder="1" applyAlignment="1">
      <alignment horizontal="left" vertical="top" indent="17"/>
    </xf>
    <xf numFmtId="0" fontId="33" fillId="0" borderId="13" xfId="0" applyFont="1" applyBorder="1" applyAlignment="1">
      <alignment horizontal="left" vertical="top" indent="9"/>
    </xf>
    <xf numFmtId="0" fontId="33" fillId="0" borderId="12" xfId="0" applyFont="1" applyBorder="1" applyAlignment="1">
      <alignment horizontal="left" vertical="top" indent="9"/>
    </xf>
    <xf numFmtId="0" fontId="33" fillId="0" borderId="13" xfId="0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4" fontId="35" fillId="0" borderId="13" xfId="0" applyNumberFormat="1" applyFont="1" applyBorder="1" applyAlignment="1">
      <alignment horizontal="center" vertical="top" wrapText="1"/>
    </xf>
    <xf numFmtId="4" fontId="35" fillId="0" borderId="14" xfId="0" applyNumberFormat="1" applyFont="1" applyBorder="1" applyAlignment="1">
      <alignment horizontal="center" vertical="top" wrapText="1"/>
    </xf>
    <xf numFmtId="4" fontId="35" fillId="0" borderId="12" xfId="0" applyNumberFormat="1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4" fontId="33" fillId="0" borderId="13" xfId="0" applyNumberFormat="1" applyFont="1" applyBorder="1" applyAlignment="1">
      <alignment horizontal="left" vertical="top" wrapText="1" indent="9"/>
    </xf>
    <xf numFmtId="4" fontId="33" fillId="0" borderId="14" xfId="0" applyNumberFormat="1" applyFont="1" applyBorder="1" applyAlignment="1">
      <alignment horizontal="left" vertical="top" wrapText="1" indent="9"/>
    </xf>
    <xf numFmtId="4" fontId="33" fillId="0" borderId="12" xfId="0" applyNumberFormat="1" applyFont="1" applyBorder="1" applyAlignment="1">
      <alignment horizontal="left" vertical="top" wrapText="1" indent="9"/>
    </xf>
    <xf numFmtId="0" fontId="33" fillId="0" borderId="13" xfId="0" applyFont="1" applyBorder="1" applyAlignment="1">
      <alignment horizontal="left" vertical="top" wrapText="1" indent="22"/>
    </xf>
    <xf numFmtId="0" fontId="33" fillId="0" borderId="13" xfId="0" applyFont="1" applyBorder="1" applyAlignment="1">
      <alignment horizontal="left" vertical="top" indent="7"/>
    </xf>
    <xf numFmtId="0" fontId="33" fillId="0" borderId="14" xfId="0" applyFont="1" applyBorder="1" applyAlignment="1">
      <alignment horizontal="left" vertical="top" indent="7"/>
    </xf>
    <xf numFmtId="0" fontId="33" fillId="0" borderId="12" xfId="0" applyFont="1" applyBorder="1" applyAlignment="1">
      <alignment horizontal="left" vertical="top" indent="7"/>
    </xf>
    <xf numFmtId="0" fontId="33" fillId="0" borderId="13" xfId="0" applyFont="1" applyBorder="1" applyAlignment="1">
      <alignment horizontal="left" vertical="top" indent="8"/>
    </xf>
    <xf numFmtId="0" fontId="33" fillId="0" borderId="14" xfId="0" applyFont="1" applyBorder="1" applyAlignment="1">
      <alignment horizontal="left" vertical="top" indent="8"/>
    </xf>
    <xf numFmtId="0" fontId="33" fillId="0" borderId="12" xfId="0" applyFont="1" applyBorder="1" applyAlignment="1">
      <alignment horizontal="left" vertical="top" indent="8"/>
    </xf>
    <xf numFmtId="0" fontId="34" fillId="0" borderId="13" xfId="0" applyFont="1" applyBorder="1" applyAlignment="1">
      <alignment horizontal="left" vertical="top" wrapText="1" indent="22"/>
    </xf>
    <xf numFmtId="0" fontId="34" fillId="0" borderId="14" xfId="0" applyFont="1" applyBorder="1" applyAlignment="1">
      <alignment horizontal="left" vertical="top" wrapText="1" indent="22"/>
    </xf>
    <xf numFmtId="0" fontId="34" fillId="0" borderId="12" xfId="0" applyFont="1" applyBorder="1" applyAlignment="1">
      <alignment horizontal="left" vertical="top" wrapText="1" indent="22"/>
    </xf>
    <xf numFmtId="0" fontId="34" fillId="0" borderId="10" xfId="0" applyFont="1" applyBorder="1" applyAlignment="1">
      <alignment horizontal="right" vertical="top" wrapText="1"/>
    </xf>
    <xf numFmtId="0" fontId="41" fillId="0" borderId="10" xfId="0" applyFont="1" applyBorder="1" applyAlignment="1">
      <alignment horizontal="right" vertical="top" wrapText="1"/>
    </xf>
    <xf numFmtId="0" fontId="35" fillId="0" borderId="10" xfId="0" applyFont="1" applyBorder="1" applyAlignment="1">
      <alignment horizontal="right" vertical="top" wrapText="1"/>
    </xf>
    <xf numFmtId="0" fontId="35" fillId="0" borderId="13" xfId="0" applyFont="1" applyBorder="1" applyAlignment="1">
      <alignment horizontal="left" vertical="top" wrapText="1" indent="5"/>
    </xf>
    <xf numFmtId="0" fontId="35" fillId="0" borderId="14" xfId="0" applyFont="1" applyBorder="1" applyAlignment="1">
      <alignment horizontal="left" vertical="top" wrapText="1" indent="5"/>
    </xf>
    <xf numFmtId="0" fontId="35" fillId="0" borderId="12" xfId="0" applyFont="1" applyBorder="1" applyAlignment="1">
      <alignment horizontal="left" vertical="top" wrapText="1" indent="5"/>
    </xf>
    <xf numFmtId="49" fontId="35" fillId="0" borderId="14" xfId="0" applyNumberFormat="1" applyFont="1" applyBorder="1" applyAlignment="1">
      <alignment horizontal="center" vertical="top" wrapText="1"/>
    </xf>
    <xf numFmtId="49" fontId="33" fillId="0" borderId="13" xfId="0" applyNumberFormat="1" applyFont="1" applyBorder="1" applyAlignment="1">
      <alignment horizontal="right" vertical="top" wrapText="1"/>
    </xf>
    <xf numFmtId="49" fontId="33" fillId="0" borderId="14" xfId="0" applyNumberFormat="1" applyFont="1" applyBorder="1" applyAlignment="1">
      <alignment horizontal="right" vertical="top" wrapText="1"/>
    </xf>
    <xf numFmtId="49" fontId="33" fillId="0" borderId="12" xfId="0" applyNumberFormat="1" applyFont="1" applyBorder="1" applyAlignment="1">
      <alignment horizontal="right" vertical="top" wrapText="1"/>
    </xf>
    <xf numFmtId="0" fontId="25" fillId="0" borderId="10" xfId="0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49" fontId="43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49" fontId="33" fillId="54" borderId="10" xfId="0" applyNumberFormat="1" applyFont="1" applyFill="1" applyBorder="1" applyAlignment="1">
      <alignment horizontal="center" vertical="top" wrapText="1"/>
    </xf>
    <xf numFmtId="0" fontId="33" fillId="54" borderId="10" xfId="0" applyFont="1" applyFill="1" applyBorder="1" applyAlignment="1">
      <alignment horizontal="center" vertical="top" wrapText="1"/>
    </xf>
    <xf numFmtId="4" fontId="27" fillId="55" borderId="10" xfId="0" applyNumberFormat="1" applyFont="1" applyFill="1" applyBorder="1" applyAlignment="1">
      <alignment horizontal="center" vertical="top" wrapText="1"/>
    </xf>
    <xf numFmtId="4" fontId="25" fillId="55" borderId="10" xfId="0" applyNumberFormat="1" applyFont="1" applyFill="1" applyBorder="1" applyAlignment="1">
      <alignment horizontal="right" vertical="top" wrapText="1"/>
    </xf>
    <xf numFmtId="4" fontId="33" fillId="55" borderId="10" xfId="0" applyNumberFormat="1" applyFont="1" applyFill="1" applyBorder="1" applyAlignment="1">
      <alignment horizontal="right" vertical="top" wrapText="1"/>
    </xf>
    <xf numFmtId="49" fontId="7" fillId="54" borderId="10" xfId="0" applyNumberFormat="1" applyFont="1" applyFill="1" applyBorder="1" applyAlignment="1">
      <alignment horizontal="center"/>
    </xf>
    <xf numFmtId="0" fontId="33" fillId="54" borderId="10" xfId="1022" applyFont="1" applyFill="1" applyBorder="1" applyAlignment="1">
      <alignment horizontal="center" vertical="top" wrapText="1"/>
    </xf>
    <xf numFmtId="0" fontId="33" fillId="56" borderId="10" xfId="0" applyFont="1" applyFill="1" applyBorder="1" applyAlignment="1">
      <alignment horizontal="center" vertical="top" wrapText="1"/>
    </xf>
    <xf numFmtId="0" fontId="33" fillId="56" borderId="10" xfId="1022" applyFont="1" applyFill="1" applyBorder="1" applyAlignment="1">
      <alignment horizontal="center" vertical="top" wrapText="1"/>
    </xf>
    <xf numFmtId="4" fontId="4" fillId="55" borderId="0" xfId="0" applyNumberFormat="1" applyFont="1" applyFill="1" applyAlignment="1">
      <alignment horizontal="right" wrapText="1"/>
    </xf>
    <xf numFmtId="0" fontId="33" fillId="54" borderId="10" xfId="1667" applyNumberFormat="1" applyFont="1" applyFill="1" applyBorder="1" applyAlignment="1">
      <alignment horizontal="center" vertical="top" wrapText="1"/>
    </xf>
    <xf numFmtId="0" fontId="33" fillId="54" borderId="10" xfId="0" applyFont="1" applyFill="1" applyBorder="1" applyAlignment="1">
      <alignment horizontal="center" vertical="top"/>
    </xf>
    <xf numFmtId="0" fontId="33" fillId="54" borderId="14" xfId="0" applyFont="1" applyFill="1" applyBorder="1" applyAlignment="1">
      <alignment horizontal="center" vertical="top" wrapText="1"/>
    </xf>
    <xf numFmtId="49" fontId="7" fillId="54" borderId="10" xfId="0" applyNumberFormat="1" applyFont="1" applyFill="1" applyBorder="1" applyAlignment="1"/>
    <xf numFmtId="0" fontId="7" fillId="54" borderId="10" xfId="0" applyFont="1" applyFill="1" applyBorder="1" applyAlignment="1">
      <alignment horizontal="center" vertical="center" wrapText="1"/>
    </xf>
    <xf numFmtId="0" fontId="25" fillId="54" borderId="10" xfId="0" applyFont="1" applyFill="1" applyBorder="1" applyAlignment="1">
      <alignment horizontal="center" vertical="top" wrapText="1"/>
    </xf>
    <xf numFmtId="0" fontId="33" fillId="54" borderId="14" xfId="0" applyNumberFormat="1" applyFont="1" applyFill="1" applyBorder="1" applyAlignment="1">
      <alignment horizontal="center" vertical="top" wrapText="1"/>
    </xf>
    <xf numFmtId="0" fontId="33" fillId="54" borderId="14" xfId="1022" applyNumberFormat="1" applyFont="1" applyFill="1" applyBorder="1" applyAlignment="1">
      <alignment horizontal="center" vertical="top" wrapText="1"/>
    </xf>
    <xf numFmtId="49" fontId="33" fillId="54" borderId="0" xfId="0" applyNumberFormat="1" applyFont="1" applyFill="1" applyAlignment="1">
      <alignment horizontal="center" vertical="top" wrapText="1"/>
    </xf>
    <xf numFmtId="0" fontId="33" fillId="54" borderId="0" xfId="0" applyFont="1" applyFill="1" applyAlignment="1">
      <alignment horizontal="center" vertical="top" wrapText="1"/>
    </xf>
    <xf numFmtId="4" fontId="27" fillId="55" borderId="0" xfId="0" applyNumberFormat="1" applyFont="1" applyFill="1" applyAlignment="1">
      <alignment horizontal="center" vertical="top" wrapText="1"/>
    </xf>
    <xf numFmtId="49" fontId="33" fillId="54" borderId="0" xfId="0" applyNumberFormat="1" applyFont="1" applyFill="1" applyBorder="1" applyAlignment="1">
      <alignment horizontal="center" vertical="top" wrapText="1"/>
    </xf>
    <xf numFmtId="0" fontId="33" fillId="54" borderId="0" xfId="0" applyFont="1" applyFill="1" applyBorder="1" applyAlignment="1">
      <alignment horizontal="center" vertical="top" wrapText="1"/>
    </xf>
    <xf numFmtId="4" fontId="27" fillId="55" borderId="0" xfId="0" applyNumberFormat="1" applyFont="1" applyFill="1" applyBorder="1" applyAlignment="1">
      <alignment horizontal="center" vertical="top" wrapText="1"/>
    </xf>
    <xf numFmtId="4" fontId="33" fillId="55" borderId="10" xfId="0" applyNumberFormat="1" applyFont="1" applyFill="1" applyBorder="1" applyAlignment="1">
      <alignment horizontal="center" vertical="top" wrapText="1"/>
    </xf>
    <xf numFmtId="4" fontId="33" fillId="40" borderId="10" xfId="0" applyNumberFormat="1" applyFont="1" applyFill="1" applyBorder="1" applyAlignment="1">
      <alignment horizontal="center" vertical="top" wrapText="1"/>
    </xf>
    <xf numFmtId="49" fontId="33" fillId="56" borderId="10" xfId="0" applyNumberFormat="1" applyFont="1" applyFill="1" applyBorder="1" applyAlignment="1">
      <alignment horizontal="center" vertical="top" wrapText="1"/>
    </xf>
    <xf numFmtId="4" fontId="33" fillId="41" borderId="10" xfId="0" applyNumberFormat="1" applyFont="1" applyFill="1" applyBorder="1" applyAlignment="1">
      <alignment horizontal="right" vertical="top" wrapText="1"/>
    </xf>
    <xf numFmtId="0" fontId="33" fillId="54" borderId="10" xfId="0" applyFont="1" applyFill="1" applyBorder="1" applyAlignment="1">
      <alignment horizontal="center" vertical="center" wrapText="1"/>
    </xf>
    <xf numFmtId="0" fontId="33" fillId="54" borderId="10" xfId="0" applyFont="1" applyFill="1" applyBorder="1" applyAlignment="1">
      <alignment horizontal="center"/>
    </xf>
    <xf numFmtId="49" fontId="8" fillId="54" borderId="10" xfId="0" applyNumberFormat="1" applyFont="1" applyFill="1" applyBorder="1" applyAlignment="1">
      <alignment horizontal="left" vertical="center" wrapText="1"/>
    </xf>
    <xf numFmtId="4" fontId="33" fillId="40" borderId="14" xfId="0" applyNumberFormat="1" applyFont="1" applyFill="1" applyBorder="1" applyAlignment="1">
      <alignment horizontal="right" vertical="top" wrapText="1"/>
    </xf>
    <xf numFmtId="0" fontId="8" fillId="54" borderId="10" xfId="0" applyFont="1" applyFill="1" applyBorder="1" applyAlignment="1">
      <alignment horizontal="left" vertical="center" wrapText="1"/>
    </xf>
    <xf numFmtId="4" fontId="33" fillId="57" borderId="14" xfId="0" applyNumberFormat="1" applyFont="1" applyFill="1" applyBorder="1" applyAlignment="1">
      <alignment horizontal="right" vertical="top" wrapText="1"/>
    </xf>
    <xf numFmtId="4" fontId="33" fillId="42" borderId="14" xfId="0" applyNumberFormat="1" applyFont="1" applyFill="1" applyBorder="1" applyAlignment="1">
      <alignment horizontal="right" vertical="top" wrapText="1"/>
    </xf>
  </cellXfs>
  <cellStyles count="1670">
    <cellStyle name="20% — акцент1 10" xfId="1" xr:uid="{00000000-0005-0000-0000-000000000000}"/>
    <cellStyle name="20% — акцент1 10 2" xfId="2" xr:uid="{00000000-0005-0000-0000-000001000000}"/>
    <cellStyle name="20% — акцент1 11" xfId="3" xr:uid="{00000000-0005-0000-0000-000002000000}"/>
    <cellStyle name="20% — акцент1 11 2" xfId="4" xr:uid="{00000000-0005-0000-0000-000003000000}"/>
    <cellStyle name="20% — акцент1 12" xfId="5" xr:uid="{00000000-0005-0000-0000-000004000000}"/>
    <cellStyle name="20% — акцент1 13" xfId="6" xr:uid="{00000000-0005-0000-0000-000005000000}"/>
    <cellStyle name="20% - Акцент1 2" xfId="7" xr:uid="{00000000-0005-0000-0000-000006000000}"/>
    <cellStyle name="20% — акцент1 2" xfId="8" xr:uid="{00000000-0005-0000-0000-000007000000}"/>
    <cellStyle name="20% - Акцент1 2 2" xfId="9" xr:uid="{00000000-0005-0000-0000-000008000000}"/>
    <cellStyle name="20% — акцент1 2 2" xfId="10" xr:uid="{00000000-0005-0000-0000-000009000000}"/>
    <cellStyle name="20% - Акцент1 2 2 2" xfId="11" xr:uid="{00000000-0005-0000-0000-00000A000000}"/>
    <cellStyle name="20% — акцент1 2 2 2" xfId="12" xr:uid="{00000000-0005-0000-0000-00000B000000}"/>
    <cellStyle name="20% - Акцент1 2 3" xfId="13" xr:uid="{00000000-0005-0000-0000-00000C000000}"/>
    <cellStyle name="20% — акцент1 2 3" xfId="14" xr:uid="{00000000-0005-0000-0000-00000D000000}"/>
    <cellStyle name="20% - Акцент1 2 3 2" xfId="15" xr:uid="{00000000-0005-0000-0000-00000E000000}"/>
    <cellStyle name="20% — акцент1 2 3 2" xfId="16" xr:uid="{00000000-0005-0000-0000-00000F000000}"/>
    <cellStyle name="20% - Акцент1 2 4" xfId="17" xr:uid="{00000000-0005-0000-0000-000010000000}"/>
    <cellStyle name="20% — акцент1 2 4" xfId="18" xr:uid="{00000000-0005-0000-0000-000011000000}"/>
    <cellStyle name="20% - Акцент1 2 4 2" xfId="19" xr:uid="{00000000-0005-0000-0000-000012000000}"/>
    <cellStyle name="20% — акцент1 2 4 2" xfId="20" xr:uid="{00000000-0005-0000-0000-000013000000}"/>
    <cellStyle name="20% - Акцент1 2 5" xfId="21" xr:uid="{00000000-0005-0000-0000-000014000000}"/>
    <cellStyle name="20% — акцент1 2 5" xfId="22" xr:uid="{00000000-0005-0000-0000-000015000000}"/>
    <cellStyle name="20% - Акцент1 2 5 2" xfId="23" xr:uid="{00000000-0005-0000-0000-000016000000}"/>
    <cellStyle name="20% — акцент1 2 5 2" xfId="24" xr:uid="{00000000-0005-0000-0000-000017000000}"/>
    <cellStyle name="20% - Акцент1 2 6" xfId="25" xr:uid="{00000000-0005-0000-0000-000018000000}"/>
    <cellStyle name="20% — акцент1 2 6" xfId="26" xr:uid="{00000000-0005-0000-0000-000019000000}"/>
    <cellStyle name="20% - Акцент1 3" xfId="27" xr:uid="{00000000-0005-0000-0000-00001A000000}"/>
    <cellStyle name="20% — акцент1 3" xfId="28" xr:uid="{00000000-0005-0000-0000-00001B000000}"/>
    <cellStyle name="20% - Акцент1 3 2" xfId="29" xr:uid="{00000000-0005-0000-0000-00001C000000}"/>
    <cellStyle name="20% — акцент1 3 2" xfId="30" xr:uid="{00000000-0005-0000-0000-00001D000000}"/>
    <cellStyle name="20% - Акцент1 3 2 2" xfId="31" xr:uid="{00000000-0005-0000-0000-00001E000000}"/>
    <cellStyle name="20% — акцент1 3 2 2" xfId="32" xr:uid="{00000000-0005-0000-0000-00001F000000}"/>
    <cellStyle name="20% - Акцент1 3 3" xfId="33" xr:uid="{00000000-0005-0000-0000-000020000000}"/>
    <cellStyle name="20% — акцент1 3 3" xfId="34" xr:uid="{00000000-0005-0000-0000-000021000000}"/>
    <cellStyle name="20% - Акцент1 3 3 2" xfId="35" xr:uid="{00000000-0005-0000-0000-000022000000}"/>
    <cellStyle name="20% — акцент1 3 3 2" xfId="36" xr:uid="{00000000-0005-0000-0000-000023000000}"/>
    <cellStyle name="20% - Акцент1 3 4" xfId="37" xr:uid="{00000000-0005-0000-0000-000024000000}"/>
    <cellStyle name="20% — акцент1 3 4" xfId="38" xr:uid="{00000000-0005-0000-0000-000025000000}"/>
    <cellStyle name="20% - Акцент1 3 4 2" xfId="39" xr:uid="{00000000-0005-0000-0000-000026000000}"/>
    <cellStyle name="20% — акцент1 3 4 2" xfId="40" xr:uid="{00000000-0005-0000-0000-000027000000}"/>
    <cellStyle name="20% - Акцент1 3 5" xfId="41" xr:uid="{00000000-0005-0000-0000-000028000000}"/>
    <cellStyle name="20% — акцент1 3 5" xfId="42" xr:uid="{00000000-0005-0000-0000-000029000000}"/>
    <cellStyle name="20% - Акцент1 3 5 2" xfId="43" xr:uid="{00000000-0005-0000-0000-00002A000000}"/>
    <cellStyle name="20% — акцент1 3 5 2" xfId="44" xr:uid="{00000000-0005-0000-0000-00002B000000}"/>
    <cellStyle name="20% - Акцент1 3 6" xfId="45" xr:uid="{00000000-0005-0000-0000-00002C000000}"/>
    <cellStyle name="20% — акцент1 3 6" xfId="46" xr:uid="{00000000-0005-0000-0000-00002D000000}"/>
    <cellStyle name="20% - Акцент1 4" xfId="47" xr:uid="{00000000-0005-0000-0000-00002E000000}"/>
    <cellStyle name="20% — акцент1 4" xfId="48" xr:uid="{00000000-0005-0000-0000-00002F000000}"/>
    <cellStyle name="20% - Акцент1 4 2" xfId="49" xr:uid="{00000000-0005-0000-0000-000030000000}"/>
    <cellStyle name="20% — акцент1 4 2" xfId="50" xr:uid="{00000000-0005-0000-0000-000031000000}"/>
    <cellStyle name="20% - Акцент1 4 2 2" xfId="51" xr:uid="{00000000-0005-0000-0000-000032000000}"/>
    <cellStyle name="20% — акцент1 4 2 2" xfId="52" xr:uid="{00000000-0005-0000-0000-000033000000}"/>
    <cellStyle name="20% - Акцент1 4 3" xfId="53" xr:uid="{00000000-0005-0000-0000-000034000000}"/>
    <cellStyle name="20% — акцент1 4 3" xfId="54" xr:uid="{00000000-0005-0000-0000-000035000000}"/>
    <cellStyle name="20% - Акцент1 4 3 2" xfId="55" xr:uid="{00000000-0005-0000-0000-000036000000}"/>
    <cellStyle name="20% — акцент1 4 3 2" xfId="56" xr:uid="{00000000-0005-0000-0000-000037000000}"/>
    <cellStyle name="20% - Акцент1 4 4" xfId="57" xr:uid="{00000000-0005-0000-0000-000038000000}"/>
    <cellStyle name="20% — акцент1 4 4" xfId="58" xr:uid="{00000000-0005-0000-0000-000039000000}"/>
    <cellStyle name="20% - Акцент1 4 4 2" xfId="59" xr:uid="{00000000-0005-0000-0000-00003A000000}"/>
    <cellStyle name="20% — акцент1 4 4 2" xfId="60" xr:uid="{00000000-0005-0000-0000-00003B000000}"/>
    <cellStyle name="20% - Акцент1 4 5" xfId="61" xr:uid="{00000000-0005-0000-0000-00003C000000}"/>
    <cellStyle name="20% — акцент1 4 5" xfId="62" xr:uid="{00000000-0005-0000-0000-00003D000000}"/>
    <cellStyle name="20% - Акцент1 4 5 2" xfId="63" xr:uid="{00000000-0005-0000-0000-00003E000000}"/>
    <cellStyle name="20% — акцент1 4 5 2" xfId="64" xr:uid="{00000000-0005-0000-0000-00003F000000}"/>
    <cellStyle name="20% - Акцент1 4 6" xfId="65" xr:uid="{00000000-0005-0000-0000-000040000000}"/>
    <cellStyle name="20% — акцент1 4 6" xfId="66" xr:uid="{00000000-0005-0000-0000-000041000000}"/>
    <cellStyle name="20% - Акцент1 5" xfId="67" xr:uid="{00000000-0005-0000-0000-000042000000}"/>
    <cellStyle name="20% — акцент1 5" xfId="68" xr:uid="{00000000-0005-0000-0000-000043000000}"/>
    <cellStyle name="20% — акцент1 5 2" xfId="69" xr:uid="{00000000-0005-0000-0000-000044000000}"/>
    <cellStyle name="20% — акцент1 5 2 2" xfId="70" xr:uid="{00000000-0005-0000-0000-000045000000}"/>
    <cellStyle name="20% — акцент1 5 3" xfId="71" xr:uid="{00000000-0005-0000-0000-000046000000}"/>
    <cellStyle name="20% — акцент1 6" xfId="72" xr:uid="{00000000-0005-0000-0000-000047000000}"/>
    <cellStyle name="20% — акцент1 6 2" xfId="73" xr:uid="{00000000-0005-0000-0000-000048000000}"/>
    <cellStyle name="20% — акцент1 6 2 2" xfId="74" xr:uid="{00000000-0005-0000-0000-000049000000}"/>
    <cellStyle name="20% — акцент1 6 3" xfId="75" xr:uid="{00000000-0005-0000-0000-00004A000000}"/>
    <cellStyle name="20% — акцент1 7" xfId="76" xr:uid="{00000000-0005-0000-0000-00004B000000}"/>
    <cellStyle name="20% — акцент1 7 2" xfId="77" xr:uid="{00000000-0005-0000-0000-00004C000000}"/>
    <cellStyle name="20% — акцент1 8" xfId="78" xr:uid="{00000000-0005-0000-0000-00004D000000}"/>
    <cellStyle name="20% — акцент1 8 2" xfId="79" xr:uid="{00000000-0005-0000-0000-00004E000000}"/>
    <cellStyle name="20% — акцент1 9" xfId="80" xr:uid="{00000000-0005-0000-0000-00004F000000}"/>
    <cellStyle name="20% — акцент1 9 2" xfId="81" xr:uid="{00000000-0005-0000-0000-000050000000}"/>
    <cellStyle name="20% — акцент2 10" xfId="82" xr:uid="{00000000-0005-0000-0000-000051000000}"/>
    <cellStyle name="20% — акцент2 10 2" xfId="83" xr:uid="{00000000-0005-0000-0000-000052000000}"/>
    <cellStyle name="20% — акцент2 11" xfId="84" xr:uid="{00000000-0005-0000-0000-000053000000}"/>
    <cellStyle name="20% — акцент2 11 2" xfId="85" xr:uid="{00000000-0005-0000-0000-000054000000}"/>
    <cellStyle name="20% — акцент2 12" xfId="86" xr:uid="{00000000-0005-0000-0000-000055000000}"/>
    <cellStyle name="20% — акцент2 13" xfId="87" xr:uid="{00000000-0005-0000-0000-000056000000}"/>
    <cellStyle name="20% - Акцент2 2" xfId="88" xr:uid="{00000000-0005-0000-0000-000057000000}"/>
    <cellStyle name="20% — акцент2 2" xfId="89" xr:uid="{00000000-0005-0000-0000-000058000000}"/>
    <cellStyle name="20% - Акцент2 2 2" xfId="90" xr:uid="{00000000-0005-0000-0000-000059000000}"/>
    <cellStyle name="20% — акцент2 2 2" xfId="91" xr:uid="{00000000-0005-0000-0000-00005A000000}"/>
    <cellStyle name="20% - Акцент2 2 2 2" xfId="92" xr:uid="{00000000-0005-0000-0000-00005B000000}"/>
    <cellStyle name="20% — акцент2 2 2 2" xfId="93" xr:uid="{00000000-0005-0000-0000-00005C000000}"/>
    <cellStyle name="20% - Акцент2 2 3" xfId="94" xr:uid="{00000000-0005-0000-0000-00005D000000}"/>
    <cellStyle name="20% — акцент2 2 3" xfId="95" xr:uid="{00000000-0005-0000-0000-00005E000000}"/>
    <cellStyle name="20% - Акцент2 2 3 2" xfId="96" xr:uid="{00000000-0005-0000-0000-00005F000000}"/>
    <cellStyle name="20% — акцент2 2 3 2" xfId="97" xr:uid="{00000000-0005-0000-0000-000060000000}"/>
    <cellStyle name="20% - Акцент2 2 4" xfId="98" xr:uid="{00000000-0005-0000-0000-000061000000}"/>
    <cellStyle name="20% — акцент2 2 4" xfId="99" xr:uid="{00000000-0005-0000-0000-000062000000}"/>
    <cellStyle name="20% - Акцент2 2 4 2" xfId="100" xr:uid="{00000000-0005-0000-0000-000063000000}"/>
    <cellStyle name="20% — акцент2 2 4 2" xfId="101" xr:uid="{00000000-0005-0000-0000-000064000000}"/>
    <cellStyle name="20% - Акцент2 2 5" xfId="102" xr:uid="{00000000-0005-0000-0000-000065000000}"/>
    <cellStyle name="20% — акцент2 2 5" xfId="103" xr:uid="{00000000-0005-0000-0000-000066000000}"/>
    <cellStyle name="20% - Акцент2 2 5 2" xfId="104" xr:uid="{00000000-0005-0000-0000-000067000000}"/>
    <cellStyle name="20% — акцент2 2 5 2" xfId="105" xr:uid="{00000000-0005-0000-0000-000068000000}"/>
    <cellStyle name="20% - Акцент2 2 6" xfId="106" xr:uid="{00000000-0005-0000-0000-000069000000}"/>
    <cellStyle name="20% — акцент2 2 6" xfId="107" xr:uid="{00000000-0005-0000-0000-00006A000000}"/>
    <cellStyle name="20% - Акцент2 3" xfId="108" xr:uid="{00000000-0005-0000-0000-00006B000000}"/>
    <cellStyle name="20% — акцент2 3" xfId="109" xr:uid="{00000000-0005-0000-0000-00006C000000}"/>
    <cellStyle name="20% - Акцент2 3 2" xfId="110" xr:uid="{00000000-0005-0000-0000-00006D000000}"/>
    <cellStyle name="20% — акцент2 3 2" xfId="111" xr:uid="{00000000-0005-0000-0000-00006E000000}"/>
    <cellStyle name="20% - Акцент2 3 2 2" xfId="112" xr:uid="{00000000-0005-0000-0000-00006F000000}"/>
    <cellStyle name="20% — акцент2 3 2 2" xfId="113" xr:uid="{00000000-0005-0000-0000-000070000000}"/>
    <cellStyle name="20% - Акцент2 3 3" xfId="114" xr:uid="{00000000-0005-0000-0000-000071000000}"/>
    <cellStyle name="20% — акцент2 3 3" xfId="115" xr:uid="{00000000-0005-0000-0000-000072000000}"/>
    <cellStyle name="20% - Акцент2 3 3 2" xfId="116" xr:uid="{00000000-0005-0000-0000-000073000000}"/>
    <cellStyle name="20% — акцент2 3 3 2" xfId="117" xr:uid="{00000000-0005-0000-0000-000074000000}"/>
    <cellStyle name="20% - Акцент2 3 4" xfId="118" xr:uid="{00000000-0005-0000-0000-000075000000}"/>
    <cellStyle name="20% — акцент2 3 4" xfId="119" xr:uid="{00000000-0005-0000-0000-000076000000}"/>
    <cellStyle name="20% - Акцент2 3 4 2" xfId="120" xr:uid="{00000000-0005-0000-0000-000077000000}"/>
    <cellStyle name="20% — акцент2 3 4 2" xfId="121" xr:uid="{00000000-0005-0000-0000-000078000000}"/>
    <cellStyle name="20% - Акцент2 3 5" xfId="122" xr:uid="{00000000-0005-0000-0000-000079000000}"/>
    <cellStyle name="20% — акцент2 3 5" xfId="123" xr:uid="{00000000-0005-0000-0000-00007A000000}"/>
    <cellStyle name="20% - Акцент2 3 5 2" xfId="124" xr:uid="{00000000-0005-0000-0000-00007B000000}"/>
    <cellStyle name="20% — акцент2 3 5 2" xfId="125" xr:uid="{00000000-0005-0000-0000-00007C000000}"/>
    <cellStyle name="20% - Акцент2 3 6" xfId="126" xr:uid="{00000000-0005-0000-0000-00007D000000}"/>
    <cellStyle name="20% — акцент2 3 6" xfId="127" xr:uid="{00000000-0005-0000-0000-00007E000000}"/>
    <cellStyle name="20% - Акцент2 4" xfId="128" xr:uid="{00000000-0005-0000-0000-00007F000000}"/>
    <cellStyle name="20% — акцент2 4" xfId="129" xr:uid="{00000000-0005-0000-0000-000080000000}"/>
    <cellStyle name="20% - Акцент2 4 2" xfId="130" xr:uid="{00000000-0005-0000-0000-000081000000}"/>
    <cellStyle name="20% — акцент2 4 2" xfId="131" xr:uid="{00000000-0005-0000-0000-000082000000}"/>
    <cellStyle name="20% - Акцент2 4 2 2" xfId="132" xr:uid="{00000000-0005-0000-0000-000083000000}"/>
    <cellStyle name="20% — акцент2 4 2 2" xfId="133" xr:uid="{00000000-0005-0000-0000-000084000000}"/>
    <cellStyle name="20% - Акцент2 4 3" xfId="134" xr:uid="{00000000-0005-0000-0000-000085000000}"/>
    <cellStyle name="20% — акцент2 4 3" xfId="135" xr:uid="{00000000-0005-0000-0000-000086000000}"/>
    <cellStyle name="20% - Акцент2 4 3 2" xfId="136" xr:uid="{00000000-0005-0000-0000-000087000000}"/>
    <cellStyle name="20% — акцент2 4 3 2" xfId="137" xr:uid="{00000000-0005-0000-0000-000088000000}"/>
    <cellStyle name="20% - Акцент2 4 4" xfId="138" xr:uid="{00000000-0005-0000-0000-000089000000}"/>
    <cellStyle name="20% — акцент2 4 4" xfId="139" xr:uid="{00000000-0005-0000-0000-00008A000000}"/>
    <cellStyle name="20% - Акцент2 4 4 2" xfId="140" xr:uid="{00000000-0005-0000-0000-00008B000000}"/>
    <cellStyle name="20% — акцент2 4 4 2" xfId="141" xr:uid="{00000000-0005-0000-0000-00008C000000}"/>
    <cellStyle name="20% - Акцент2 4 5" xfId="142" xr:uid="{00000000-0005-0000-0000-00008D000000}"/>
    <cellStyle name="20% — акцент2 4 5" xfId="143" xr:uid="{00000000-0005-0000-0000-00008E000000}"/>
    <cellStyle name="20% - Акцент2 4 5 2" xfId="144" xr:uid="{00000000-0005-0000-0000-00008F000000}"/>
    <cellStyle name="20% — акцент2 4 5 2" xfId="145" xr:uid="{00000000-0005-0000-0000-000090000000}"/>
    <cellStyle name="20% - Акцент2 4 6" xfId="146" xr:uid="{00000000-0005-0000-0000-000091000000}"/>
    <cellStyle name="20% — акцент2 4 6" xfId="147" xr:uid="{00000000-0005-0000-0000-000092000000}"/>
    <cellStyle name="20% - Акцент2 5" xfId="148" xr:uid="{00000000-0005-0000-0000-000093000000}"/>
    <cellStyle name="20% — акцент2 5" xfId="149" xr:uid="{00000000-0005-0000-0000-000094000000}"/>
    <cellStyle name="20% — акцент2 5 2" xfId="150" xr:uid="{00000000-0005-0000-0000-000095000000}"/>
    <cellStyle name="20% — акцент2 5 2 2" xfId="151" xr:uid="{00000000-0005-0000-0000-000096000000}"/>
    <cellStyle name="20% — акцент2 5 3" xfId="152" xr:uid="{00000000-0005-0000-0000-000097000000}"/>
    <cellStyle name="20% — акцент2 6" xfId="153" xr:uid="{00000000-0005-0000-0000-000098000000}"/>
    <cellStyle name="20% — акцент2 6 2" xfId="154" xr:uid="{00000000-0005-0000-0000-000099000000}"/>
    <cellStyle name="20% — акцент2 6 2 2" xfId="155" xr:uid="{00000000-0005-0000-0000-00009A000000}"/>
    <cellStyle name="20% — акцент2 6 3" xfId="156" xr:uid="{00000000-0005-0000-0000-00009B000000}"/>
    <cellStyle name="20% — акцент2 7" xfId="157" xr:uid="{00000000-0005-0000-0000-00009C000000}"/>
    <cellStyle name="20% — акцент2 7 2" xfId="158" xr:uid="{00000000-0005-0000-0000-00009D000000}"/>
    <cellStyle name="20% — акцент2 8" xfId="159" xr:uid="{00000000-0005-0000-0000-00009E000000}"/>
    <cellStyle name="20% — акцент2 8 2" xfId="160" xr:uid="{00000000-0005-0000-0000-00009F000000}"/>
    <cellStyle name="20% — акцент2 9" xfId="161" xr:uid="{00000000-0005-0000-0000-0000A0000000}"/>
    <cellStyle name="20% — акцент2 9 2" xfId="162" xr:uid="{00000000-0005-0000-0000-0000A1000000}"/>
    <cellStyle name="20% — акцент3 10" xfId="163" xr:uid="{00000000-0005-0000-0000-0000A2000000}"/>
    <cellStyle name="20% — акцент3 10 2" xfId="164" xr:uid="{00000000-0005-0000-0000-0000A3000000}"/>
    <cellStyle name="20% — акцент3 11" xfId="165" xr:uid="{00000000-0005-0000-0000-0000A4000000}"/>
    <cellStyle name="20% — акцент3 11 2" xfId="166" xr:uid="{00000000-0005-0000-0000-0000A5000000}"/>
    <cellStyle name="20% — акцент3 12" xfId="167" xr:uid="{00000000-0005-0000-0000-0000A6000000}"/>
    <cellStyle name="20% — акцент3 13" xfId="168" xr:uid="{00000000-0005-0000-0000-0000A7000000}"/>
    <cellStyle name="20% - Акцент3 2" xfId="169" xr:uid="{00000000-0005-0000-0000-0000A8000000}"/>
    <cellStyle name="20% — акцент3 2" xfId="170" xr:uid="{00000000-0005-0000-0000-0000A9000000}"/>
    <cellStyle name="20% - Акцент3 2 2" xfId="171" xr:uid="{00000000-0005-0000-0000-0000AA000000}"/>
    <cellStyle name="20% — акцент3 2 2" xfId="172" xr:uid="{00000000-0005-0000-0000-0000AB000000}"/>
    <cellStyle name="20% - Акцент3 2 2 2" xfId="173" xr:uid="{00000000-0005-0000-0000-0000AC000000}"/>
    <cellStyle name="20% — акцент3 2 2 2" xfId="174" xr:uid="{00000000-0005-0000-0000-0000AD000000}"/>
    <cellStyle name="20% - Акцент3 2 3" xfId="175" xr:uid="{00000000-0005-0000-0000-0000AE000000}"/>
    <cellStyle name="20% — акцент3 2 3" xfId="176" xr:uid="{00000000-0005-0000-0000-0000AF000000}"/>
    <cellStyle name="20% - Акцент3 2 3 2" xfId="177" xr:uid="{00000000-0005-0000-0000-0000B0000000}"/>
    <cellStyle name="20% — акцент3 2 3 2" xfId="178" xr:uid="{00000000-0005-0000-0000-0000B1000000}"/>
    <cellStyle name="20% - Акцент3 2 4" xfId="179" xr:uid="{00000000-0005-0000-0000-0000B2000000}"/>
    <cellStyle name="20% — акцент3 2 4" xfId="180" xr:uid="{00000000-0005-0000-0000-0000B3000000}"/>
    <cellStyle name="20% - Акцент3 2 4 2" xfId="181" xr:uid="{00000000-0005-0000-0000-0000B4000000}"/>
    <cellStyle name="20% — акцент3 2 4 2" xfId="182" xr:uid="{00000000-0005-0000-0000-0000B5000000}"/>
    <cellStyle name="20% - Акцент3 2 5" xfId="183" xr:uid="{00000000-0005-0000-0000-0000B6000000}"/>
    <cellStyle name="20% — акцент3 2 5" xfId="184" xr:uid="{00000000-0005-0000-0000-0000B7000000}"/>
    <cellStyle name="20% - Акцент3 2 5 2" xfId="185" xr:uid="{00000000-0005-0000-0000-0000B8000000}"/>
    <cellStyle name="20% — акцент3 2 5 2" xfId="186" xr:uid="{00000000-0005-0000-0000-0000B9000000}"/>
    <cellStyle name="20% - Акцент3 2 6" xfId="187" xr:uid="{00000000-0005-0000-0000-0000BA000000}"/>
    <cellStyle name="20% — акцент3 2 6" xfId="188" xr:uid="{00000000-0005-0000-0000-0000BB000000}"/>
    <cellStyle name="20% - Акцент3 3" xfId="189" xr:uid="{00000000-0005-0000-0000-0000BC000000}"/>
    <cellStyle name="20% — акцент3 3" xfId="190" xr:uid="{00000000-0005-0000-0000-0000BD000000}"/>
    <cellStyle name="20% - Акцент3 3 2" xfId="191" xr:uid="{00000000-0005-0000-0000-0000BE000000}"/>
    <cellStyle name="20% — акцент3 3 2" xfId="192" xr:uid="{00000000-0005-0000-0000-0000BF000000}"/>
    <cellStyle name="20% - Акцент3 3 2 2" xfId="193" xr:uid="{00000000-0005-0000-0000-0000C0000000}"/>
    <cellStyle name="20% — акцент3 3 2 2" xfId="194" xr:uid="{00000000-0005-0000-0000-0000C1000000}"/>
    <cellStyle name="20% - Акцент3 3 3" xfId="195" xr:uid="{00000000-0005-0000-0000-0000C2000000}"/>
    <cellStyle name="20% — акцент3 3 3" xfId="196" xr:uid="{00000000-0005-0000-0000-0000C3000000}"/>
    <cellStyle name="20% - Акцент3 3 3 2" xfId="197" xr:uid="{00000000-0005-0000-0000-0000C4000000}"/>
    <cellStyle name="20% — акцент3 3 3 2" xfId="198" xr:uid="{00000000-0005-0000-0000-0000C5000000}"/>
    <cellStyle name="20% - Акцент3 3 4" xfId="199" xr:uid="{00000000-0005-0000-0000-0000C6000000}"/>
    <cellStyle name="20% — акцент3 3 4" xfId="200" xr:uid="{00000000-0005-0000-0000-0000C7000000}"/>
    <cellStyle name="20% - Акцент3 3 4 2" xfId="201" xr:uid="{00000000-0005-0000-0000-0000C8000000}"/>
    <cellStyle name="20% — акцент3 3 4 2" xfId="202" xr:uid="{00000000-0005-0000-0000-0000C9000000}"/>
    <cellStyle name="20% - Акцент3 3 5" xfId="203" xr:uid="{00000000-0005-0000-0000-0000CA000000}"/>
    <cellStyle name="20% — акцент3 3 5" xfId="204" xr:uid="{00000000-0005-0000-0000-0000CB000000}"/>
    <cellStyle name="20% - Акцент3 3 5 2" xfId="205" xr:uid="{00000000-0005-0000-0000-0000CC000000}"/>
    <cellStyle name="20% — акцент3 3 5 2" xfId="206" xr:uid="{00000000-0005-0000-0000-0000CD000000}"/>
    <cellStyle name="20% - Акцент3 3 6" xfId="207" xr:uid="{00000000-0005-0000-0000-0000CE000000}"/>
    <cellStyle name="20% — акцент3 3 6" xfId="208" xr:uid="{00000000-0005-0000-0000-0000CF000000}"/>
    <cellStyle name="20% - Акцент3 4" xfId="209" xr:uid="{00000000-0005-0000-0000-0000D0000000}"/>
    <cellStyle name="20% — акцент3 4" xfId="210" xr:uid="{00000000-0005-0000-0000-0000D1000000}"/>
    <cellStyle name="20% - Акцент3 4 2" xfId="211" xr:uid="{00000000-0005-0000-0000-0000D2000000}"/>
    <cellStyle name="20% — акцент3 4 2" xfId="212" xr:uid="{00000000-0005-0000-0000-0000D3000000}"/>
    <cellStyle name="20% - Акцент3 4 2 2" xfId="213" xr:uid="{00000000-0005-0000-0000-0000D4000000}"/>
    <cellStyle name="20% — акцент3 4 2 2" xfId="214" xr:uid="{00000000-0005-0000-0000-0000D5000000}"/>
    <cellStyle name="20% - Акцент3 4 3" xfId="215" xr:uid="{00000000-0005-0000-0000-0000D6000000}"/>
    <cellStyle name="20% — акцент3 4 3" xfId="216" xr:uid="{00000000-0005-0000-0000-0000D7000000}"/>
    <cellStyle name="20% - Акцент3 4 3 2" xfId="217" xr:uid="{00000000-0005-0000-0000-0000D8000000}"/>
    <cellStyle name="20% — акцент3 4 3 2" xfId="218" xr:uid="{00000000-0005-0000-0000-0000D9000000}"/>
    <cellStyle name="20% - Акцент3 4 4" xfId="219" xr:uid="{00000000-0005-0000-0000-0000DA000000}"/>
    <cellStyle name="20% — акцент3 4 4" xfId="220" xr:uid="{00000000-0005-0000-0000-0000DB000000}"/>
    <cellStyle name="20% - Акцент3 4 4 2" xfId="221" xr:uid="{00000000-0005-0000-0000-0000DC000000}"/>
    <cellStyle name="20% — акцент3 4 4 2" xfId="222" xr:uid="{00000000-0005-0000-0000-0000DD000000}"/>
    <cellStyle name="20% - Акцент3 4 5" xfId="223" xr:uid="{00000000-0005-0000-0000-0000DE000000}"/>
    <cellStyle name="20% — акцент3 4 5" xfId="224" xr:uid="{00000000-0005-0000-0000-0000DF000000}"/>
    <cellStyle name="20% - Акцент3 4 5 2" xfId="225" xr:uid="{00000000-0005-0000-0000-0000E0000000}"/>
    <cellStyle name="20% — акцент3 4 5 2" xfId="226" xr:uid="{00000000-0005-0000-0000-0000E1000000}"/>
    <cellStyle name="20% - Акцент3 4 6" xfId="227" xr:uid="{00000000-0005-0000-0000-0000E2000000}"/>
    <cellStyle name="20% — акцент3 4 6" xfId="228" xr:uid="{00000000-0005-0000-0000-0000E3000000}"/>
    <cellStyle name="20% - Акцент3 5" xfId="229" xr:uid="{00000000-0005-0000-0000-0000E4000000}"/>
    <cellStyle name="20% — акцент3 5" xfId="230" xr:uid="{00000000-0005-0000-0000-0000E5000000}"/>
    <cellStyle name="20% — акцент3 5 2" xfId="231" xr:uid="{00000000-0005-0000-0000-0000E6000000}"/>
    <cellStyle name="20% — акцент3 5 2 2" xfId="232" xr:uid="{00000000-0005-0000-0000-0000E7000000}"/>
    <cellStyle name="20% — акцент3 5 3" xfId="233" xr:uid="{00000000-0005-0000-0000-0000E8000000}"/>
    <cellStyle name="20% — акцент3 6" xfId="234" xr:uid="{00000000-0005-0000-0000-0000E9000000}"/>
    <cellStyle name="20% — акцент3 6 2" xfId="235" xr:uid="{00000000-0005-0000-0000-0000EA000000}"/>
    <cellStyle name="20% — акцент3 6 2 2" xfId="236" xr:uid="{00000000-0005-0000-0000-0000EB000000}"/>
    <cellStyle name="20% — акцент3 6 3" xfId="237" xr:uid="{00000000-0005-0000-0000-0000EC000000}"/>
    <cellStyle name="20% — акцент3 7" xfId="238" xr:uid="{00000000-0005-0000-0000-0000ED000000}"/>
    <cellStyle name="20% — акцент3 7 2" xfId="239" xr:uid="{00000000-0005-0000-0000-0000EE000000}"/>
    <cellStyle name="20% — акцент3 8" xfId="240" xr:uid="{00000000-0005-0000-0000-0000EF000000}"/>
    <cellStyle name="20% — акцент3 8 2" xfId="241" xr:uid="{00000000-0005-0000-0000-0000F0000000}"/>
    <cellStyle name="20% — акцент3 9" xfId="242" xr:uid="{00000000-0005-0000-0000-0000F1000000}"/>
    <cellStyle name="20% — акцент3 9 2" xfId="243" xr:uid="{00000000-0005-0000-0000-0000F2000000}"/>
    <cellStyle name="20% — акцент4 10" xfId="244" xr:uid="{00000000-0005-0000-0000-0000F3000000}"/>
    <cellStyle name="20% — акцент4 10 2" xfId="245" xr:uid="{00000000-0005-0000-0000-0000F4000000}"/>
    <cellStyle name="20% — акцент4 11" xfId="246" xr:uid="{00000000-0005-0000-0000-0000F5000000}"/>
    <cellStyle name="20% — акцент4 11 2" xfId="247" xr:uid="{00000000-0005-0000-0000-0000F6000000}"/>
    <cellStyle name="20% — акцент4 12" xfId="248" xr:uid="{00000000-0005-0000-0000-0000F7000000}"/>
    <cellStyle name="20% — акцент4 13" xfId="249" xr:uid="{00000000-0005-0000-0000-0000F8000000}"/>
    <cellStyle name="20% - Акцент4 2" xfId="250" xr:uid="{00000000-0005-0000-0000-0000F9000000}"/>
    <cellStyle name="20% — акцент4 2" xfId="251" xr:uid="{00000000-0005-0000-0000-0000FA000000}"/>
    <cellStyle name="20% - Акцент4 2 2" xfId="252" xr:uid="{00000000-0005-0000-0000-0000FB000000}"/>
    <cellStyle name="20% — акцент4 2 2" xfId="253" xr:uid="{00000000-0005-0000-0000-0000FC000000}"/>
    <cellStyle name="20% - Акцент4 2 2 2" xfId="254" xr:uid="{00000000-0005-0000-0000-0000FD000000}"/>
    <cellStyle name="20% — акцент4 2 2 2" xfId="255" xr:uid="{00000000-0005-0000-0000-0000FE000000}"/>
    <cellStyle name="20% - Акцент4 2 3" xfId="256" xr:uid="{00000000-0005-0000-0000-0000FF000000}"/>
    <cellStyle name="20% — акцент4 2 3" xfId="257" xr:uid="{00000000-0005-0000-0000-000000010000}"/>
    <cellStyle name="20% - Акцент4 2 3 2" xfId="258" xr:uid="{00000000-0005-0000-0000-000001010000}"/>
    <cellStyle name="20% — акцент4 2 3 2" xfId="259" xr:uid="{00000000-0005-0000-0000-000002010000}"/>
    <cellStyle name="20% - Акцент4 2 4" xfId="260" xr:uid="{00000000-0005-0000-0000-000003010000}"/>
    <cellStyle name="20% — акцент4 2 4" xfId="261" xr:uid="{00000000-0005-0000-0000-000004010000}"/>
    <cellStyle name="20% - Акцент4 2 4 2" xfId="262" xr:uid="{00000000-0005-0000-0000-000005010000}"/>
    <cellStyle name="20% — акцент4 2 4 2" xfId="263" xr:uid="{00000000-0005-0000-0000-000006010000}"/>
    <cellStyle name="20% - Акцент4 2 5" xfId="264" xr:uid="{00000000-0005-0000-0000-000007010000}"/>
    <cellStyle name="20% — акцент4 2 5" xfId="265" xr:uid="{00000000-0005-0000-0000-000008010000}"/>
    <cellStyle name="20% - Акцент4 2 5 2" xfId="266" xr:uid="{00000000-0005-0000-0000-000009010000}"/>
    <cellStyle name="20% — акцент4 2 5 2" xfId="267" xr:uid="{00000000-0005-0000-0000-00000A010000}"/>
    <cellStyle name="20% - Акцент4 2 6" xfId="268" xr:uid="{00000000-0005-0000-0000-00000B010000}"/>
    <cellStyle name="20% — акцент4 2 6" xfId="269" xr:uid="{00000000-0005-0000-0000-00000C010000}"/>
    <cellStyle name="20% - Акцент4 3" xfId="270" xr:uid="{00000000-0005-0000-0000-00000D010000}"/>
    <cellStyle name="20% — акцент4 3" xfId="271" xr:uid="{00000000-0005-0000-0000-00000E010000}"/>
    <cellStyle name="20% - Акцент4 3 2" xfId="272" xr:uid="{00000000-0005-0000-0000-00000F010000}"/>
    <cellStyle name="20% — акцент4 3 2" xfId="273" xr:uid="{00000000-0005-0000-0000-000010010000}"/>
    <cellStyle name="20% - Акцент4 3 2 2" xfId="274" xr:uid="{00000000-0005-0000-0000-000011010000}"/>
    <cellStyle name="20% — акцент4 3 2 2" xfId="275" xr:uid="{00000000-0005-0000-0000-000012010000}"/>
    <cellStyle name="20% - Акцент4 3 3" xfId="276" xr:uid="{00000000-0005-0000-0000-000013010000}"/>
    <cellStyle name="20% — акцент4 3 3" xfId="277" xr:uid="{00000000-0005-0000-0000-000014010000}"/>
    <cellStyle name="20% - Акцент4 3 3 2" xfId="278" xr:uid="{00000000-0005-0000-0000-000015010000}"/>
    <cellStyle name="20% — акцент4 3 3 2" xfId="279" xr:uid="{00000000-0005-0000-0000-000016010000}"/>
    <cellStyle name="20% - Акцент4 3 4" xfId="280" xr:uid="{00000000-0005-0000-0000-000017010000}"/>
    <cellStyle name="20% — акцент4 3 4" xfId="281" xr:uid="{00000000-0005-0000-0000-000018010000}"/>
    <cellStyle name="20% - Акцент4 3 4 2" xfId="282" xr:uid="{00000000-0005-0000-0000-000019010000}"/>
    <cellStyle name="20% — акцент4 3 4 2" xfId="283" xr:uid="{00000000-0005-0000-0000-00001A010000}"/>
    <cellStyle name="20% - Акцент4 3 5" xfId="284" xr:uid="{00000000-0005-0000-0000-00001B010000}"/>
    <cellStyle name="20% — акцент4 3 5" xfId="285" xr:uid="{00000000-0005-0000-0000-00001C010000}"/>
    <cellStyle name="20% - Акцент4 3 5 2" xfId="286" xr:uid="{00000000-0005-0000-0000-00001D010000}"/>
    <cellStyle name="20% — акцент4 3 5 2" xfId="287" xr:uid="{00000000-0005-0000-0000-00001E010000}"/>
    <cellStyle name="20% - Акцент4 3 6" xfId="288" xr:uid="{00000000-0005-0000-0000-00001F010000}"/>
    <cellStyle name="20% — акцент4 3 6" xfId="289" xr:uid="{00000000-0005-0000-0000-000020010000}"/>
    <cellStyle name="20% - Акцент4 4" xfId="290" xr:uid="{00000000-0005-0000-0000-000021010000}"/>
    <cellStyle name="20% — акцент4 4" xfId="291" xr:uid="{00000000-0005-0000-0000-000022010000}"/>
    <cellStyle name="20% - Акцент4 4 2" xfId="292" xr:uid="{00000000-0005-0000-0000-000023010000}"/>
    <cellStyle name="20% — акцент4 4 2" xfId="293" xr:uid="{00000000-0005-0000-0000-000024010000}"/>
    <cellStyle name="20% - Акцент4 4 2 2" xfId="294" xr:uid="{00000000-0005-0000-0000-000025010000}"/>
    <cellStyle name="20% — акцент4 4 2 2" xfId="295" xr:uid="{00000000-0005-0000-0000-000026010000}"/>
    <cellStyle name="20% - Акцент4 4 3" xfId="296" xr:uid="{00000000-0005-0000-0000-000027010000}"/>
    <cellStyle name="20% — акцент4 4 3" xfId="297" xr:uid="{00000000-0005-0000-0000-000028010000}"/>
    <cellStyle name="20% - Акцент4 4 3 2" xfId="298" xr:uid="{00000000-0005-0000-0000-000029010000}"/>
    <cellStyle name="20% — акцент4 4 3 2" xfId="299" xr:uid="{00000000-0005-0000-0000-00002A010000}"/>
    <cellStyle name="20% - Акцент4 4 4" xfId="300" xr:uid="{00000000-0005-0000-0000-00002B010000}"/>
    <cellStyle name="20% — акцент4 4 4" xfId="301" xr:uid="{00000000-0005-0000-0000-00002C010000}"/>
    <cellStyle name="20% - Акцент4 4 4 2" xfId="302" xr:uid="{00000000-0005-0000-0000-00002D010000}"/>
    <cellStyle name="20% — акцент4 4 4 2" xfId="303" xr:uid="{00000000-0005-0000-0000-00002E010000}"/>
    <cellStyle name="20% - Акцент4 4 5" xfId="304" xr:uid="{00000000-0005-0000-0000-00002F010000}"/>
    <cellStyle name="20% — акцент4 4 5" xfId="305" xr:uid="{00000000-0005-0000-0000-000030010000}"/>
    <cellStyle name="20% - Акцент4 4 5 2" xfId="306" xr:uid="{00000000-0005-0000-0000-000031010000}"/>
    <cellStyle name="20% — акцент4 4 5 2" xfId="307" xr:uid="{00000000-0005-0000-0000-000032010000}"/>
    <cellStyle name="20% - Акцент4 4 6" xfId="308" xr:uid="{00000000-0005-0000-0000-000033010000}"/>
    <cellStyle name="20% — акцент4 4 6" xfId="309" xr:uid="{00000000-0005-0000-0000-000034010000}"/>
    <cellStyle name="20% - Акцент4 5" xfId="310" xr:uid="{00000000-0005-0000-0000-000035010000}"/>
    <cellStyle name="20% — акцент4 5" xfId="311" xr:uid="{00000000-0005-0000-0000-000036010000}"/>
    <cellStyle name="20% — акцент4 5 2" xfId="312" xr:uid="{00000000-0005-0000-0000-000037010000}"/>
    <cellStyle name="20% — акцент4 5 2 2" xfId="313" xr:uid="{00000000-0005-0000-0000-000038010000}"/>
    <cellStyle name="20% — акцент4 5 3" xfId="314" xr:uid="{00000000-0005-0000-0000-000039010000}"/>
    <cellStyle name="20% — акцент4 6" xfId="315" xr:uid="{00000000-0005-0000-0000-00003A010000}"/>
    <cellStyle name="20% — акцент4 6 2" xfId="316" xr:uid="{00000000-0005-0000-0000-00003B010000}"/>
    <cellStyle name="20% — акцент4 6 2 2" xfId="317" xr:uid="{00000000-0005-0000-0000-00003C010000}"/>
    <cellStyle name="20% — акцент4 6 3" xfId="318" xr:uid="{00000000-0005-0000-0000-00003D010000}"/>
    <cellStyle name="20% — акцент4 7" xfId="319" xr:uid="{00000000-0005-0000-0000-00003E010000}"/>
    <cellStyle name="20% — акцент4 7 2" xfId="320" xr:uid="{00000000-0005-0000-0000-00003F010000}"/>
    <cellStyle name="20% — акцент4 8" xfId="321" xr:uid="{00000000-0005-0000-0000-000040010000}"/>
    <cellStyle name="20% — акцент4 8 2" xfId="322" xr:uid="{00000000-0005-0000-0000-000041010000}"/>
    <cellStyle name="20% — акцент4 9" xfId="323" xr:uid="{00000000-0005-0000-0000-000042010000}"/>
    <cellStyle name="20% — акцент4 9 2" xfId="324" xr:uid="{00000000-0005-0000-0000-000043010000}"/>
    <cellStyle name="20% — акцент5 10" xfId="325" xr:uid="{00000000-0005-0000-0000-000044010000}"/>
    <cellStyle name="20% — акцент5 10 2" xfId="326" xr:uid="{00000000-0005-0000-0000-000045010000}"/>
    <cellStyle name="20% — акцент5 11" xfId="327" xr:uid="{00000000-0005-0000-0000-000046010000}"/>
    <cellStyle name="20% — акцент5 11 2" xfId="328" xr:uid="{00000000-0005-0000-0000-000047010000}"/>
    <cellStyle name="20% — акцент5 12" xfId="329" xr:uid="{00000000-0005-0000-0000-000048010000}"/>
    <cellStyle name="20% — акцент5 13" xfId="330" xr:uid="{00000000-0005-0000-0000-000049010000}"/>
    <cellStyle name="20% - Акцент5 2" xfId="331" xr:uid="{00000000-0005-0000-0000-00004A010000}"/>
    <cellStyle name="20% — акцент5 2" xfId="332" xr:uid="{00000000-0005-0000-0000-00004B010000}"/>
    <cellStyle name="20% - Акцент5 2 2" xfId="333" xr:uid="{00000000-0005-0000-0000-00004C010000}"/>
    <cellStyle name="20% — акцент5 2 2" xfId="334" xr:uid="{00000000-0005-0000-0000-00004D010000}"/>
    <cellStyle name="20% - Акцент5 2 2 2" xfId="335" xr:uid="{00000000-0005-0000-0000-00004E010000}"/>
    <cellStyle name="20% — акцент5 2 2 2" xfId="336" xr:uid="{00000000-0005-0000-0000-00004F010000}"/>
    <cellStyle name="20% - Акцент5 2 3" xfId="337" xr:uid="{00000000-0005-0000-0000-000050010000}"/>
    <cellStyle name="20% — акцент5 2 3" xfId="338" xr:uid="{00000000-0005-0000-0000-000051010000}"/>
    <cellStyle name="20% - Акцент5 2 3 2" xfId="339" xr:uid="{00000000-0005-0000-0000-000052010000}"/>
    <cellStyle name="20% — акцент5 2 3 2" xfId="340" xr:uid="{00000000-0005-0000-0000-000053010000}"/>
    <cellStyle name="20% - Акцент5 2 4" xfId="341" xr:uid="{00000000-0005-0000-0000-000054010000}"/>
    <cellStyle name="20% — акцент5 2 4" xfId="342" xr:uid="{00000000-0005-0000-0000-000055010000}"/>
    <cellStyle name="20% - Акцент5 2 4 2" xfId="343" xr:uid="{00000000-0005-0000-0000-000056010000}"/>
    <cellStyle name="20% — акцент5 2 4 2" xfId="344" xr:uid="{00000000-0005-0000-0000-000057010000}"/>
    <cellStyle name="20% - Акцент5 2 5" xfId="345" xr:uid="{00000000-0005-0000-0000-000058010000}"/>
    <cellStyle name="20% — акцент5 2 5" xfId="346" xr:uid="{00000000-0005-0000-0000-000059010000}"/>
    <cellStyle name="20% - Акцент5 2 5 2" xfId="347" xr:uid="{00000000-0005-0000-0000-00005A010000}"/>
    <cellStyle name="20% — акцент5 2 5 2" xfId="348" xr:uid="{00000000-0005-0000-0000-00005B010000}"/>
    <cellStyle name="20% - Акцент5 2 6" xfId="349" xr:uid="{00000000-0005-0000-0000-00005C010000}"/>
    <cellStyle name="20% — акцент5 2 6" xfId="350" xr:uid="{00000000-0005-0000-0000-00005D010000}"/>
    <cellStyle name="20% - Акцент5 3" xfId="351" xr:uid="{00000000-0005-0000-0000-00005E010000}"/>
    <cellStyle name="20% — акцент5 3" xfId="352" xr:uid="{00000000-0005-0000-0000-00005F010000}"/>
    <cellStyle name="20% - Акцент5 3 2" xfId="353" xr:uid="{00000000-0005-0000-0000-000060010000}"/>
    <cellStyle name="20% — акцент5 3 2" xfId="354" xr:uid="{00000000-0005-0000-0000-000061010000}"/>
    <cellStyle name="20% - Акцент5 3 2 2" xfId="355" xr:uid="{00000000-0005-0000-0000-000062010000}"/>
    <cellStyle name="20% — акцент5 3 2 2" xfId="356" xr:uid="{00000000-0005-0000-0000-000063010000}"/>
    <cellStyle name="20% - Акцент5 3 3" xfId="357" xr:uid="{00000000-0005-0000-0000-000064010000}"/>
    <cellStyle name="20% — акцент5 3 3" xfId="358" xr:uid="{00000000-0005-0000-0000-000065010000}"/>
    <cellStyle name="20% - Акцент5 3 3 2" xfId="359" xr:uid="{00000000-0005-0000-0000-000066010000}"/>
    <cellStyle name="20% — акцент5 3 3 2" xfId="360" xr:uid="{00000000-0005-0000-0000-000067010000}"/>
    <cellStyle name="20% - Акцент5 3 4" xfId="361" xr:uid="{00000000-0005-0000-0000-000068010000}"/>
    <cellStyle name="20% — акцент5 3 4" xfId="362" xr:uid="{00000000-0005-0000-0000-000069010000}"/>
    <cellStyle name="20% - Акцент5 3 4 2" xfId="363" xr:uid="{00000000-0005-0000-0000-00006A010000}"/>
    <cellStyle name="20% — акцент5 3 4 2" xfId="364" xr:uid="{00000000-0005-0000-0000-00006B010000}"/>
    <cellStyle name="20% - Акцент5 3 5" xfId="365" xr:uid="{00000000-0005-0000-0000-00006C010000}"/>
    <cellStyle name="20% — акцент5 3 5" xfId="366" xr:uid="{00000000-0005-0000-0000-00006D010000}"/>
    <cellStyle name="20% - Акцент5 3 5 2" xfId="367" xr:uid="{00000000-0005-0000-0000-00006E010000}"/>
    <cellStyle name="20% — акцент5 3 5 2" xfId="368" xr:uid="{00000000-0005-0000-0000-00006F010000}"/>
    <cellStyle name="20% - Акцент5 3 6" xfId="369" xr:uid="{00000000-0005-0000-0000-000070010000}"/>
    <cellStyle name="20% — акцент5 3 6" xfId="370" xr:uid="{00000000-0005-0000-0000-000071010000}"/>
    <cellStyle name="20% - Акцент5 4" xfId="371" xr:uid="{00000000-0005-0000-0000-000072010000}"/>
    <cellStyle name="20% — акцент5 4" xfId="372" xr:uid="{00000000-0005-0000-0000-000073010000}"/>
    <cellStyle name="20% - Акцент5 4 2" xfId="373" xr:uid="{00000000-0005-0000-0000-000074010000}"/>
    <cellStyle name="20% — акцент5 4 2" xfId="374" xr:uid="{00000000-0005-0000-0000-000075010000}"/>
    <cellStyle name="20% - Акцент5 4 2 2" xfId="375" xr:uid="{00000000-0005-0000-0000-000076010000}"/>
    <cellStyle name="20% — акцент5 4 2 2" xfId="376" xr:uid="{00000000-0005-0000-0000-000077010000}"/>
    <cellStyle name="20% - Акцент5 4 3" xfId="377" xr:uid="{00000000-0005-0000-0000-000078010000}"/>
    <cellStyle name="20% — акцент5 4 3" xfId="378" xr:uid="{00000000-0005-0000-0000-000079010000}"/>
    <cellStyle name="20% - Акцент5 4 3 2" xfId="379" xr:uid="{00000000-0005-0000-0000-00007A010000}"/>
    <cellStyle name="20% — акцент5 4 3 2" xfId="380" xr:uid="{00000000-0005-0000-0000-00007B010000}"/>
    <cellStyle name="20% - Акцент5 4 4" xfId="381" xr:uid="{00000000-0005-0000-0000-00007C010000}"/>
    <cellStyle name="20% — акцент5 4 4" xfId="382" xr:uid="{00000000-0005-0000-0000-00007D010000}"/>
    <cellStyle name="20% - Акцент5 4 4 2" xfId="383" xr:uid="{00000000-0005-0000-0000-00007E010000}"/>
    <cellStyle name="20% — акцент5 4 4 2" xfId="384" xr:uid="{00000000-0005-0000-0000-00007F010000}"/>
    <cellStyle name="20% - Акцент5 4 5" xfId="385" xr:uid="{00000000-0005-0000-0000-000080010000}"/>
    <cellStyle name="20% — акцент5 4 5" xfId="386" xr:uid="{00000000-0005-0000-0000-000081010000}"/>
    <cellStyle name="20% - Акцент5 4 5 2" xfId="387" xr:uid="{00000000-0005-0000-0000-000082010000}"/>
    <cellStyle name="20% — акцент5 4 5 2" xfId="388" xr:uid="{00000000-0005-0000-0000-000083010000}"/>
    <cellStyle name="20% - Акцент5 4 6" xfId="389" xr:uid="{00000000-0005-0000-0000-000084010000}"/>
    <cellStyle name="20% — акцент5 4 6" xfId="390" xr:uid="{00000000-0005-0000-0000-000085010000}"/>
    <cellStyle name="20% - Акцент5 5" xfId="391" xr:uid="{00000000-0005-0000-0000-000086010000}"/>
    <cellStyle name="20% — акцент5 5" xfId="392" xr:uid="{00000000-0005-0000-0000-000087010000}"/>
    <cellStyle name="20% — акцент5 5 2" xfId="393" xr:uid="{00000000-0005-0000-0000-000088010000}"/>
    <cellStyle name="20% — акцент5 5 2 2" xfId="394" xr:uid="{00000000-0005-0000-0000-000089010000}"/>
    <cellStyle name="20% — акцент5 5 3" xfId="395" xr:uid="{00000000-0005-0000-0000-00008A010000}"/>
    <cellStyle name="20% — акцент5 6" xfId="396" xr:uid="{00000000-0005-0000-0000-00008B010000}"/>
    <cellStyle name="20% — акцент5 6 2" xfId="397" xr:uid="{00000000-0005-0000-0000-00008C010000}"/>
    <cellStyle name="20% — акцент5 6 2 2" xfId="398" xr:uid="{00000000-0005-0000-0000-00008D010000}"/>
    <cellStyle name="20% — акцент5 6 3" xfId="399" xr:uid="{00000000-0005-0000-0000-00008E010000}"/>
    <cellStyle name="20% — акцент5 7" xfId="400" xr:uid="{00000000-0005-0000-0000-00008F010000}"/>
    <cellStyle name="20% — акцент5 7 2" xfId="401" xr:uid="{00000000-0005-0000-0000-000090010000}"/>
    <cellStyle name="20% — акцент5 8" xfId="402" xr:uid="{00000000-0005-0000-0000-000091010000}"/>
    <cellStyle name="20% — акцент5 8 2" xfId="403" xr:uid="{00000000-0005-0000-0000-000092010000}"/>
    <cellStyle name="20% — акцент5 9" xfId="404" xr:uid="{00000000-0005-0000-0000-000093010000}"/>
    <cellStyle name="20% — акцент5 9 2" xfId="405" xr:uid="{00000000-0005-0000-0000-000094010000}"/>
    <cellStyle name="20% — акцент6 10" xfId="406" xr:uid="{00000000-0005-0000-0000-000095010000}"/>
    <cellStyle name="20% — акцент6 10 2" xfId="407" xr:uid="{00000000-0005-0000-0000-000096010000}"/>
    <cellStyle name="20% — акцент6 11" xfId="408" xr:uid="{00000000-0005-0000-0000-000097010000}"/>
    <cellStyle name="20% — акцент6 11 2" xfId="409" xr:uid="{00000000-0005-0000-0000-000098010000}"/>
    <cellStyle name="20% — акцент6 12" xfId="410" xr:uid="{00000000-0005-0000-0000-000099010000}"/>
    <cellStyle name="20% — акцент6 13" xfId="411" xr:uid="{00000000-0005-0000-0000-00009A010000}"/>
    <cellStyle name="20% - Акцент6 2" xfId="412" xr:uid="{00000000-0005-0000-0000-00009B010000}"/>
    <cellStyle name="20% — акцент6 2" xfId="413" xr:uid="{00000000-0005-0000-0000-00009C010000}"/>
    <cellStyle name="20% - Акцент6 2 2" xfId="414" xr:uid="{00000000-0005-0000-0000-00009D010000}"/>
    <cellStyle name="20% — акцент6 2 2" xfId="415" xr:uid="{00000000-0005-0000-0000-00009E010000}"/>
    <cellStyle name="20% - Акцент6 2 2 2" xfId="416" xr:uid="{00000000-0005-0000-0000-00009F010000}"/>
    <cellStyle name="20% — акцент6 2 2 2" xfId="417" xr:uid="{00000000-0005-0000-0000-0000A0010000}"/>
    <cellStyle name="20% - Акцент6 2 3" xfId="418" xr:uid="{00000000-0005-0000-0000-0000A1010000}"/>
    <cellStyle name="20% — акцент6 2 3" xfId="419" xr:uid="{00000000-0005-0000-0000-0000A2010000}"/>
    <cellStyle name="20% - Акцент6 2 3 2" xfId="420" xr:uid="{00000000-0005-0000-0000-0000A3010000}"/>
    <cellStyle name="20% — акцент6 2 3 2" xfId="421" xr:uid="{00000000-0005-0000-0000-0000A4010000}"/>
    <cellStyle name="20% - Акцент6 2 4" xfId="422" xr:uid="{00000000-0005-0000-0000-0000A5010000}"/>
    <cellStyle name="20% — акцент6 2 4" xfId="423" xr:uid="{00000000-0005-0000-0000-0000A6010000}"/>
    <cellStyle name="20% - Акцент6 2 4 2" xfId="424" xr:uid="{00000000-0005-0000-0000-0000A7010000}"/>
    <cellStyle name="20% — акцент6 2 4 2" xfId="425" xr:uid="{00000000-0005-0000-0000-0000A8010000}"/>
    <cellStyle name="20% - Акцент6 2 5" xfId="426" xr:uid="{00000000-0005-0000-0000-0000A9010000}"/>
    <cellStyle name="20% — акцент6 2 5" xfId="427" xr:uid="{00000000-0005-0000-0000-0000AA010000}"/>
    <cellStyle name="20% - Акцент6 2 5 2" xfId="428" xr:uid="{00000000-0005-0000-0000-0000AB010000}"/>
    <cellStyle name="20% — акцент6 2 5 2" xfId="429" xr:uid="{00000000-0005-0000-0000-0000AC010000}"/>
    <cellStyle name="20% - Акцент6 2 6" xfId="430" xr:uid="{00000000-0005-0000-0000-0000AD010000}"/>
    <cellStyle name="20% — акцент6 2 6" xfId="431" xr:uid="{00000000-0005-0000-0000-0000AE010000}"/>
    <cellStyle name="20% - Акцент6 3" xfId="432" xr:uid="{00000000-0005-0000-0000-0000AF010000}"/>
    <cellStyle name="20% — акцент6 3" xfId="433" xr:uid="{00000000-0005-0000-0000-0000B0010000}"/>
    <cellStyle name="20% - Акцент6 3 2" xfId="434" xr:uid="{00000000-0005-0000-0000-0000B1010000}"/>
    <cellStyle name="20% — акцент6 3 2" xfId="435" xr:uid="{00000000-0005-0000-0000-0000B2010000}"/>
    <cellStyle name="20% - Акцент6 3 2 2" xfId="436" xr:uid="{00000000-0005-0000-0000-0000B3010000}"/>
    <cellStyle name="20% — акцент6 3 2 2" xfId="437" xr:uid="{00000000-0005-0000-0000-0000B4010000}"/>
    <cellStyle name="20% - Акцент6 3 3" xfId="438" xr:uid="{00000000-0005-0000-0000-0000B5010000}"/>
    <cellStyle name="20% — акцент6 3 3" xfId="439" xr:uid="{00000000-0005-0000-0000-0000B6010000}"/>
    <cellStyle name="20% - Акцент6 3 3 2" xfId="440" xr:uid="{00000000-0005-0000-0000-0000B7010000}"/>
    <cellStyle name="20% — акцент6 3 3 2" xfId="441" xr:uid="{00000000-0005-0000-0000-0000B8010000}"/>
    <cellStyle name="20% - Акцент6 3 4" xfId="442" xr:uid="{00000000-0005-0000-0000-0000B9010000}"/>
    <cellStyle name="20% — акцент6 3 4" xfId="443" xr:uid="{00000000-0005-0000-0000-0000BA010000}"/>
    <cellStyle name="20% - Акцент6 3 4 2" xfId="444" xr:uid="{00000000-0005-0000-0000-0000BB010000}"/>
    <cellStyle name="20% — акцент6 3 4 2" xfId="445" xr:uid="{00000000-0005-0000-0000-0000BC010000}"/>
    <cellStyle name="20% - Акцент6 3 5" xfId="446" xr:uid="{00000000-0005-0000-0000-0000BD010000}"/>
    <cellStyle name="20% — акцент6 3 5" xfId="447" xr:uid="{00000000-0005-0000-0000-0000BE010000}"/>
    <cellStyle name="20% - Акцент6 3 5 2" xfId="448" xr:uid="{00000000-0005-0000-0000-0000BF010000}"/>
    <cellStyle name="20% — акцент6 3 5 2" xfId="449" xr:uid="{00000000-0005-0000-0000-0000C0010000}"/>
    <cellStyle name="20% - Акцент6 3 6" xfId="450" xr:uid="{00000000-0005-0000-0000-0000C1010000}"/>
    <cellStyle name="20% — акцент6 3 6" xfId="451" xr:uid="{00000000-0005-0000-0000-0000C2010000}"/>
    <cellStyle name="20% - Акцент6 4" xfId="452" xr:uid="{00000000-0005-0000-0000-0000C3010000}"/>
    <cellStyle name="20% — акцент6 4" xfId="453" xr:uid="{00000000-0005-0000-0000-0000C4010000}"/>
    <cellStyle name="20% - Акцент6 4 2" xfId="454" xr:uid="{00000000-0005-0000-0000-0000C5010000}"/>
    <cellStyle name="20% — акцент6 4 2" xfId="455" xr:uid="{00000000-0005-0000-0000-0000C6010000}"/>
    <cellStyle name="20% - Акцент6 4 2 2" xfId="456" xr:uid="{00000000-0005-0000-0000-0000C7010000}"/>
    <cellStyle name="20% — акцент6 4 2 2" xfId="457" xr:uid="{00000000-0005-0000-0000-0000C8010000}"/>
    <cellStyle name="20% - Акцент6 4 3" xfId="458" xr:uid="{00000000-0005-0000-0000-0000C9010000}"/>
    <cellStyle name="20% — акцент6 4 3" xfId="459" xr:uid="{00000000-0005-0000-0000-0000CA010000}"/>
    <cellStyle name="20% - Акцент6 4 3 2" xfId="460" xr:uid="{00000000-0005-0000-0000-0000CB010000}"/>
    <cellStyle name="20% — акцент6 4 3 2" xfId="461" xr:uid="{00000000-0005-0000-0000-0000CC010000}"/>
    <cellStyle name="20% - Акцент6 4 4" xfId="462" xr:uid="{00000000-0005-0000-0000-0000CD010000}"/>
    <cellStyle name="20% — акцент6 4 4" xfId="463" xr:uid="{00000000-0005-0000-0000-0000CE010000}"/>
    <cellStyle name="20% - Акцент6 4 4 2" xfId="464" xr:uid="{00000000-0005-0000-0000-0000CF010000}"/>
    <cellStyle name="20% — акцент6 4 4 2" xfId="465" xr:uid="{00000000-0005-0000-0000-0000D0010000}"/>
    <cellStyle name="20% - Акцент6 4 5" xfId="466" xr:uid="{00000000-0005-0000-0000-0000D1010000}"/>
    <cellStyle name="20% — акцент6 4 5" xfId="467" xr:uid="{00000000-0005-0000-0000-0000D2010000}"/>
    <cellStyle name="20% - Акцент6 4 5 2" xfId="468" xr:uid="{00000000-0005-0000-0000-0000D3010000}"/>
    <cellStyle name="20% — акцент6 4 5 2" xfId="469" xr:uid="{00000000-0005-0000-0000-0000D4010000}"/>
    <cellStyle name="20% - Акцент6 4 6" xfId="470" xr:uid="{00000000-0005-0000-0000-0000D5010000}"/>
    <cellStyle name="20% — акцент6 4 6" xfId="471" xr:uid="{00000000-0005-0000-0000-0000D6010000}"/>
    <cellStyle name="20% - Акцент6 5" xfId="472" xr:uid="{00000000-0005-0000-0000-0000D7010000}"/>
    <cellStyle name="20% — акцент6 5" xfId="473" xr:uid="{00000000-0005-0000-0000-0000D8010000}"/>
    <cellStyle name="20% — акцент6 5 2" xfId="474" xr:uid="{00000000-0005-0000-0000-0000D9010000}"/>
    <cellStyle name="20% — акцент6 5 2 2" xfId="475" xr:uid="{00000000-0005-0000-0000-0000DA010000}"/>
    <cellStyle name="20% — акцент6 5 3" xfId="476" xr:uid="{00000000-0005-0000-0000-0000DB010000}"/>
    <cellStyle name="20% — акцент6 6" xfId="477" xr:uid="{00000000-0005-0000-0000-0000DC010000}"/>
    <cellStyle name="20% — акцент6 6 2" xfId="478" xr:uid="{00000000-0005-0000-0000-0000DD010000}"/>
    <cellStyle name="20% — акцент6 6 2 2" xfId="479" xr:uid="{00000000-0005-0000-0000-0000DE010000}"/>
    <cellStyle name="20% — акцент6 6 3" xfId="480" xr:uid="{00000000-0005-0000-0000-0000DF010000}"/>
    <cellStyle name="20% — акцент6 7" xfId="481" xr:uid="{00000000-0005-0000-0000-0000E0010000}"/>
    <cellStyle name="20% — акцент6 7 2" xfId="482" xr:uid="{00000000-0005-0000-0000-0000E1010000}"/>
    <cellStyle name="20% — акцент6 8" xfId="483" xr:uid="{00000000-0005-0000-0000-0000E2010000}"/>
    <cellStyle name="20% — акцент6 8 2" xfId="484" xr:uid="{00000000-0005-0000-0000-0000E3010000}"/>
    <cellStyle name="20% — акцент6 9" xfId="485" xr:uid="{00000000-0005-0000-0000-0000E4010000}"/>
    <cellStyle name="20% — акцент6 9 2" xfId="486" xr:uid="{00000000-0005-0000-0000-0000E5010000}"/>
    <cellStyle name="40% — акцент1 10" xfId="487" xr:uid="{00000000-0005-0000-0000-0000E6010000}"/>
    <cellStyle name="40% — акцент1 10 2" xfId="488" xr:uid="{00000000-0005-0000-0000-0000E7010000}"/>
    <cellStyle name="40% — акцент1 11" xfId="489" xr:uid="{00000000-0005-0000-0000-0000E8010000}"/>
    <cellStyle name="40% — акцент1 11 2" xfId="490" xr:uid="{00000000-0005-0000-0000-0000E9010000}"/>
    <cellStyle name="40% — акцент1 12" xfId="491" xr:uid="{00000000-0005-0000-0000-0000EA010000}"/>
    <cellStyle name="40% — акцент1 13" xfId="492" xr:uid="{00000000-0005-0000-0000-0000EB010000}"/>
    <cellStyle name="40% - Акцент1 2" xfId="493" xr:uid="{00000000-0005-0000-0000-0000EC010000}"/>
    <cellStyle name="40% — акцент1 2" xfId="494" xr:uid="{00000000-0005-0000-0000-0000ED010000}"/>
    <cellStyle name="40% - Акцент1 2 2" xfId="495" xr:uid="{00000000-0005-0000-0000-0000EE010000}"/>
    <cellStyle name="40% — акцент1 2 2" xfId="496" xr:uid="{00000000-0005-0000-0000-0000EF010000}"/>
    <cellStyle name="40% - Акцент1 2 2 2" xfId="497" xr:uid="{00000000-0005-0000-0000-0000F0010000}"/>
    <cellStyle name="40% — акцент1 2 2 2" xfId="498" xr:uid="{00000000-0005-0000-0000-0000F1010000}"/>
    <cellStyle name="40% - Акцент1 2 3" xfId="499" xr:uid="{00000000-0005-0000-0000-0000F2010000}"/>
    <cellStyle name="40% — акцент1 2 3" xfId="500" xr:uid="{00000000-0005-0000-0000-0000F3010000}"/>
    <cellStyle name="40% - Акцент1 2 3 2" xfId="501" xr:uid="{00000000-0005-0000-0000-0000F4010000}"/>
    <cellStyle name="40% — акцент1 2 3 2" xfId="502" xr:uid="{00000000-0005-0000-0000-0000F5010000}"/>
    <cellStyle name="40% - Акцент1 2 4" xfId="503" xr:uid="{00000000-0005-0000-0000-0000F6010000}"/>
    <cellStyle name="40% — акцент1 2 4" xfId="504" xr:uid="{00000000-0005-0000-0000-0000F7010000}"/>
    <cellStyle name="40% - Акцент1 2 4 2" xfId="505" xr:uid="{00000000-0005-0000-0000-0000F8010000}"/>
    <cellStyle name="40% — акцент1 2 4 2" xfId="506" xr:uid="{00000000-0005-0000-0000-0000F9010000}"/>
    <cellStyle name="40% - Акцент1 2 5" xfId="507" xr:uid="{00000000-0005-0000-0000-0000FA010000}"/>
    <cellStyle name="40% — акцент1 2 5" xfId="508" xr:uid="{00000000-0005-0000-0000-0000FB010000}"/>
    <cellStyle name="40% - Акцент1 2 5 2" xfId="509" xr:uid="{00000000-0005-0000-0000-0000FC010000}"/>
    <cellStyle name="40% — акцент1 2 5 2" xfId="510" xr:uid="{00000000-0005-0000-0000-0000FD010000}"/>
    <cellStyle name="40% - Акцент1 2 6" xfId="511" xr:uid="{00000000-0005-0000-0000-0000FE010000}"/>
    <cellStyle name="40% — акцент1 2 6" xfId="512" xr:uid="{00000000-0005-0000-0000-0000FF010000}"/>
    <cellStyle name="40% - Акцент1 3" xfId="513" xr:uid="{00000000-0005-0000-0000-000000020000}"/>
    <cellStyle name="40% — акцент1 3" xfId="514" xr:uid="{00000000-0005-0000-0000-000001020000}"/>
    <cellStyle name="40% - Акцент1 3 2" xfId="515" xr:uid="{00000000-0005-0000-0000-000002020000}"/>
    <cellStyle name="40% — акцент1 3 2" xfId="516" xr:uid="{00000000-0005-0000-0000-000003020000}"/>
    <cellStyle name="40% - Акцент1 3 2 2" xfId="517" xr:uid="{00000000-0005-0000-0000-000004020000}"/>
    <cellStyle name="40% — акцент1 3 2 2" xfId="518" xr:uid="{00000000-0005-0000-0000-000005020000}"/>
    <cellStyle name="40% - Акцент1 3 3" xfId="519" xr:uid="{00000000-0005-0000-0000-000006020000}"/>
    <cellStyle name="40% — акцент1 3 3" xfId="520" xr:uid="{00000000-0005-0000-0000-000007020000}"/>
    <cellStyle name="40% - Акцент1 3 3 2" xfId="521" xr:uid="{00000000-0005-0000-0000-000008020000}"/>
    <cellStyle name="40% — акцент1 3 3 2" xfId="522" xr:uid="{00000000-0005-0000-0000-000009020000}"/>
    <cellStyle name="40% - Акцент1 3 4" xfId="523" xr:uid="{00000000-0005-0000-0000-00000A020000}"/>
    <cellStyle name="40% — акцент1 3 4" xfId="524" xr:uid="{00000000-0005-0000-0000-00000B020000}"/>
    <cellStyle name="40% - Акцент1 3 4 2" xfId="525" xr:uid="{00000000-0005-0000-0000-00000C020000}"/>
    <cellStyle name="40% — акцент1 3 4 2" xfId="526" xr:uid="{00000000-0005-0000-0000-00000D020000}"/>
    <cellStyle name="40% - Акцент1 3 5" xfId="527" xr:uid="{00000000-0005-0000-0000-00000E020000}"/>
    <cellStyle name="40% — акцент1 3 5" xfId="528" xr:uid="{00000000-0005-0000-0000-00000F020000}"/>
    <cellStyle name="40% - Акцент1 3 5 2" xfId="529" xr:uid="{00000000-0005-0000-0000-000010020000}"/>
    <cellStyle name="40% — акцент1 3 5 2" xfId="530" xr:uid="{00000000-0005-0000-0000-000011020000}"/>
    <cellStyle name="40% - Акцент1 3 6" xfId="531" xr:uid="{00000000-0005-0000-0000-000012020000}"/>
    <cellStyle name="40% — акцент1 3 6" xfId="532" xr:uid="{00000000-0005-0000-0000-000013020000}"/>
    <cellStyle name="40% - Акцент1 4" xfId="533" xr:uid="{00000000-0005-0000-0000-000014020000}"/>
    <cellStyle name="40% — акцент1 4" xfId="534" xr:uid="{00000000-0005-0000-0000-000015020000}"/>
    <cellStyle name="40% - Акцент1 4 2" xfId="535" xr:uid="{00000000-0005-0000-0000-000016020000}"/>
    <cellStyle name="40% — акцент1 4 2" xfId="536" xr:uid="{00000000-0005-0000-0000-000017020000}"/>
    <cellStyle name="40% - Акцент1 4 2 2" xfId="537" xr:uid="{00000000-0005-0000-0000-000018020000}"/>
    <cellStyle name="40% — акцент1 4 2 2" xfId="538" xr:uid="{00000000-0005-0000-0000-000019020000}"/>
    <cellStyle name="40% - Акцент1 4 3" xfId="539" xr:uid="{00000000-0005-0000-0000-00001A020000}"/>
    <cellStyle name="40% — акцент1 4 3" xfId="540" xr:uid="{00000000-0005-0000-0000-00001B020000}"/>
    <cellStyle name="40% - Акцент1 4 3 2" xfId="541" xr:uid="{00000000-0005-0000-0000-00001C020000}"/>
    <cellStyle name="40% — акцент1 4 3 2" xfId="542" xr:uid="{00000000-0005-0000-0000-00001D020000}"/>
    <cellStyle name="40% - Акцент1 4 4" xfId="543" xr:uid="{00000000-0005-0000-0000-00001E020000}"/>
    <cellStyle name="40% — акцент1 4 4" xfId="544" xr:uid="{00000000-0005-0000-0000-00001F020000}"/>
    <cellStyle name="40% - Акцент1 4 4 2" xfId="545" xr:uid="{00000000-0005-0000-0000-000020020000}"/>
    <cellStyle name="40% — акцент1 4 4 2" xfId="546" xr:uid="{00000000-0005-0000-0000-000021020000}"/>
    <cellStyle name="40% - Акцент1 4 5" xfId="547" xr:uid="{00000000-0005-0000-0000-000022020000}"/>
    <cellStyle name="40% — акцент1 4 5" xfId="548" xr:uid="{00000000-0005-0000-0000-000023020000}"/>
    <cellStyle name="40% - Акцент1 4 5 2" xfId="549" xr:uid="{00000000-0005-0000-0000-000024020000}"/>
    <cellStyle name="40% — акцент1 4 5 2" xfId="550" xr:uid="{00000000-0005-0000-0000-000025020000}"/>
    <cellStyle name="40% - Акцент1 4 6" xfId="551" xr:uid="{00000000-0005-0000-0000-000026020000}"/>
    <cellStyle name="40% — акцент1 4 6" xfId="552" xr:uid="{00000000-0005-0000-0000-000027020000}"/>
    <cellStyle name="40% - Акцент1 5" xfId="553" xr:uid="{00000000-0005-0000-0000-000028020000}"/>
    <cellStyle name="40% — акцент1 5" xfId="554" xr:uid="{00000000-0005-0000-0000-000029020000}"/>
    <cellStyle name="40% — акцент1 5 2" xfId="555" xr:uid="{00000000-0005-0000-0000-00002A020000}"/>
    <cellStyle name="40% — акцент1 5 2 2" xfId="556" xr:uid="{00000000-0005-0000-0000-00002B020000}"/>
    <cellStyle name="40% — акцент1 5 3" xfId="557" xr:uid="{00000000-0005-0000-0000-00002C020000}"/>
    <cellStyle name="40% — акцент1 6" xfId="558" xr:uid="{00000000-0005-0000-0000-00002D020000}"/>
    <cellStyle name="40% — акцент1 6 2" xfId="559" xr:uid="{00000000-0005-0000-0000-00002E020000}"/>
    <cellStyle name="40% — акцент1 6 2 2" xfId="560" xr:uid="{00000000-0005-0000-0000-00002F020000}"/>
    <cellStyle name="40% — акцент1 6 3" xfId="561" xr:uid="{00000000-0005-0000-0000-000030020000}"/>
    <cellStyle name="40% — акцент1 7" xfId="562" xr:uid="{00000000-0005-0000-0000-000031020000}"/>
    <cellStyle name="40% — акцент1 7 2" xfId="563" xr:uid="{00000000-0005-0000-0000-000032020000}"/>
    <cellStyle name="40% — акцент1 8" xfId="564" xr:uid="{00000000-0005-0000-0000-000033020000}"/>
    <cellStyle name="40% — акцент1 8 2" xfId="565" xr:uid="{00000000-0005-0000-0000-000034020000}"/>
    <cellStyle name="40% — акцент1 9" xfId="566" xr:uid="{00000000-0005-0000-0000-000035020000}"/>
    <cellStyle name="40% — акцент1 9 2" xfId="567" xr:uid="{00000000-0005-0000-0000-000036020000}"/>
    <cellStyle name="40% — акцент2 10" xfId="568" xr:uid="{00000000-0005-0000-0000-000037020000}"/>
    <cellStyle name="40% — акцент2 10 2" xfId="569" xr:uid="{00000000-0005-0000-0000-000038020000}"/>
    <cellStyle name="40% — акцент2 11" xfId="570" xr:uid="{00000000-0005-0000-0000-000039020000}"/>
    <cellStyle name="40% — акцент2 11 2" xfId="571" xr:uid="{00000000-0005-0000-0000-00003A020000}"/>
    <cellStyle name="40% — акцент2 12" xfId="572" xr:uid="{00000000-0005-0000-0000-00003B020000}"/>
    <cellStyle name="40% — акцент2 13" xfId="573" xr:uid="{00000000-0005-0000-0000-00003C020000}"/>
    <cellStyle name="40% - Акцент2 2" xfId="574" xr:uid="{00000000-0005-0000-0000-00003D020000}"/>
    <cellStyle name="40% — акцент2 2" xfId="575" xr:uid="{00000000-0005-0000-0000-00003E020000}"/>
    <cellStyle name="40% - Акцент2 2 2" xfId="576" xr:uid="{00000000-0005-0000-0000-00003F020000}"/>
    <cellStyle name="40% — акцент2 2 2" xfId="577" xr:uid="{00000000-0005-0000-0000-000040020000}"/>
    <cellStyle name="40% - Акцент2 2 2 2" xfId="578" xr:uid="{00000000-0005-0000-0000-000041020000}"/>
    <cellStyle name="40% — акцент2 2 2 2" xfId="579" xr:uid="{00000000-0005-0000-0000-000042020000}"/>
    <cellStyle name="40% - Акцент2 2 3" xfId="580" xr:uid="{00000000-0005-0000-0000-000043020000}"/>
    <cellStyle name="40% — акцент2 2 3" xfId="581" xr:uid="{00000000-0005-0000-0000-000044020000}"/>
    <cellStyle name="40% - Акцент2 2 3 2" xfId="582" xr:uid="{00000000-0005-0000-0000-000045020000}"/>
    <cellStyle name="40% — акцент2 2 3 2" xfId="583" xr:uid="{00000000-0005-0000-0000-000046020000}"/>
    <cellStyle name="40% - Акцент2 2 4" xfId="584" xr:uid="{00000000-0005-0000-0000-000047020000}"/>
    <cellStyle name="40% — акцент2 2 4" xfId="585" xr:uid="{00000000-0005-0000-0000-000048020000}"/>
    <cellStyle name="40% - Акцент2 2 4 2" xfId="586" xr:uid="{00000000-0005-0000-0000-000049020000}"/>
    <cellStyle name="40% — акцент2 2 4 2" xfId="587" xr:uid="{00000000-0005-0000-0000-00004A020000}"/>
    <cellStyle name="40% - Акцент2 2 5" xfId="588" xr:uid="{00000000-0005-0000-0000-00004B020000}"/>
    <cellStyle name="40% — акцент2 2 5" xfId="589" xr:uid="{00000000-0005-0000-0000-00004C020000}"/>
    <cellStyle name="40% - Акцент2 2 5 2" xfId="590" xr:uid="{00000000-0005-0000-0000-00004D020000}"/>
    <cellStyle name="40% — акцент2 2 5 2" xfId="591" xr:uid="{00000000-0005-0000-0000-00004E020000}"/>
    <cellStyle name="40% - Акцент2 2 6" xfId="592" xr:uid="{00000000-0005-0000-0000-00004F020000}"/>
    <cellStyle name="40% — акцент2 2 6" xfId="593" xr:uid="{00000000-0005-0000-0000-000050020000}"/>
    <cellStyle name="40% - Акцент2 3" xfId="594" xr:uid="{00000000-0005-0000-0000-000051020000}"/>
    <cellStyle name="40% — акцент2 3" xfId="595" xr:uid="{00000000-0005-0000-0000-000052020000}"/>
    <cellStyle name="40% - Акцент2 3 2" xfId="596" xr:uid="{00000000-0005-0000-0000-000053020000}"/>
    <cellStyle name="40% — акцент2 3 2" xfId="597" xr:uid="{00000000-0005-0000-0000-000054020000}"/>
    <cellStyle name="40% - Акцент2 3 2 2" xfId="598" xr:uid="{00000000-0005-0000-0000-000055020000}"/>
    <cellStyle name="40% — акцент2 3 2 2" xfId="599" xr:uid="{00000000-0005-0000-0000-000056020000}"/>
    <cellStyle name="40% - Акцент2 3 3" xfId="600" xr:uid="{00000000-0005-0000-0000-000057020000}"/>
    <cellStyle name="40% — акцент2 3 3" xfId="601" xr:uid="{00000000-0005-0000-0000-000058020000}"/>
    <cellStyle name="40% - Акцент2 3 3 2" xfId="602" xr:uid="{00000000-0005-0000-0000-000059020000}"/>
    <cellStyle name="40% — акцент2 3 3 2" xfId="603" xr:uid="{00000000-0005-0000-0000-00005A020000}"/>
    <cellStyle name="40% - Акцент2 3 4" xfId="604" xr:uid="{00000000-0005-0000-0000-00005B020000}"/>
    <cellStyle name="40% — акцент2 3 4" xfId="605" xr:uid="{00000000-0005-0000-0000-00005C020000}"/>
    <cellStyle name="40% - Акцент2 3 4 2" xfId="606" xr:uid="{00000000-0005-0000-0000-00005D020000}"/>
    <cellStyle name="40% — акцент2 3 4 2" xfId="607" xr:uid="{00000000-0005-0000-0000-00005E020000}"/>
    <cellStyle name="40% - Акцент2 3 5" xfId="608" xr:uid="{00000000-0005-0000-0000-00005F020000}"/>
    <cellStyle name="40% — акцент2 3 5" xfId="609" xr:uid="{00000000-0005-0000-0000-000060020000}"/>
    <cellStyle name="40% - Акцент2 3 5 2" xfId="610" xr:uid="{00000000-0005-0000-0000-000061020000}"/>
    <cellStyle name="40% — акцент2 3 5 2" xfId="611" xr:uid="{00000000-0005-0000-0000-000062020000}"/>
    <cellStyle name="40% - Акцент2 3 6" xfId="612" xr:uid="{00000000-0005-0000-0000-000063020000}"/>
    <cellStyle name="40% — акцент2 3 6" xfId="613" xr:uid="{00000000-0005-0000-0000-000064020000}"/>
    <cellStyle name="40% - Акцент2 4" xfId="614" xr:uid="{00000000-0005-0000-0000-000065020000}"/>
    <cellStyle name="40% — акцент2 4" xfId="615" xr:uid="{00000000-0005-0000-0000-000066020000}"/>
    <cellStyle name="40% - Акцент2 4 2" xfId="616" xr:uid="{00000000-0005-0000-0000-000067020000}"/>
    <cellStyle name="40% — акцент2 4 2" xfId="617" xr:uid="{00000000-0005-0000-0000-000068020000}"/>
    <cellStyle name="40% - Акцент2 4 2 2" xfId="618" xr:uid="{00000000-0005-0000-0000-000069020000}"/>
    <cellStyle name="40% — акцент2 4 2 2" xfId="619" xr:uid="{00000000-0005-0000-0000-00006A020000}"/>
    <cellStyle name="40% - Акцент2 4 3" xfId="620" xr:uid="{00000000-0005-0000-0000-00006B020000}"/>
    <cellStyle name="40% — акцент2 4 3" xfId="621" xr:uid="{00000000-0005-0000-0000-00006C020000}"/>
    <cellStyle name="40% - Акцент2 4 3 2" xfId="622" xr:uid="{00000000-0005-0000-0000-00006D020000}"/>
    <cellStyle name="40% — акцент2 4 3 2" xfId="623" xr:uid="{00000000-0005-0000-0000-00006E020000}"/>
    <cellStyle name="40% - Акцент2 4 4" xfId="624" xr:uid="{00000000-0005-0000-0000-00006F020000}"/>
    <cellStyle name="40% — акцент2 4 4" xfId="625" xr:uid="{00000000-0005-0000-0000-000070020000}"/>
    <cellStyle name="40% - Акцент2 4 4 2" xfId="626" xr:uid="{00000000-0005-0000-0000-000071020000}"/>
    <cellStyle name="40% — акцент2 4 4 2" xfId="627" xr:uid="{00000000-0005-0000-0000-000072020000}"/>
    <cellStyle name="40% - Акцент2 4 5" xfId="628" xr:uid="{00000000-0005-0000-0000-000073020000}"/>
    <cellStyle name="40% — акцент2 4 5" xfId="629" xr:uid="{00000000-0005-0000-0000-000074020000}"/>
    <cellStyle name="40% - Акцент2 4 5 2" xfId="630" xr:uid="{00000000-0005-0000-0000-000075020000}"/>
    <cellStyle name="40% — акцент2 4 5 2" xfId="631" xr:uid="{00000000-0005-0000-0000-000076020000}"/>
    <cellStyle name="40% - Акцент2 4 6" xfId="632" xr:uid="{00000000-0005-0000-0000-000077020000}"/>
    <cellStyle name="40% — акцент2 4 6" xfId="633" xr:uid="{00000000-0005-0000-0000-000078020000}"/>
    <cellStyle name="40% - Акцент2 5" xfId="634" xr:uid="{00000000-0005-0000-0000-000079020000}"/>
    <cellStyle name="40% — акцент2 5" xfId="635" xr:uid="{00000000-0005-0000-0000-00007A020000}"/>
    <cellStyle name="40% — акцент2 5 2" xfId="636" xr:uid="{00000000-0005-0000-0000-00007B020000}"/>
    <cellStyle name="40% — акцент2 5 2 2" xfId="637" xr:uid="{00000000-0005-0000-0000-00007C020000}"/>
    <cellStyle name="40% — акцент2 5 3" xfId="638" xr:uid="{00000000-0005-0000-0000-00007D020000}"/>
    <cellStyle name="40% — акцент2 6" xfId="639" xr:uid="{00000000-0005-0000-0000-00007E020000}"/>
    <cellStyle name="40% — акцент2 6 2" xfId="640" xr:uid="{00000000-0005-0000-0000-00007F020000}"/>
    <cellStyle name="40% — акцент2 6 2 2" xfId="641" xr:uid="{00000000-0005-0000-0000-000080020000}"/>
    <cellStyle name="40% — акцент2 6 3" xfId="642" xr:uid="{00000000-0005-0000-0000-000081020000}"/>
    <cellStyle name="40% — акцент2 7" xfId="643" xr:uid="{00000000-0005-0000-0000-000082020000}"/>
    <cellStyle name="40% — акцент2 7 2" xfId="644" xr:uid="{00000000-0005-0000-0000-000083020000}"/>
    <cellStyle name="40% — акцент2 8" xfId="645" xr:uid="{00000000-0005-0000-0000-000084020000}"/>
    <cellStyle name="40% — акцент2 8 2" xfId="646" xr:uid="{00000000-0005-0000-0000-000085020000}"/>
    <cellStyle name="40% — акцент2 9" xfId="647" xr:uid="{00000000-0005-0000-0000-000086020000}"/>
    <cellStyle name="40% — акцент2 9 2" xfId="648" xr:uid="{00000000-0005-0000-0000-000087020000}"/>
    <cellStyle name="40% — акцент3 10" xfId="649" xr:uid="{00000000-0005-0000-0000-000088020000}"/>
    <cellStyle name="40% — акцент3 10 2" xfId="650" xr:uid="{00000000-0005-0000-0000-000089020000}"/>
    <cellStyle name="40% — акцент3 11" xfId="651" xr:uid="{00000000-0005-0000-0000-00008A020000}"/>
    <cellStyle name="40% — акцент3 11 2" xfId="652" xr:uid="{00000000-0005-0000-0000-00008B020000}"/>
    <cellStyle name="40% — акцент3 12" xfId="653" xr:uid="{00000000-0005-0000-0000-00008C020000}"/>
    <cellStyle name="40% — акцент3 13" xfId="654" xr:uid="{00000000-0005-0000-0000-00008D020000}"/>
    <cellStyle name="40% - Акцент3 2" xfId="655" xr:uid="{00000000-0005-0000-0000-00008E020000}"/>
    <cellStyle name="40% — акцент3 2" xfId="656" xr:uid="{00000000-0005-0000-0000-00008F020000}"/>
    <cellStyle name="40% - Акцент3 2 2" xfId="657" xr:uid="{00000000-0005-0000-0000-000090020000}"/>
    <cellStyle name="40% — акцент3 2 2" xfId="658" xr:uid="{00000000-0005-0000-0000-000091020000}"/>
    <cellStyle name="40% - Акцент3 2 2 2" xfId="659" xr:uid="{00000000-0005-0000-0000-000092020000}"/>
    <cellStyle name="40% — акцент3 2 2 2" xfId="660" xr:uid="{00000000-0005-0000-0000-000093020000}"/>
    <cellStyle name="40% - Акцент3 2 3" xfId="661" xr:uid="{00000000-0005-0000-0000-000094020000}"/>
    <cellStyle name="40% — акцент3 2 3" xfId="662" xr:uid="{00000000-0005-0000-0000-000095020000}"/>
    <cellStyle name="40% - Акцент3 2 3 2" xfId="663" xr:uid="{00000000-0005-0000-0000-000096020000}"/>
    <cellStyle name="40% — акцент3 2 3 2" xfId="664" xr:uid="{00000000-0005-0000-0000-000097020000}"/>
    <cellStyle name="40% - Акцент3 2 4" xfId="665" xr:uid="{00000000-0005-0000-0000-000098020000}"/>
    <cellStyle name="40% — акцент3 2 4" xfId="666" xr:uid="{00000000-0005-0000-0000-000099020000}"/>
    <cellStyle name="40% - Акцент3 2 4 2" xfId="667" xr:uid="{00000000-0005-0000-0000-00009A020000}"/>
    <cellStyle name="40% — акцент3 2 4 2" xfId="668" xr:uid="{00000000-0005-0000-0000-00009B020000}"/>
    <cellStyle name="40% - Акцент3 2 5" xfId="669" xr:uid="{00000000-0005-0000-0000-00009C020000}"/>
    <cellStyle name="40% — акцент3 2 5" xfId="670" xr:uid="{00000000-0005-0000-0000-00009D020000}"/>
    <cellStyle name="40% - Акцент3 2 5 2" xfId="671" xr:uid="{00000000-0005-0000-0000-00009E020000}"/>
    <cellStyle name="40% — акцент3 2 5 2" xfId="672" xr:uid="{00000000-0005-0000-0000-00009F020000}"/>
    <cellStyle name="40% - Акцент3 2 6" xfId="673" xr:uid="{00000000-0005-0000-0000-0000A0020000}"/>
    <cellStyle name="40% — акцент3 2 6" xfId="674" xr:uid="{00000000-0005-0000-0000-0000A1020000}"/>
    <cellStyle name="40% - Акцент3 3" xfId="675" xr:uid="{00000000-0005-0000-0000-0000A2020000}"/>
    <cellStyle name="40% — акцент3 3" xfId="676" xr:uid="{00000000-0005-0000-0000-0000A3020000}"/>
    <cellStyle name="40% - Акцент3 3 2" xfId="677" xr:uid="{00000000-0005-0000-0000-0000A4020000}"/>
    <cellStyle name="40% — акцент3 3 2" xfId="678" xr:uid="{00000000-0005-0000-0000-0000A5020000}"/>
    <cellStyle name="40% - Акцент3 3 2 2" xfId="679" xr:uid="{00000000-0005-0000-0000-0000A6020000}"/>
    <cellStyle name="40% — акцент3 3 2 2" xfId="680" xr:uid="{00000000-0005-0000-0000-0000A7020000}"/>
    <cellStyle name="40% - Акцент3 3 3" xfId="681" xr:uid="{00000000-0005-0000-0000-0000A8020000}"/>
    <cellStyle name="40% — акцент3 3 3" xfId="682" xr:uid="{00000000-0005-0000-0000-0000A9020000}"/>
    <cellStyle name="40% - Акцент3 3 3 2" xfId="683" xr:uid="{00000000-0005-0000-0000-0000AA020000}"/>
    <cellStyle name="40% — акцент3 3 3 2" xfId="684" xr:uid="{00000000-0005-0000-0000-0000AB020000}"/>
    <cellStyle name="40% - Акцент3 3 4" xfId="685" xr:uid="{00000000-0005-0000-0000-0000AC020000}"/>
    <cellStyle name="40% — акцент3 3 4" xfId="686" xr:uid="{00000000-0005-0000-0000-0000AD020000}"/>
    <cellStyle name="40% - Акцент3 3 4 2" xfId="687" xr:uid="{00000000-0005-0000-0000-0000AE020000}"/>
    <cellStyle name="40% — акцент3 3 4 2" xfId="688" xr:uid="{00000000-0005-0000-0000-0000AF020000}"/>
    <cellStyle name="40% - Акцент3 3 5" xfId="689" xr:uid="{00000000-0005-0000-0000-0000B0020000}"/>
    <cellStyle name="40% — акцент3 3 5" xfId="690" xr:uid="{00000000-0005-0000-0000-0000B1020000}"/>
    <cellStyle name="40% - Акцент3 3 5 2" xfId="691" xr:uid="{00000000-0005-0000-0000-0000B2020000}"/>
    <cellStyle name="40% — акцент3 3 5 2" xfId="692" xr:uid="{00000000-0005-0000-0000-0000B3020000}"/>
    <cellStyle name="40% - Акцент3 3 6" xfId="693" xr:uid="{00000000-0005-0000-0000-0000B4020000}"/>
    <cellStyle name="40% — акцент3 3 6" xfId="694" xr:uid="{00000000-0005-0000-0000-0000B5020000}"/>
    <cellStyle name="40% - Акцент3 4" xfId="695" xr:uid="{00000000-0005-0000-0000-0000B6020000}"/>
    <cellStyle name="40% — акцент3 4" xfId="696" xr:uid="{00000000-0005-0000-0000-0000B7020000}"/>
    <cellStyle name="40% - Акцент3 4 2" xfId="697" xr:uid="{00000000-0005-0000-0000-0000B8020000}"/>
    <cellStyle name="40% — акцент3 4 2" xfId="698" xr:uid="{00000000-0005-0000-0000-0000B9020000}"/>
    <cellStyle name="40% - Акцент3 4 2 2" xfId="699" xr:uid="{00000000-0005-0000-0000-0000BA020000}"/>
    <cellStyle name="40% — акцент3 4 2 2" xfId="700" xr:uid="{00000000-0005-0000-0000-0000BB020000}"/>
    <cellStyle name="40% - Акцент3 4 3" xfId="701" xr:uid="{00000000-0005-0000-0000-0000BC020000}"/>
    <cellStyle name="40% — акцент3 4 3" xfId="702" xr:uid="{00000000-0005-0000-0000-0000BD020000}"/>
    <cellStyle name="40% - Акцент3 4 3 2" xfId="703" xr:uid="{00000000-0005-0000-0000-0000BE020000}"/>
    <cellStyle name="40% — акцент3 4 3 2" xfId="704" xr:uid="{00000000-0005-0000-0000-0000BF020000}"/>
    <cellStyle name="40% - Акцент3 4 4" xfId="705" xr:uid="{00000000-0005-0000-0000-0000C0020000}"/>
    <cellStyle name="40% — акцент3 4 4" xfId="706" xr:uid="{00000000-0005-0000-0000-0000C1020000}"/>
    <cellStyle name="40% - Акцент3 4 4 2" xfId="707" xr:uid="{00000000-0005-0000-0000-0000C2020000}"/>
    <cellStyle name="40% — акцент3 4 4 2" xfId="708" xr:uid="{00000000-0005-0000-0000-0000C3020000}"/>
    <cellStyle name="40% - Акцент3 4 5" xfId="709" xr:uid="{00000000-0005-0000-0000-0000C4020000}"/>
    <cellStyle name="40% — акцент3 4 5" xfId="710" xr:uid="{00000000-0005-0000-0000-0000C5020000}"/>
    <cellStyle name="40% - Акцент3 4 5 2" xfId="711" xr:uid="{00000000-0005-0000-0000-0000C6020000}"/>
    <cellStyle name="40% — акцент3 4 5 2" xfId="712" xr:uid="{00000000-0005-0000-0000-0000C7020000}"/>
    <cellStyle name="40% - Акцент3 4 6" xfId="713" xr:uid="{00000000-0005-0000-0000-0000C8020000}"/>
    <cellStyle name="40% — акцент3 4 6" xfId="714" xr:uid="{00000000-0005-0000-0000-0000C9020000}"/>
    <cellStyle name="40% - Акцент3 5" xfId="715" xr:uid="{00000000-0005-0000-0000-0000CA020000}"/>
    <cellStyle name="40% — акцент3 5" xfId="716" xr:uid="{00000000-0005-0000-0000-0000CB020000}"/>
    <cellStyle name="40% — акцент3 5 2" xfId="717" xr:uid="{00000000-0005-0000-0000-0000CC020000}"/>
    <cellStyle name="40% — акцент3 5 2 2" xfId="718" xr:uid="{00000000-0005-0000-0000-0000CD020000}"/>
    <cellStyle name="40% — акцент3 5 3" xfId="719" xr:uid="{00000000-0005-0000-0000-0000CE020000}"/>
    <cellStyle name="40% — акцент3 6" xfId="720" xr:uid="{00000000-0005-0000-0000-0000CF020000}"/>
    <cellStyle name="40% — акцент3 6 2" xfId="721" xr:uid="{00000000-0005-0000-0000-0000D0020000}"/>
    <cellStyle name="40% — акцент3 6 2 2" xfId="722" xr:uid="{00000000-0005-0000-0000-0000D1020000}"/>
    <cellStyle name="40% — акцент3 6 3" xfId="723" xr:uid="{00000000-0005-0000-0000-0000D2020000}"/>
    <cellStyle name="40% — акцент3 7" xfId="724" xr:uid="{00000000-0005-0000-0000-0000D3020000}"/>
    <cellStyle name="40% — акцент3 7 2" xfId="725" xr:uid="{00000000-0005-0000-0000-0000D4020000}"/>
    <cellStyle name="40% — акцент3 8" xfId="726" xr:uid="{00000000-0005-0000-0000-0000D5020000}"/>
    <cellStyle name="40% — акцент3 8 2" xfId="727" xr:uid="{00000000-0005-0000-0000-0000D6020000}"/>
    <cellStyle name="40% — акцент3 9" xfId="728" xr:uid="{00000000-0005-0000-0000-0000D7020000}"/>
    <cellStyle name="40% — акцент3 9 2" xfId="729" xr:uid="{00000000-0005-0000-0000-0000D8020000}"/>
    <cellStyle name="40% — акцент4 10" xfId="730" xr:uid="{00000000-0005-0000-0000-0000D9020000}"/>
    <cellStyle name="40% — акцент4 10 2" xfId="731" xr:uid="{00000000-0005-0000-0000-0000DA020000}"/>
    <cellStyle name="40% — акцент4 11" xfId="732" xr:uid="{00000000-0005-0000-0000-0000DB020000}"/>
    <cellStyle name="40% — акцент4 11 2" xfId="733" xr:uid="{00000000-0005-0000-0000-0000DC020000}"/>
    <cellStyle name="40% — акцент4 12" xfId="734" xr:uid="{00000000-0005-0000-0000-0000DD020000}"/>
    <cellStyle name="40% — акцент4 13" xfId="735" xr:uid="{00000000-0005-0000-0000-0000DE020000}"/>
    <cellStyle name="40% - Акцент4 2" xfId="736" xr:uid="{00000000-0005-0000-0000-0000DF020000}"/>
    <cellStyle name="40% — акцент4 2" xfId="737" xr:uid="{00000000-0005-0000-0000-0000E0020000}"/>
    <cellStyle name="40% - Акцент4 2 2" xfId="738" xr:uid="{00000000-0005-0000-0000-0000E1020000}"/>
    <cellStyle name="40% — акцент4 2 2" xfId="739" xr:uid="{00000000-0005-0000-0000-0000E2020000}"/>
    <cellStyle name="40% - Акцент4 2 2 2" xfId="740" xr:uid="{00000000-0005-0000-0000-0000E3020000}"/>
    <cellStyle name="40% — акцент4 2 2 2" xfId="741" xr:uid="{00000000-0005-0000-0000-0000E4020000}"/>
    <cellStyle name="40% - Акцент4 2 3" xfId="742" xr:uid="{00000000-0005-0000-0000-0000E5020000}"/>
    <cellStyle name="40% — акцент4 2 3" xfId="743" xr:uid="{00000000-0005-0000-0000-0000E6020000}"/>
    <cellStyle name="40% - Акцент4 2 3 2" xfId="744" xr:uid="{00000000-0005-0000-0000-0000E7020000}"/>
    <cellStyle name="40% — акцент4 2 3 2" xfId="745" xr:uid="{00000000-0005-0000-0000-0000E8020000}"/>
    <cellStyle name="40% - Акцент4 2 4" xfId="746" xr:uid="{00000000-0005-0000-0000-0000E9020000}"/>
    <cellStyle name="40% — акцент4 2 4" xfId="747" xr:uid="{00000000-0005-0000-0000-0000EA020000}"/>
    <cellStyle name="40% - Акцент4 2 4 2" xfId="748" xr:uid="{00000000-0005-0000-0000-0000EB020000}"/>
    <cellStyle name="40% — акцент4 2 4 2" xfId="749" xr:uid="{00000000-0005-0000-0000-0000EC020000}"/>
    <cellStyle name="40% - Акцент4 2 5" xfId="750" xr:uid="{00000000-0005-0000-0000-0000ED020000}"/>
    <cellStyle name="40% — акцент4 2 5" xfId="751" xr:uid="{00000000-0005-0000-0000-0000EE020000}"/>
    <cellStyle name="40% - Акцент4 2 5 2" xfId="752" xr:uid="{00000000-0005-0000-0000-0000EF020000}"/>
    <cellStyle name="40% — акцент4 2 5 2" xfId="753" xr:uid="{00000000-0005-0000-0000-0000F0020000}"/>
    <cellStyle name="40% - Акцент4 2 6" xfId="754" xr:uid="{00000000-0005-0000-0000-0000F1020000}"/>
    <cellStyle name="40% — акцент4 2 6" xfId="755" xr:uid="{00000000-0005-0000-0000-0000F2020000}"/>
    <cellStyle name="40% - Акцент4 3" xfId="756" xr:uid="{00000000-0005-0000-0000-0000F3020000}"/>
    <cellStyle name="40% — акцент4 3" xfId="757" xr:uid="{00000000-0005-0000-0000-0000F4020000}"/>
    <cellStyle name="40% - Акцент4 3 2" xfId="758" xr:uid="{00000000-0005-0000-0000-0000F5020000}"/>
    <cellStyle name="40% — акцент4 3 2" xfId="759" xr:uid="{00000000-0005-0000-0000-0000F6020000}"/>
    <cellStyle name="40% - Акцент4 3 2 2" xfId="760" xr:uid="{00000000-0005-0000-0000-0000F7020000}"/>
    <cellStyle name="40% — акцент4 3 2 2" xfId="761" xr:uid="{00000000-0005-0000-0000-0000F8020000}"/>
    <cellStyle name="40% - Акцент4 3 3" xfId="762" xr:uid="{00000000-0005-0000-0000-0000F9020000}"/>
    <cellStyle name="40% — акцент4 3 3" xfId="763" xr:uid="{00000000-0005-0000-0000-0000FA020000}"/>
    <cellStyle name="40% - Акцент4 3 3 2" xfId="764" xr:uid="{00000000-0005-0000-0000-0000FB020000}"/>
    <cellStyle name="40% — акцент4 3 3 2" xfId="765" xr:uid="{00000000-0005-0000-0000-0000FC020000}"/>
    <cellStyle name="40% - Акцент4 3 4" xfId="766" xr:uid="{00000000-0005-0000-0000-0000FD020000}"/>
    <cellStyle name="40% — акцент4 3 4" xfId="767" xr:uid="{00000000-0005-0000-0000-0000FE020000}"/>
    <cellStyle name="40% - Акцент4 3 4 2" xfId="768" xr:uid="{00000000-0005-0000-0000-0000FF020000}"/>
    <cellStyle name="40% — акцент4 3 4 2" xfId="769" xr:uid="{00000000-0005-0000-0000-000000030000}"/>
    <cellStyle name="40% - Акцент4 3 5" xfId="770" xr:uid="{00000000-0005-0000-0000-000001030000}"/>
    <cellStyle name="40% — акцент4 3 5" xfId="771" xr:uid="{00000000-0005-0000-0000-000002030000}"/>
    <cellStyle name="40% - Акцент4 3 5 2" xfId="772" xr:uid="{00000000-0005-0000-0000-000003030000}"/>
    <cellStyle name="40% — акцент4 3 5 2" xfId="773" xr:uid="{00000000-0005-0000-0000-000004030000}"/>
    <cellStyle name="40% - Акцент4 3 6" xfId="774" xr:uid="{00000000-0005-0000-0000-000005030000}"/>
    <cellStyle name="40% — акцент4 3 6" xfId="775" xr:uid="{00000000-0005-0000-0000-000006030000}"/>
    <cellStyle name="40% - Акцент4 4" xfId="776" xr:uid="{00000000-0005-0000-0000-000007030000}"/>
    <cellStyle name="40% — акцент4 4" xfId="777" xr:uid="{00000000-0005-0000-0000-000008030000}"/>
    <cellStyle name="40% - Акцент4 4 2" xfId="778" xr:uid="{00000000-0005-0000-0000-000009030000}"/>
    <cellStyle name="40% — акцент4 4 2" xfId="779" xr:uid="{00000000-0005-0000-0000-00000A030000}"/>
    <cellStyle name="40% - Акцент4 4 2 2" xfId="780" xr:uid="{00000000-0005-0000-0000-00000B030000}"/>
    <cellStyle name="40% — акцент4 4 2 2" xfId="781" xr:uid="{00000000-0005-0000-0000-00000C030000}"/>
    <cellStyle name="40% - Акцент4 4 3" xfId="782" xr:uid="{00000000-0005-0000-0000-00000D030000}"/>
    <cellStyle name="40% — акцент4 4 3" xfId="783" xr:uid="{00000000-0005-0000-0000-00000E030000}"/>
    <cellStyle name="40% - Акцент4 4 3 2" xfId="784" xr:uid="{00000000-0005-0000-0000-00000F030000}"/>
    <cellStyle name="40% — акцент4 4 3 2" xfId="785" xr:uid="{00000000-0005-0000-0000-000010030000}"/>
    <cellStyle name="40% - Акцент4 4 4" xfId="786" xr:uid="{00000000-0005-0000-0000-000011030000}"/>
    <cellStyle name="40% — акцент4 4 4" xfId="787" xr:uid="{00000000-0005-0000-0000-000012030000}"/>
    <cellStyle name="40% - Акцент4 4 4 2" xfId="788" xr:uid="{00000000-0005-0000-0000-000013030000}"/>
    <cellStyle name="40% — акцент4 4 4 2" xfId="789" xr:uid="{00000000-0005-0000-0000-000014030000}"/>
    <cellStyle name="40% - Акцент4 4 5" xfId="790" xr:uid="{00000000-0005-0000-0000-000015030000}"/>
    <cellStyle name="40% — акцент4 4 5" xfId="791" xr:uid="{00000000-0005-0000-0000-000016030000}"/>
    <cellStyle name="40% - Акцент4 4 5 2" xfId="792" xr:uid="{00000000-0005-0000-0000-000017030000}"/>
    <cellStyle name="40% — акцент4 4 5 2" xfId="793" xr:uid="{00000000-0005-0000-0000-000018030000}"/>
    <cellStyle name="40% - Акцент4 4 6" xfId="794" xr:uid="{00000000-0005-0000-0000-000019030000}"/>
    <cellStyle name="40% — акцент4 4 6" xfId="795" xr:uid="{00000000-0005-0000-0000-00001A030000}"/>
    <cellStyle name="40% - Акцент4 5" xfId="796" xr:uid="{00000000-0005-0000-0000-00001B030000}"/>
    <cellStyle name="40% — акцент4 5" xfId="797" xr:uid="{00000000-0005-0000-0000-00001C030000}"/>
    <cellStyle name="40% — акцент4 5 2" xfId="798" xr:uid="{00000000-0005-0000-0000-00001D030000}"/>
    <cellStyle name="40% — акцент4 5 2 2" xfId="799" xr:uid="{00000000-0005-0000-0000-00001E030000}"/>
    <cellStyle name="40% — акцент4 5 3" xfId="800" xr:uid="{00000000-0005-0000-0000-00001F030000}"/>
    <cellStyle name="40% — акцент4 6" xfId="801" xr:uid="{00000000-0005-0000-0000-000020030000}"/>
    <cellStyle name="40% — акцент4 6 2" xfId="802" xr:uid="{00000000-0005-0000-0000-000021030000}"/>
    <cellStyle name="40% — акцент4 6 2 2" xfId="803" xr:uid="{00000000-0005-0000-0000-000022030000}"/>
    <cellStyle name="40% — акцент4 6 3" xfId="804" xr:uid="{00000000-0005-0000-0000-000023030000}"/>
    <cellStyle name="40% — акцент4 7" xfId="805" xr:uid="{00000000-0005-0000-0000-000024030000}"/>
    <cellStyle name="40% — акцент4 7 2" xfId="806" xr:uid="{00000000-0005-0000-0000-000025030000}"/>
    <cellStyle name="40% — акцент4 8" xfId="807" xr:uid="{00000000-0005-0000-0000-000026030000}"/>
    <cellStyle name="40% — акцент4 8 2" xfId="808" xr:uid="{00000000-0005-0000-0000-000027030000}"/>
    <cellStyle name="40% — акцент4 9" xfId="809" xr:uid="{00000000-0005-0000-0000-000028030000}"/>
    <cellStyle name="40% — акцент4 9 2" xfId="810" xr:uid="{00000000-0005-0000-0000-000029030000}"/>
    <cellStyle name="40% — акцент5 10" xfId="811" xr:uid="{00000000-0005-0000-0000-00002A030000}"/>
    <cellStyle name="40% — акцент5 10 2" xfId="812" xr:uid="{00000000-0005-0000-0000-00002B030000}"/>
    <cellStyle name="40% — акцент5 11" xfId="813" xr:uid="{00000000-0005-0000-0000-00002C030000}"/>
    <cellStyle name="40% — акцент5 11 2" xfId="814" xr:uid="{00000000-0005-0000-0000-00002D030000}"/>
    <cellStyle name="40% — акцент5 12" xfId="815" xr:uid="{00000000-0005-0000-0000-00002E030000}"/>
    <cellStyle name="40% — акцент5 13" xfId="816" xr:uid="{00000000-0005-0000-0000-00002F030000}"/>
    <cellStyle name="40% - Акцент5 2" xfId="817" xr:uid="{00000000-0005-0000-0000-000030030000}"/>
    <cellStyle name="40% — акцент5 2" xfId="818" xr:uid="{00000000-0005-0000-0000-000031030000}"/>
    <cellStyle name="40% - Акцент5 2 2" xfId="819" xr:uid="{00000000-0005-0000-0000-000032030000}"/>
    <cellStyle name="40% — акцент5 2 2" xfId="820" xr:uid="{00000000-0005-0000-0000-000033030000}"/>
    <cellStyle name="40% - Акцент5 2 2 2" xfId="821" xr:uid="{00000000-0005-0000-0000-000034030000}"/>
    <cellStyle name="40% — акцент5 2 2 2" xfId="822" xr:uid="{00000000-0005-0000-0000-000035030000}"/>
    <cellStyle name="40% - Акцент5 2 3" xfId="823" xr:uid="{00000000-0005-0000-0000-000036030000}"/>
    <cellStyle name="40% — акцент5 2 3" xfId="824" xr:uid="{00000000-0005-0000-0000-000037030000}"/>
    <cellStyle name="40% - Акцент5 2 3 2" xfId="825" xr:uid="{00000000-0005-0000-0000-000038030000}"/>
    <cellStyle name="40% — акцент5 2 3 2" xfId="826" xr:uid="{00000000-0005-0000-0000-000039030000}"/>
    <cellStyle name="40% - Акцент5 2 4" xfId="827" xr:uid="{00000000-0005-0000-0000-00003A030000}"/>
    <cellStyle name="40% — акцент5 2 4" xfId="828" xr:uid="{00000000-0005-0000-0000-00003B030000}"/>
    <cellStyle name="40% - Акцент5 2 4 2" xfId="829" xr:uid="{00000000-0005-0000-0000-00003C030000}"/>
    <cellStyle name="40% — акцент5 2 4 2" xfId="830" xr:uid="{00000000-0005-0000-0000-00003D030000}"/>
    <cellStyle name="40% - Акцент5 2 5" xfId="831" xr:uid="{00000000-0005-0000-0000-00003E030000}"/>
    <cellStyle name="40% — акцент5 2 5" xfId="832" xr:uid="{00000000-0005-0000-0000-00003F030000}"/>
    <cellStyle name="40% - Акцент5 2 5 2" xfId="833" xr:uid="{00000000-0005-0000-0000-000040030000}"/>
    <cellStyle name="40% — акцент5 2 5 2" xfId="834" xr:uid="{00000000-0005-0000-0000-000041030000}"/>
    <cellStyle name="40% - Акцент5 2 6" xfId="835" xr:uid="{00000000-0005-0000-0000-000042030000}"/>
    <cellStyle name="40% — акцент5 2 6" xfId="836" xr:uid="{00000000-0005-0000-0000-000043030000}"/>
    <cellStyle name="40% - Акцент5 3" xfId="837" xr:uid="{00000000-0005-0000-0000-000044030000}"/>
    <cellStyle name="40% — акцент5 3" xfId="838" xr:uid="{00000000-0005-0000-0000-000045030000}"/>
    <cellStyle name="40% - Акцент5 3 2" xfId="839" xr:uid="{00000000-0005-0000-0000-000046030000}"/>
    <cellStyle name="40% — акцент5 3 2" xfId="840" xr:uid="{00000000-0005-0000-0000-000047030000}"/>
    <cellStyle name="40% - Акцент5 3 2 2" xfId="841" xr:uid="{00000000-0005-0000-0000-000048030000}"/>
    <cellStyle name="40% — акцент5 3 2 2" xfId="842" xr:uid="{00000000-0005-0000-0000-000049030000}"/>
    <cellStyle name="40% - Акцент5 3 3" xfId="843" xr:uid="{00000000-0005-0000-0000-00004A030000}"/>
    <cellStyle name="40% — акцент5 3 3" xfId="844" xr:uid="{00000000-0005-0000-0000-00004B030000}"/>
    <cellStyle name="40% - Акцент5 3 3 2" xfId="845" xr:uid="{00000000-0005-0000-0000-00004C030000}"/>
    <cellStyle name="40% — акцент5 3 3 2" xfId="846" xr:uid="{00000000-0005-0000-0000-00004D030000}"/>
    <cellStyle name="40% - Акцент5 3 4" xfId="847" xr:uid="{00000000-0005-0000-0000-00004E030000}"/>
    <cellStyle name="40% — акцент5 3 4" xfId="848" xr:uid="{00000000-0005-0000-0000-00004F030000}"/>
    <cellStyle name="40% - Акцент5 3 4 2" xfId="849" xr:uid="{00000000-0005-0000-0000-000050030000}"/>
    <cellStyle name="40% — акцент5 3 4 2" xfId="850" xr:uid="{00000000-0005-0000-0000-000051030000}"/>
    <cellStyle name="40% - Акцент5 3 5" xfId="851" xr:uid="{00000000-0005-0000-0000-000052030000}"/>
    <cellStyle name="40% — акцент5 3 5" xfId="852" xr:uid="{00000000-0005-0000-0000-000053030000}"/>
    <cellStyle name="40% - Акцент5 3 5 2" xfId="853" xr:uid="{00000000-0005-0000-0000-000054030000}"/>
    <cellStyle name="40% — акцент5 3 5 2" xfId="854" xr:uid="{00000000-0005-0000-0000-000055030000}"/>
    <cellStyle name="40% - Акцент5 3 6" xfId="855" xr:uid="{00000000-0005-0000-0000-000056030000}"/>
    <cellStyle name="40% — акцент5 3 6" xfId="856" xr:uid="{00000000-0005-0000-0000-000057030000}"/>
    <cellStyle name="40% - Акцент5 4" xfId="857" xr:uid="{00000000-0005-0000-0000-000058030000}"/>
    <cellStyle name="40% — акцент5 4" xfId="858" xr:uid="{00000000-0005-0000-0000-000059030000}"/>
    <cellStyle name="40% - Акцент5 4 2" xfId="859" xr:uid="{00000000-0005-0000-0000-00005A030000}"/>
    <cellStyle name="40% — акцент5 4 2" xfId="860" xr:uid="{00000000-0005-0000-0000-00005B030000}"/>
    <cellStyle name="40% - Акцент5 4 2 2" xfId="861" xr:uid="{00000000-0005-0000-0000-00005C030000}"/>
    <cellStyle name="40% — акцент5 4 2 2" xfId="862" xr:uid="{00000000-0005-0000-0000-00005D030000}"/>
    <cellStyle name="40% - Акцент5 4 3" xfId="863" xr:uid="{00000000-0005-0000-0000-00005E030000}"/>
    <cellStyle name="40% — акцент5 4 3" xfId="864" xr:uid="{00000000-0005-0000-0000-00005F030000}"/>
    <cellStyle name="40% - Акцент5 4 3 2" xfId="865" xr:uid="{00000000-0005-0000-0000-000060030000}"/>
    <cellStyle name="40% — акцент5 4 3 2" xfId="866" xr:uid="{00000000-0005-0000-0000-000061030000}"/>
    <cellStyle name="40% - Акцент5 4 4" xfId="867" xr:uid="{00000000-0005-0000-0000-000062030000}"/>
    <cellStyle name="40% — акцент5 4 4" xfId="868" xr:uid="{00000000-0005-0000-0000-000063030000}"/>
    <cellStyle name="40% - Акцент5 4 4 2" xfId="869" xr:uid="{00000000-0005-0000-0000-000064030000}"/>
    <cellStyle name="40% — акцент5 4 4 2" xfId="870" xr:uid="{00000000-0005-0000-0000-000065030000}"/>
    <cellStyle name="40% - Акцент5 4 5" xfId="871" xr:uid="{00000000-0005-0000-0000-000066030000}"/>
    <cellStyle name="40% — акцент5 4 5" xfId="872" xr:uid="{00000000-0005-0000-0000-000067030000}"/>
    <cellStyle name="40% - Акцент5 4 5 2" xfId="873" xr:uid="{00000000-0005-0000-0000-000068030000}"/>
    <cellStyle name="40% — акцент5 4 5 2" xfId="874" xr:uid="{00000000-0005-0000-0000-000069030000}"/>
    <cellStyle name="40% - Акцент5 4 6" xfId="875" xr:uid="{00000000-0005-0000-0000-00006A030000}"/>
    <cellStyle name="40% — акцент5 4 6" xfId="876" xr:uid="{00000000-0005-0000-0000-00006B030000}"/>
    <cellStyle name="40% - Акцент5 5" xfId="877" xr:uid="{00000000-0005-0000-0000-00006C030000}"/>
    <cellStyle name="40% — акцент5 5" xfId="878" xr:uid="{00000000-0005-0000-0000-00006D030000}"/>
    <cellStyle name="40% — акцент5 5 2" xfId="879" xr:uid="{00000000-0005-0000-0000-00006E030000}"/>
    <cellStyle name="40% — акцент5 5 2 2" xfId="880" xr:uid="{00000000-0005-0000-0000-00006F030000}"/>
    <cellStyle name="40% — акцент5 5 3" xfId="881" xr:uid="{00000000-0005-0000-0000-000070030000}"/>
    <cellStyle name="40% — акцент5 6" xfId="882" xr:uid="{00000000-0005-0000-0000-000071030000}"/>
    <cellStyle name="40% — акцент5 6 2" xfId="883" xr:uid="{00000000-0005-0000-0000-000072030000}"/>
    <cellStyle name="40% — акцент5 6 2 2" xfId="884" xr:uid="{00000000-0005-0000-0000-000073030000}"/>
    <cellStyle name="40% — акцент5 6 3" xfId="885" xr:uid="{00000000-0005-0000-0000-000074030000}"/>
    <cellStyle name="40% — акцент5 7" xfId="886" xr:uid="{00000000-0005-0000-0000-000075030000}"/>
    <cellStyle name="40% — акцент5 7 2" xfId="887" xr:uid="{00000000-0005-0000-0000-000076030000}"/>
    <cellStyle name="40% — акцент5 8" xfId="888" xr:uid="{00000000-0005-0000-0000-000077030000}"/>
    <cellStyle name="40% — акцент5 8 2" xfId="889" xr:uid="{00000000-0005-0000-0000-000078030000}"/>
    <cellStyle name="40% — акцент5 9" xfId="890" xr:uid="{00000000-0005-0000-0000-000079030000}"/>
    <cellStyle name="40% — акцент5 9 2" xfId="891" xr:uid="{00000000-0005-0000-0000-00007A030000}"/>
    <cellStyle name="40% — акцент6 10" xfId="892" xr:uid="{00000000-0005-0000-0000-00007B030000}"/>
    <cellStyle name="40% — акцент6 10 2" xfId="893" xr:uid="{00000000-0005-0000-0000-00007C030000}"/>
    <cellStyle name="40% — акцент6 11" xfId="894" xr:uid="{00000000-0005-0000-0000-00007D030000}"/>
    <cellStyle name="40% — акцент6 11 2" xfId="895" xr:uid="{00000000-0005-0000-0000-00007E030000}"/>
    <cellStyle name="40% — акцент6 12" xfId="896" xr:uid="{00000000-0005-0000-0000-00007F030000}"/>
    <cellStyle name="40% — акцент6 13" xfId="897" xr:uid="{00000000-0005-0000-0000-000080030000}"/>
    <cellStyle name="40% - Акцент6 2" xfId="898" xr:uid="{00000000-0005-0000-0000-000081030000}"/>
    <cellStyle name="40% — акцент6 2" xfId="899" xr:uid="{00000000-0005-0000-0000-000082030000}"/>
    <cellStyle name="40% - Акцент6 2 2" xfId="900" xr:uid="{00000000-0005-0000-0000-000083030000}"/>
    <cellStyle name="40% — акцент6 2 2" xfId="901" xr:uid="{00000000-0005-0000-0000-000084030000}"/>
    <cellStyle name="40% - Акцент6 2 2 2" xfId="902" xr:uid="{00000000-0005-0000-0000-000085030000}"/>
    <cellStyle name="40% — акцент6 2 2 2" xfId="903" xr:uid="{00000000-0005-0000-0000-000086030000}"/>
    <cellStyle name="40% - Акцент6 2 3" xfId="904" xr:uid="{00000000-0005-0000-0000-000087030000}"/>
    <cellStyle name="40% — акцент6 2 3" xfId="905" xr:uid="{00000000-0005-0000-0000-000088030000}"/>
    <cellStyle name="40% - Акцент6 2 3 2" xfId="906" xr:uid="{00000000-0005-0000-0000-000089030000}"/>
    <cellStyle name="40% — акцент6 2 3 2" xfId="907" xr:uid="{00000000-0005-0000-0000-00008A030000}"/>
    <cellStyle name="40% - Акцент6 2 4" xfId="908" xr:uid="{00000000-0005-0000-0000-00008B030000}"/>
    <cellStyle name="40% — акцент6 2 4" xfId="909" xr:uid="{00000000-0005-0000-0000-00008C030000}"/>
    <cellStyle name="40% - Акцент6 2 4 2" xfId="910" xr:uid="{00000000-0005-0000-0000-00008D030000}"/>
    <cellStyle name="40% — акцент6 2 4 2" xfId="911" xr:uid="{00000000-0005-0000-0000-00008E030000}"/>
    <cellStyle name="40% - Акцент6 2 5" xfId="912" xr:uid="{00000000-0005-0000-0000-00008F030000}"/>
    <cellStyle name="40% — акцент6 2 5" xfId="913" xr:uid="{00000000-0005-0000-0000-000090030000}"/>
    <cellStyle name="40% - Акцент6 2 5 2" xfId="914" xr:uid="{00000000-0005-0000-0000-000091030000}"/>
    <cellStyle name="40% — акцент6 2 5 2" xfId="915" xr:uid="{00000000-0005-0000-0000-000092030000}"/>
    <cellStyle name="40% - Акцент6 2 6" xfId="916" xr:uid="{00000000-0005-0000-0000-000093030000}"/>
    <cellStyle name="40% — акцент6 2 6" xfId="917" xr:uid="{00000000-0005-0000-0000-000094030000}"/>
    <cellStyle name="40% - Акцент6 3" xfId="918" xr:uid="{00000000-0005-0000-0000-000095030000}"/>
    <cellStyle name="40% — акцент6 3" xfId="919" xr:uid="{00000000-0005-0000-0000-000096030000}"/>
    <cellStyle name="40% - Акцент6 3 2" xfId="920" xr:uid="{00000000-0005-0000-0000-000097030000}"/>
    <cellStyle name="40% — акцент6 3 2" xfId="921" xr:uid="{00000000-0005-0000-0000-000098030000}"/>
    <cellStyle name="40% - Акцент6 3 2 2" xfId="922" xr:uid="{00000000-0005-0000-0000-000099030000}"/>
    <cellStyle name="40% — акцент6 3 2 2" xfId="923" xr:uid="{00000000-0005-0000-0000-00009A030000}"/>
    <cellStyle name="40% - Акцент6 3 3" xfId="924" xr:uid="{00000000-0005-0000-0000-00009B030000}"/>
    <cellStyle name="40% — акцент6 3 3" xfId="925" xr:uid="{00000000-0005-0000-0000-00009C030000}"/>
    <cellStyle name="40% - Акцент6 3 3 2" xfId="926" xr:uid="{00000000-0005-0000-0000-00009D030000}"/>
    <cellStyle name="40% — акцент6 3 3 2" xfId="927" xr:uid="{00000000-0005-0000-0000-00009E030000}"/>
    <cellStyle name="40% - Акцент6 3 4" xfId="928" xr:uid="{00000000-0005-0000-0000-00009F030000}"/>
    <cellStyle name="40% — акцент6 3 4" xfId="929" xr:uid="{00000000-0005-0000-0000-0000A0030000}"/>
    <cellStyle name="40% - Акцент6 3 4 2" xfId="930" xr:uid="{00000000-0005-0000-0000-0000A1030000}"/>
    <cellStyle name="40% — акцент6 3 4 2" xfId="931" xr:uid="{00000000-0005-0000-0000-0000A2030000}"/>
    <cellStyle name="40% - Акцент6 3 5" xfId="932" xr:uid="{00000000-0005-0000-0000-0000A3030000}"/>
    <cellStyle name="40% — акцент6 3 5" xfId="933" xr:uid="{00000000-0005-0000-0000-0000A4030000}"/>
    <cellStyle name="40% - Акцент6 3 5 2" xfId="934" xr:uid="{00000000-0005-0000-0000-0000A5030000}"/>
    <cellStyle name="40% — акцент6 3 5 2" xfId="935" xr:uid="{00000000-0005-0000-0000-0000A6030000}"/>
    <cellStyle name="40% - Акцент6 3 6" xfId="936" xr:uid="{00000000-0005-0000-0000-0000A7030000}"/>
    <cellStyle name="40% — акцент6 3 6" xfId="937" xr:uid="{00000000-0005-0000-0000-0000A8030000}"/>
    <cellStyle name="40% - Акцент6 4" xfId="938" xr:uid="{00000000-0005-0000-0000-0000A9030000}"/>
    <cellStyle name="40% — акцент6 4" xfId="939" xr:uid="{00000000-0005-0000-0000-0000AA030000}"/>
    <cellStyle name="40% - Акцент6 4 2" xfId="940" xr:uid="{00000000-0005-0000-0000-0000AB030000}"/>
    <cellStyle name="40% — акцент6 4 2" xfId="941" xr:uid="{00000000-0005-0000-0000-0000AC030000}"/>
    <cellStyle name="40% - Акцент6 4 2 2" xfId="942" xr:uid="{00000000-0005-0000-0000-0000AD030000}"/>
    <cellStyle name="40% — акцент6 4 2 2" xfId="943" xr:uid="{00000000-0005-0000-0000-0000AE030000}"/>
    <cellStyle name="40% - Акцент6 4 3" xfId="944" xr:uid="{00000000-0005-0000-0000-0000AF030000}"/>
    <cellStyle name="40% — акцент6 4 3" xfId="945" xr:uid="{00000000-0005-0000-0000-0000B0030000}"/>
    <cellStyle name="40% - Акцент6 4 3 2" xfId="946" xr:uid="{00000000-0005-0000-0000-0000B1030000}"/>
    <cellStyle name="40% — акцент6 4 3 2" xfId="947" xr:uid="{00000000-0005-0000-0000-0000B2030000}"/>
    <cellStyle name="40% - Акцент6 4 4" xfId="948" xr:uid="{00000000-0005-0000-0000-0000B3030000}"/>
    <cellStyle name="40% — акцент6 4 4" xfId="949" xr:uid="{00000000-0005-0000-0000-0000B4030000}"/>
    <cellStyle name="40% - Акцент6 4 4 2" xfId="950" xr:uid="{00000000-0005-0000-0000-0000B5030000}"/>
    <cellStyle name="40% — акцент6 4 4 2" xfId="951" xr:uid="{00000000-0005-0000-0000-0000B6030000}"/>
    <cellStyle name="40% - Акцент6 4 5" xfId="952" xr:uid="{00000000-0005-0000-0000-0000B7030000}"/>
    <cellStyle name="40% — акцент6 4 5" xfId="953" xr:uid="{00000000-0005-0000-0000-0000B8030000}"/>
    <cellStyle name="40% - Акцент6 4 5 2" xfId="954" xr:uid="{00000000-0005-0000-0000-0000B9030000}"/>
    <cellStyle name="40% — акцент6 4 5 2" xfId="955" xr:uid="{00000000-0005-0000-0000-0000BA030000}"/>
    <cellStyle name="40% - Акцент6 4 6" xfId="956" xr:uid="{00000000-0005-0000-0000-0000BB030000}"/>
    <cellStyle name="40% — акцент6 4 6" xfId="957" xr:uid="{00000000-0005-0000-0000-0000BC030000}"/>
    <cellStyle name="40% - Акцент6 5" xfId="958" xr:uid="{00000000-0005-0000-0000-0000BD030000}"/>
    <cellStyle name="40% — акцент6 5" xfId="959" xr:uid="{00000000-0005-0000-0000-0000BE030000}"/>
    <cellStyle name="40% — акцент6 5 2" xfId="960" xr:uid="{00000000-0005-0000-0000-0000BF030000}"/>
    <cellStyle name="40% — акцент6 5 2 2" xfId="961" xr:uid="{00000000-0005-0000-0000-0000C0030000}"/>
    <cellStyle name="40% — акцент6 5 3" xfId="962" xr:uid="{00000000-0005-0000-0000-0000C1030000}"/>
    <cellStyle name="40% — акцент6 6" xfId="963" xr:uid="{00000000-0005-0000-0000-0000C2030000}"/>
    <cellStyle name="40% — акцент6 6 2" xfId="964" xr:uid="{00000000-0005-0000-0000-0000C3030000}"/>
    <cellStyle name="40% — акцент6 6 2 2" xfId="965" xr:uid="{00000000-0005-0000-0000-0000C4030000}"/>
    <cellStyle name="40% — акцент6 6 3" xfId="966" xr:uid="{00000000-0005-0000-0000-0000C5030000}"/>
    <cellStyle name="40% — акцент6 7" xfId="967" xr:uid="{00000000-0005-0000-0000-0000C6030000}"/>
    <cellStyle name="40% — акцент6 7 2" xfId="968" xr:uid="{00000000-0005-0000-0000-0000C7030000}"/>
    <cellStyle name="40% — акцент6 8" xfId="969" xr:uid="{00000000-0005-0000-0000-0000C8030000}"/>
    <cellStyle name="40% — акцент6 8 2" xfId="970" xr:uid="{00000000-0005-0000-0000-0000C9030000}"/>
    <cellStyle name="40% — акцент6 9" xfId="971" xr:uid="{00000000-0005-0000-0000-0000CA030000}"/>
    <cellStyle name="40% — акцент6 9 2" xfId="972" xr:uid="{00000000-0005-0000-0000-0000CB030000}"/>
    <cellStyle name="60% — акцент1 2" xfId="973" xr:uid="{00000000-0005-0000-0000-0000CC030000}"/>
    <cellStyle name="60% — акцент2 2" xfId="974" xr:uid="{00000000-0005-0000-0000-0000CD030000}"/>
    <cellStyle name="60% — акцент3 2" xfId="975" xr:uid="{00000000-0005-0000-0000-0000CE030000}"/>
    <cellStyle name="60% — акцент4 2" xfId="976" xr:uid="{00000000-0005-0000-0000-0000CF030000}"/>
    <cellStyle name="60% — акцент5 2" xfId="977" xr:uid="{00000000-0005-0000-0000-0000D0030000}"/>
    <cellStyle name="60% — акцент6 2" xfId="978" xr:uid="{00000000-0005-0000-0000-0000D1030000}"/>
    <cellStyle name="Comma [0]_irl tel sep5" xfId="979" xr:uid="{00000000-0005-0000-0000-0000D2030000}"/>
    <cellStyle name="Comma_irl tel sep5" xfId="980" xr:uid="{00000000-0005-0000-0000-0000D3030000}"/>
    <cellStyle name="Currency [0]_irl tel sep5" xfId="981" xr:uid="{00000000-0005-0000-0000-0000D4030000}"/>
    <cellStyle name="Currency_irl tel sep5" xfId="982" xr:uid="{00000000-0005-0000-0000-0000D5030000}"/>
    <cellStyle name="Excel Built-in Normal" xfId="983" xr:uid="{00000000-0005-0000-0000-0000D6030000}"/>
    <cellStyle name="Excel Built-in Normal 2" xfId="984" xr:uid="{00000000-0005-0000-0000-0000D7030000}"/>
    <cellStyle name="Excel Built-in Normal 3" xfId="985" xr:uid="{00000000-0005-0000-0000-0000D8030000}"/>
    <cellStyle name="Heading" xfId="986" xr:uid="{00000000-0005-0000-0000-0000D9030000}"/>
    <cellStyle name="Heading 2" xfId="987" xr:uid="{00000000-0005-0000-0000-0000DA030000}"/>
    <cellStyle name="Heading1" xfId="988" xr:uid="{00000000-0005-0000-0000-0000DB030000}"/>
    <cellStyle name="Heading1 2" xfId="989" xr:uid="{00000000-0005-0000-0000-0000DC030000}"/>
    <cellStyle name="Normal" xfId="990" xr:uid="{00000000-0005-0000-0000-0000DD030000}"/>
    <cellStyle name="normбlnм_laroux" xfId="991" xr:uid="{00000000-0005-0000-0000-0000DE030000}"/>
    <cellStyle name="Result" xfId="992" xr:uid="{00000000-0005-0000-0000-0000DF030000}"/>
    <cellStyle name="Result 2" xfId="993" xr:uid="{00000000-0005-0000-0000-0000E0030000}"/>
    <cellStyle name="Result2" xfId="994" xr:uid="{00000000-0005-0000-0000-0000E1030000}"/>
    <cellStyle name="Result2 2" xfId="995" xr:uid="{00000000-0005-0000-0000-0000E2030000}"/>
    <cellStyle name="Акцент1 2" xfId="996" xr:uid="{00000000-0005-0000-0000-0000E3030000}"/>
    <cellStyle name="Акцент2 2" xfId="997" xr:uid="{00000000-0005-0000-0000-0000E4030000}"/>
    <cellStyle name="Акцент3 2" xfId="998" xr:uid="{00000000-0005-0000-0000-0000E5030000}"/>
    <cellStyle name="Акцент4 2" xfId="999" xr:uid="{00000000-0005-0000-0000-0000E6030000}"/>
    <cellStyle name="Акцент5 2" xfId="1000" xr:uid="{00000000-0005-0000-0000-0000E7030000}"/>
    <cellStyle name="Акцент6 2" xfId="1001" xr:uid="{00000000-0005-0000-0000-0000E8030000}"/>
    <cellStyle name="Ввод  2" xfId="1002" xr:uid="{00000000-0005-0000-0000-0000E9030000}"/>
    <cellStyle name="Вывод 2" xfId="1003" xr:uid="{00000000-0005-0000-0000-0000EA030000}"/>
    <cellStyle name="Вычисление 2" xfId="1004" xr:uid="{00000000-0005-0000-0000-0000EB030000}"/>
    <cellStyle name="Заголовок 1 2" xfId="1005" xr:uid="{00000000-0005-0000-0000-0000EC030000}"/>
    <cellStyle name="Заголовок 2 2" xfId="1006" xr:uid="{00000000-0005-0000-0000-0000ED030000}"/>
    <cellStyle name="Заголовок 3 2" xfId="1007" xr:uid="{00000000-0005-0000-0000-0000EE030000}"/>
    <cellStyle name="Заголовок 4 2" xfId="1008" xr:uid="{00000000-0005-0000-0000-0000EF030000}"/>
    <cellStyle name="Итог 2" xfId="1009" xr:uid="{00000000-0005-0000-0000-0000F0030000}"/>
    <cellStyle name="Контрольная ячейка 2" xfId="1010" xr:uid="{00000000-0005-0000-0000-0000F1030000}"/>
    <cellStyle name="Нейтральный 2" xfId="1011" xr:uid="{00000000-0005-0000-0000-0000F2030000}"/>
    <cellStyle name="Обычный" xfId="0" builtinId="0"/>
    <cellStyle name="Обычный 10" xfId="1012" xr:uid="{00000000-0005-0000-0000-0000F4030000}"/>
    <cellStyle name="Обычный 11" xfId="1013" xr:uid="{00000000-0005-0000-0000-0000F5030000}"/>
    <cellStyle name="Обычный 11 2" xfId="1014" xr:uid="{00000000-0005-0000-0000-0000F6030000}"/>
    <cellStyle name="Обычный 11 2 2" xfId="1015" xr:uid="{00000000-0005-0000-0000-0000F7030000}"/>
    <cellStyle name="Обычный 11 3" xfId="1016" xr:uid="{00000000-0005-0000-0000-0000F8030000}"/>
    <cellStyle name="Обычный 12" xfId="1017" xr:uid="{00000000-0005-0000-0000-0000F9030000}"/>
    <cellStyle name="Обычный 12 2" xfId="1018" xr:uid="{00000000-0005-0000-0000-0000FA030000}"/>
    <cellStyle name="Обычный 12 2 2" xfId="1019" xr:uid="{00000000-0005-0000-0000-0000FB030000}"/>
    <cellStyle name="Обычный 12 3" xfId="1020" xr:uid="{00000000-0005-0000-0000-0000FC030000}"/>
    <cellStyle name="Обычный 13" xfId="1021" xr:uid="{00000000-0005-0000-0000-0000FD030000}"/>
    <cellStyle name="Обычный 14" xfId="1022" xr:uid="{00000000-0005-0000-0000-0000FE030000}"/>
    <cellStyle name="Обычный 15" xfId="1023" xr:uid="{00000000-0005-0000-0000-0000FF030000}"/>
    <cellStyle name="Обычный 16" xfId="1024" xr:uid="{00000000-0005-0000-0000-000000040000}"/>
    <cellStyle name="Обычный 17" xfId="1025" xr:uid="{00000000-0005-0000-0000-000001040000}"/>
    <cellStyle name="Обычный 18" xfId="1026" xr:uid="{00000000-0005-0000-0000-000002040000}"/>
    <cellStyle name="Обычный 19" xfId="1027" xr:uid="{00000000-0005-0000-0000-000003040000}"/>
    <cellStyle name="Обычный 2" xfId="1028" xr:uid="{00000000-0005-0000-0000-000004040000}"/>
    <cellStyle name="Обычный 2 10" xfId="1029" xr:uid="{00000000-0005-0000-0000-000005040000}"/>
    <cellStyle name="Обычный 2 10 2" xfId="1030" xr:uid="{00000000-0005-0000-0000-000006040000}"/>
    <cellStyle name="Обычный 2 10 2 2" xfId="1031" xr:uid="{00000000-0005-0000-0000-000007040000}"/>
    <cellStyle name="Обычный 2 10 3" xfId="1032" xr:uid="{00000000-0005-0000-0000-000008040000}"/>
    <cellStyle name="Обычный 2 11" xfId="1033" xr:uid="{00000000-0005-0000-0000-000009040000}"/>
    <cellStyle name="Обычный 2 11 2" xfId="1034" xr:uid="{00000000-0005-0000-0000-00000A040000}"/>
    <cellStyle name="Обычный 2 11 2 2" xfId="1035" xr:uid="{00000000-0005-0000-0000-00000B040000}"/>
    <cellStyle name="Обычный 2 11 3" xfId="1036" xr:uid="{00000000-0005-0000-0000-00000C040000}"/>
    <cellStyle name="Обычный 2 12" xfId="1037" xr:uid="{00000000-0005-0000-0000-00000D040000}"/>
    <cellStyle name="Обычный 2 12 2" xfId="1038" xr:uid="{00000000-0005-0000-0000-00000E040000}"/>
    <cellStyle name="Обычный 2 12 2 2" xfId="1039" xr:uid="{00000000-0005-0000-0000-00000F040000}"/>
    <cellStyle name="Обычный 2 12 3" xfId="1040" xr:uid="{00000000-0005-0000-0000-000010040000}"/>
    <cellStyle name="Обычный 2 13" xfId="1041" xr:uid="{00000000-0005-0000-0000-000011040000}"/>
    <cellStyle name="Обычный 2 13 2" xfId="1042" xr:uid="{00000000-0005-0000-0000-000012040000}"/>
    <cellStyle name="Обычный 2 13 2 2" xfId="1043" xr:uid="{00000000-0005-0000-0000-000013040000}"/>
    <cellStyle name="Обычный 2 13 3" xfId="1044" xr:uid="{00000000-0005-0000-0000-000014040000}"/>
    <cellStyle name="Обычный 2 14" xfId="1045" xr:uid="{00000000-0005-0000-0000-000015040000}"/>
    <cellStyle name="Обычный 2 14 2" xfId="1046" xr:uid="{00000000-0005-0000-0000-000016040000}"/>
    <cellStyle name="Обычный 2 14 2 2" xfId="1047" xr:uid="{00000000-0005-0000-0000-000017040000}"/>
    <cellStyle name="Обычный 2 14 3" xfId="1048" xr:uid="{00000000-0005-0000-0000-000018040000}"/>
    <cellStyle name="Обычный 2 15" xfId="1049" xr:uid="{00000000-0005-0000-0000-000019040000}"/>
    <cellStyle name="Обычный 2 15 2" xfId="1050" xr:uid="{00000000-0005-0000-0000-00001A040000}"/>
    <cellStyle name="Обычный 2 15 2 2" xfId="1051" xr:uid="{00000000-0005-0000-0000-00001B040000}"/>
    <cellStyle name="Обычный 2 15 3" xfId="1052" xr:uid="{00000000-0005-0000-0000-00001C040000}"/>
    <cellStyle name="Обычный 2 16" xfId="1053" xr:uid="{00000000-0005-0000-0000-00001D040000}"/>
    <cellStyle name="Обычный 2 16 2" xfId="1054" xr:uid="{00000000-0005-0000-0000-00001E040000}"/>
    <cellStyle name="Обычный 2 16 2 2" xfId="1055" xr:uid="{00000000-0005-0000-0000-00001F040000}"/>
    <cellStyle name="Обычный 2 16 3" xfId="1056" xr:uid="{00000000-0005-0000-0000-000020040000}"/>
    <cellStyle name="Обычный 2 17" xfId="1057" xr:uid="{00000000-0005-0000-0000-000021040000}"/>
    <cellStyle name="Обычный 2 17 2" xfId="1058" xr:uid="{00000000-0005-0000-0000-000022040000}"/>
    <cellStyle name="Обычный 2 17 2 2" xfId="1059" xr:uid="{00000000-0005-0000-0000-000023040000}"/>
    <cellStyle name="Обычный 2 17 3" xfId="1060" xr:uid="{00000000-0005-0000-0000-000024040000}"/>
    <cellStyle name="Обычный 2 18" xfId="1061" xr:uid="{00000000-0005-0000-0000-000025040000}"/>
    <cellStyle name="Обычный 2 18 2" xfId="1062" xr:uid="{00000000-0005-0000-0000-000026040000}"/>
    <cellStyle name="Обычный 2 18 2 2" xfId="1063" xr:uid="{00000000-0005-0000-0000-000027040000}"/>
    <cellStyle name="Обычный 2 18 3" xfId="1064" xr:uid="{00000000-0005-0000-0000-000028040000}"/>
    <cellStyle name="Обычный 2 19" xfId="1065" xr:uid="{00000000-0005-0000-0000-000029040000}"/>
    <cellStyle name="Обычный 2 19 2" xfId="1066" xr:uid="{00000000-0005-0000-0000-00002A040000}"/>
    <cellStyle name="Обычный 2 19 2 2" xfId="1067" xr:uid="{00000000-0005-0000-0000-00002B040000}"/>
    <cellStyle name="Обычный 2 19 3" xfId="1068" xr:uid="{00000000-0005-0000-0000-00002C040000}"/>
    <cellStyle name="Обычный 2 2" xfId="1069" xr:uid="{00000000-0005-0000-0000-00002D040000}"/>
    <cellStyle name="Обычный 2 2 2" xfId="1070" xr:uid="{00000000-0005-0000-0000-00002E040000}"/>
    <cellStyle name="Обычный 2 2 3" xfId="1071" xr:uid="{00000000-0005-0000-0000-00002F040000}"/>
    <cellStyle name="Обычный 2 20" xfId="1072" xr:uid="{00000000-0005-0000-0000-000030040000}"/>
    <cellStyle name="Обычный 2 20 2" xfId="1073" xr:uid="{00000000-0005-0000-0000-000031040000}"/>
    <cellStyle name="Обычный 2 20 2 2" xfId="1074" xr:uid="{00000000-0005-0000-0000-000032040000}"/>
    <cellStyle name="Обычный 2 20 3" xfId="1075" xr:uid="{00000000-0005-0000-0000-000033040000}"/>
    <cellStyle name="Обычный 2 21" xfId="1076" xr:uid="{00000000-0005-0000-0000-000034040000}"/>
    <cellStyle name="Обычный 2 21 2" xfId="1077" xr:uid="{00000000-0005-0000-0000-000035040000}"/>
    <cellStyle name="Обычный 2 21 2 2" xfId="1078" xr:uid="{00000000-0005-0000-0000-000036040000}"/>
    <cellStyle name="Обычный 2 21 3" xfId="1079" xr:uid="{00000000-0005-0000-0000-000037040000}"/>
    <cellStyle name="Обычный 2 22" xfId="1080" xr:uid="{00000000-0005-0000-0000-000038040000}"/>
    <cellStyle name="Обычный 2 22 2" xfId="1081" xr:uid="{00000000-0005-0000-0000-000039040000}"/>
    <cellStyle name="Обычный 2 22 2 2" xfId="1082" xr:uid="{00000000-0005-0000-0000-00003A040000}"/>
    <cellStyle name="Обычный 2 22 3" xfId="1083" xr:uid="{00000000-0005-0000-0000-00003B040000}"/>
    <cellStyle name="Обычный 2 23" xfId="1084" xr:uid="{00000000-0005-0000-0000-00003C040000}"/>
    <cellStyle name="Обычный 2 23 2" xfId="1085" xr:uid="{00000000-0005-0000-0000-00003D040000}"/>
    <cellStyle name="Обычный 2 23 2 2" xfId="1086" xr:uid="{00000000-0005-0000-0000-00003E040000}"/>
    <cellStyle name="Обычный 2 23 3" xfId="1087" xr:uid="{00000000-0005-0000-0000-00003F040000}"/>
    <cellStyle name="Обычный 2 24" xfId="1088" xr:uid="{00000000-0005-0000-0000-000040040000}"/>
    <cellStyle name="Обычный 2 24 2" xfId="1089" xr:uid="{00000000-0005-0000-0000-000041040000}"/>
    <cellStyle name="Обычный 2 24 2 2" xfId="1090" xr:uid="{00000000-0005-0000-0000-000042040000}"/>
    <cellStyle name="Обычный 2 24 3" xfId="1091" xr:uid="{00000000-0005-0000-0000-000043040000}"/>
    <cellStyle name="Обычный 2 25" xfId="1092" xr:uid="{00000000-0005-0000-0000-000044040000}"/>
    <cellStyle name="Обычный 2 25 2" xfId="1093" xr:uid="{00000000-0005-0000-0000-000045040000}"/>
    <cellStyle name="Обычный 2 25 2 2" xfId="1094" xr:uid="{00000000-0005-0000-0000-000046040000}"/>
    <cellStyle name="Обычный 2 25 3" xfId="1095" xr:uid="{00000000-0005-0000-0000-000047040000}"/>
    <cellStyle name="Обычный 2 26" xfId="1096" xr:uid="{00000000-0005-0000-0000-000048040000}"/>
    <cellStyle name="Обычный 2 26 2" xfId="1097" xr:uid="{00000000-0005-0000-0000-000049040000}"/>
    <cellStyle name="Обычный 2 26 2 2" xfId="1098" xr:uid="{00000000-0005-0000-0000-00004A040000}"/>
    <cellStyle name="Обычный 2 26 3" xfId="1099" xr:uid="{00000000-0005-0000-0000-00004B040000}"/>
    <cellStyle name="Обычный 2 27" xfId="1100" xr:uid="{00000000-0005-0000-0000-00004C040000}"/>
    <cellStyle name="Обычный 2 27 2" xfId="1101" xr:uid="{00000000-0005-0000-0000-00004D040000}"/>
    <cellStyle name="Обычный 2 27 2 2" xfId="1102" xr:uid="{00000000-0005-0000-0000-00004E040000}"/>
    <cellStyle name="Обычный 2 27 3" xfId="1103" xr:uid="{00000000-0005-0000-0000-00004F040000}"/>
    <cellStyle name="Обычный 2 28" xfId="1104" xr:uid="{00000000-0005-0000-0000-000050040000}"/>
    <cellStyle name="Обычный 2 28 2" xfId="1105" xr:uid="{00000000-0005-0000-0000-000051040000}"/>
    <cellStyle name="Обычный 2 28 2 2" xfId="1106" xr:uid="{00000000-0005-0000-0000-000052040000}"/>
    <cellStyle name="Обычный 2 28 3" xfId="1107" xr:uid="{00000000-0005-0000-0000-000053040000}"/>
    <cellStyle name="Обычный 2 29" xfId="1108" xr:uid="{00000000-0005-0000-0000-000054040000}"/>
    <cellStyle name="Обычный 2 29 2" xfId="1109" xr:uid="{00000000-0005-0000-0000-000055040000}"/>
    <cellStyle name="Обычный 2 29 2 2" xfId="1110" xr:uid="{00000000-0005-0000-0000-000056040000}"/>
    <cellStyle name="Обычный 2 29 3" xfId="1111" xr:uid="{00000000-0005-0000-0000-000057040000}"/>
    <cellStyle name="Обычный 2 3" xfId="1112" xr:uid="{00000000-0005-0000-0000-000058040000}"/>
    <cellStyle name="Обычный 2 3 2" xfId="1113" xr:uid="{00000000-0005-0000-0000-000059040000}"/>
    <cellStyle name="Обычный 2 3 3" xfId="1114" xr:uid="{00000000-0005-0000-0000-00005A040000}"/>
    <cellStyle name="Обычный 2 30" xfId="1115" xr:uid="{00000000-0005-0000-0000-00005B040000}"/>
    <cellStyle name="Обычный 2 30 2" xfId="1116" xr:uid="{00000000-0005-0000-0000-00005C040000}"/>
    <cellStyle name="Обычный 2 30 2 2" xfId="1117" xr:uid="{00000000-0005-0000-0000-00005D040000}"/>
    <cellStyle name="Обычный 2 30 3" xfId="1118" xr:uid="{00000000-0005-0000-0000-00005E040000}"/>
    <cellStyle name="Обычный 2 31" xfId="1119" xr:uid="{00000000-0005-0000-0000-00005F040000}"/>
    <cellStyle name="Обычный 2 31 2" xfId="1120" xr:uid="{00000000-0005-0000-0000-000060040000}"/>
    <cellStyle name="Обычный 2 31 2 2" xfId="1121" xr:uid="{00000000-0005-0000-0000-000061040000}"/>
    <cellStyle name="Обычный 2 31 3" xfId="1122" xr:uid="{00000000-0005-0000-0000-000062040000}"/>
    <cellStyle name="Обычный 2 32" xfId="1123" xr:uid="{00000000-0005-0000-0000-000063040000}"/>
    <cellStyle name="Обычный 2 32 2" xfId="1124" xr:uid="{00000000-0005-0000-0000-000064040000}"/>
    <cellStyle name="Обычный 2 32 2 2" xfId="1125" xr:uid="{00000000-0005-0000-0000-000065040000}"/>
    <cellStyle name="Обычный 2 32 3" xfId="1126" xr:uid="{00000000-0005-0000-0000-000066040000}"/>
    <cellStyle name="Обычный 2 33" xfId="1127" xr:uid="{00000000-0005-0000-0000-000067040000}"/>
    <cellStyle name="Обычный 2 33 2" xfId="1128" xr:uid="{00000000-0005-0000-0000-000068040000}"/>
    <cellStyle name="Обычный 2 33 2 2" xfId="1129" xr:uid="{00000000-0005-0000-0000-000069040000}"/>
    <cellStyle name="Обычный 2 33 3" xfId="1130" xr:uid="{00000000-0005-0000-0000-00006A040000}"/>
    <cellStyle name="Обычный 2 34" xfId="1131" xr:uid="{00000000-0005-0000-0000-00006B040000}"/>
    <cellStyle name="Обычный 2 34 2" xfId="1132" xr:uid="{00000000-0005-0000-0000-00006C040000}"/>
    <cellStyle name="Обычный 2 34 2 2" xfId="1133" xr:uid="{00000000-0005-0000-0000-00006D040000}"/>
    <cellStyle name="Обычный 2 34 3" xfId="1134" xr:uid="{00000000-0005-0000-0000-00006E040000}"/>
    <cellStyle name="Обычный 2 35" xfId="1135" xr:uid="{00000000-0005-0000-0000-00006F040000}"/>
    <cellStyle name="Обычный 2 35 2" xfId="1136" xr:uid="{00000000-0005-0000-0000-000070040000}"/>
    <cellStyle name="Обычный 2 35 2 2" xfId="1137" xr:uid="{00000000-0005-0000-0000-000071040000}"/>
    <cellStyle name="Обычный 2 35 3" xfId="1138" xr:uid="{00000000-0005-0000-0000-000072040000}"/>
    <cellStyle name="Обычный 2 36" xfId="1139" xr:uid="{00000000-0005-0000-0000-000073040000}"/>
    <cellStyle name="Обычный 2 36 2" xfId="1140" xr:uid="{00000000-0005-0000-0000-000074040000}"/>
    <cellStyle name="Обычный 2 36 2 2" xfId="1141" xr:uid="{00000000-0005-0000-0000-000075040000}"/>
    <cellStyle name="Обычный 2 36 3" xfId="1142" xr:uid="{00000000-0005-0000-0000-000076040000}"/>
    <cellStyle name="Обычный 2 37" xfId="1143" xr:uid="{00000000-0005-0000-0000-000077040000}"/>
    <cellStyle name="Обычный 2 37 2" xfId="1144" xr:uid="{00000000-0005-0000-0000-000078040000}"/>
    <cellStyle name="Обычный 2 37 2 2" xfId="1145" xr:uid="{00000000-0005-0000-0000-000079040000}"/>
    <cellStyle name="Обычный 2 37 3" xfId="1146" xr:uid="{00000000-0005-0000-0000-00007A040000}"/>
    <cellStyle name="Обычный 2 38" xfId="1147" xr:uid="{00000000-0005-0000-0000-00007B040000}"/>
    <cellStyle name="Обычный 2 38 2" xfId="1148" xr:uid="{00000000-0005-0000-0000-00007C040000}"/>
    <cellStyle name="Обычный 2 38 2 2" xfId="1149" xr:uid="{00000000-0005-0000-0000-00007D040000}"/>
    <cellStyle name="Обычный 2 38 3" xfId="1150" xr:uid="{00000000-0005-0000-0000-00007E040000}"/>
    <cellStyle name="Обычный 2 39" xfId="1151" xr:uid="{00000000-0005-0000-0000-00007F040000}"/>
    <cellStyle name="Обычный 2 39 2" xfId="1152" xr:uid="{00000000-0005-0000-0000-000080040000}"/>
    <cellStyle name="Обычный 2 39 2 2" xfId="1153" xr:uid="{00000000-0005-0000-0000-000081040000}"/>
    <cellStyle name="Обычный 2 39 3" xfId="1154" xr:uid="{00000000-0005-0000-0000-000082040000}"/>
    <cellStyle name="Обычный 2 4" xfId="1155" xr:uid="{00000000-0005-0000-0000-000083040000}"/>
    <cellStyle name="Обычный 2 40" xfId="1156" xr:uid="{00000000-0005-0000-0000-000084040000}"/>
    <cellStyle name="Обычный 2 40 2" xfId="1157" xr:uid="{00000000-0005-0000-0000-000085040000}"/>
    <cellStyle name="Обычный 2 40 2 2" xfId="1158" xr:uid="{00000000-0005-0000-0000-000086040000}"/>
    <cellStyle name="Обычный 2 40 3" xfId="1159" xr:uid="{00000000-0005-0000-0000-000087040000}"/>
    <cellStyle name="Обычный 2 41" xfId="1160" xr:uid="{00000000-0005-0000-0000-000088040000}"/>
    <cellStyle name="Обычный 2 41 2" xfId="1161" xr:uid="{00000000-0005-0000-0000-000089040000}"/>
    <cellStyle name="Обычный 2 41 2 2" xfId="1162" xr:uid="{00000000-0005-0000-0000-00008A040000}"/>
    <cellStyle name="Обычный 2 41 3" xfId="1163" xr:uid="{00000000-0005-0000-0000-00008B040000}"/>
    <cellStyle name="Обычный 2 42" xfId="1164" xr:uid="{00000000-0005-0000-0000-00008C040000}"/>
    <cellStyle name="Обычный 2 42 2" xfId="1165" xr:uid="{00000000-0005-0000-0000-00008D040000}"/>
    <cellStyle name="Обычный 2 42 2 2" xfId="1166" xr:uid="{00000000-0005-0000-0000-00008E040000}"/>
    <cellStyle name="Обычный 2 42 3" xfId="1167" xr:uid="{00000000-0005-0000-0000-00008F040000}"/>
    <cellStyle name="Обычный 2 43" xfId="1168" xr:uid="{00000000-0005-0000-0000-000090040000}"/>
    <cellStyle name="Обычный 2 43 2" xfId="1169" xr:uid="{00000000-0005-0000-0000-000091040000}"/>
    <cellStyle name="Обычный 2 43 2 2" xfId="1170" xr:uid="{00000000-0005-0000-0000-000092040000}"/>
    <cellStyle name="Обычный 2 43 3" xfId="1171" xr:uid="{00000000-0005-0000-0000-000093040000}"/>
    <cellStyle name="Обычный 2 44" xfId="1172" xr:uid="{00000000-0005-0000-0000-000094040000}"/>
    <cellStyle name="Обычный 2 44 2" xfId="1173" xr:uid="{00000000-0005-0000-0000-000095040000}"/>
    <cellStyle name="Обычный 2 44 2 2" xfId="1174" xr:uid="{00000000-0005-0000-0000-000096040000}"/>
    <cellStyle name="Обычный 2 44 3" xfId="1175" xr:uid="{00000000-0005-0000-0000-000097040000}"/>
    <cellStyle name="Обычный 2 45" xfId="1176" xr:uid="{00000000-0005-0000-0000-000098040000}"/>
    <cellStyle name="Обычный 2 45 2" xfId="1177" xr:uid="{00000000-0005-0000-0000-000099040000}"/>
    <cellStyle name="Обычный 2 45 2 2" xfId="1178" xr:uid="{00000000-0005-0000-0000-00009A040000}"/>
    <cellStyle name="Обычный 2 45 3" xfId="1179" xr:uid="{00000000-0005-0000-0000-00009B040000}"/>
    <cellStyle name="Обычный 2 46" xfId="1180" xr:uid="{00000000-0005-0000-0000-00009C040000}"/>
    <cellStyle name="Обычный 2 46 2" xfId="1181" xr:uid="{00000000-0005-0000-0000-00009D040000}"/>
    <cellStyle name="Обычный 2 46 2 2" xfId="1182" xr:uid="{00000000-0005-0000-0000-00009E040000}"/>
    <cellStyle name="Обычный 2 46 3" xfId="1183" xr:uid="{00000000-0005-0000-0000-00009F040000}"/>
    <cellStyle name="Обычный 2 47" xfId="1184" xr:uid="{00000000-0005-0000-0000-0000A0040000}"/>
    <cellStyle name="Обычный 2 47 2" xfId="1185" xr:uid="{00000000-0005-0000-0000-0000A1040000}"/>
    <cellStyle name="Обычный 2 47 2 2" xfId="1186" xr:uid="{00000000-0005-0000-0000-0000A2040000}"/>
    <cellStyle name="Обычный 2 47 3" xfId="1187" xr:uid="{00000000-0005-0000-0000-0000A3040000}"/>
    <cellStyle name="Обычный 2 48" xfId="1188" xr:uid="{00000000-0005-0000-0000-0000A4040000}"/>
    <cellStyle name="Обычный 2 48 2" xfId="1189" xr:uid="{00000000-0005-0000-0000-0000A5040000}"/>
    <cellStyle name="Обычный 2 48 2 2" xfId="1190" xr:uid="{00000000-0005-0000-0000-0000A6040000}"/>
    <cellStyle name="Обычный 2 48 3" xfId="1191" xr:uid="{00000000-0005-0000-0000-0000A7040000}"/>
    <cellStyle name="Обычный 2 49" xfId="1192" xr:uid="{00000000-0005-0000-0000-0000A8040000}"/>
    <cellStyle name="Обычный 2 49 2" xfId="1193" xr:uid="{00000000-0005-0000-0000-0000A9040000}"/>
    <cellStyle name="Обычный 2 49 2 2" xfId="1194" xr:uid="{00000000-0005-0000-0000-0000AA040000}"/>
    <cellStyle name="Обычный 2 49 3" xfId="1195" xr:uid="{00000000-0005-0000-0000-0000AB040000}"/>
    <cellStyle name="Обычный 2 5" xfId="1196" xr:uid="{00000000-0005-0000-0000-0000AC040000}"/>
    <cellStyle name="Обычный 2 50" xfId="1197" xr:uid="{00000000-0005-0000-0000-0000AD040000}"/>
    <cellStyle name="Обычный 2 50 2" xfId="1198" xr:uid="{00000000-0005-0000-0000-0000AE040000}"/>
    <cellStyle name="Обычный 2 50 2 2" xfId="1199" xr:uid="{00000000-0005-0000-0000-0000AF040000}"/>
    <cellStyle name="Обычный 2 50 3" xfId="1200" xr:uid="{00000000-0005-0000-0000-0000B0040000}"/>
    <cellStyle name="Обычный 2 51" xfId="1201" xr:uid="{00000000-0005-0000-0000-0000B1040000}"/>
    <cellStyle name="Обычный 2 51 2" xfId="1202" xr:uid="{00000000-0005-0000-0000-0000B2040000}"/>
    <cellStyle name="Обычный 2 51 2 2" xfId="1203" xr:uid="{00000000-0005-0000-0000-0000B3040000}"/>
    <cellStyle name="Обычный 2 51 3" xfId="1204" xr:uid="{00000000-0005-0000-0000-0000B4040000}"/>
    <cellStyle name="Обычный 2 52" xfId="1205" xr:uid="{00000000-0005-0000-0000-0000B5040000}"/>
    <cellStyle name="Обычный 2 52 2" xfId="1206" xr:uid="{00000000-0005-0000-0000-0000B6040000}"/>
    <cellStyle name="Обычный 2 52 2 2" xfId="1207" xr:uid="{00000000-0005-0000-0000-0000B7040000}"/>
    <cellStyle name="Обычный 2 52 3" xfId="1208" xr:uid="{00000000-0005-0000-0000-0000B8040000}"/>
    <cellStyle name="Обычный 2 53" xfId="1209" xr:uid="{00000000-0005-0000-0000-0000B9040000}"/>
    <cellStyle name="Обычный 2 53 2" xfId="1210" xr:uid="{00000000-0005-0000-0000-0000BA040000}"/>
    <cellStyle name="Обычный 2 53 2 2" xfId="1211" xr:uid="{00000000-0005-0000-0000-0000BB040000}"/>
    <cellStyle name="Обычный 2 53 3" xfId="1212" xr:uid="{00000000-0005-0000-0000-0000BC040000}"/>
    <cellStyle name="Обычный 2 54" xfId="1213" xr:uid="{00000000-0005-0000-0000-0000BD040000}"/>
    <cellStyle name="Обычный 2 54 2" xfId="1214" xr:uid="{00000000-0005-0000-0000-0000BE040000}"/>
    <cellStyle name="Обычный 2 54 2 2" xfId="1215" xr:uid="{00000000-0005-0000-0000-0000BF040000}"/>
    <cellStyle name="Обычный 2 54 3" xfId="1216" xr:uid="{00000000-0005-0000-0000-0000C0040000}"/>
    <cellStyle name="Обычный 2 55" xfId="1217" xr:uid="{00000000-0005-0000-0000-0000C1040000}"/>
    <cellStyle name="Обычный 2 56" xfId="1218" xr:uid="{00000000-0005-0000-0000-0000C2040000}"/>
    <cellStyle name="Обычный 2 56 2" xfId="1219" xr:uid="{00000000-0005-0000-0000-0000C3040000}"/>
    <cellStyle name="Обычный 2 57" xfId="1220" xr:uid="{00000000-0005-0000-0000-0000C4040000}"/>
    <cellStyle name="Обычный 2 6" xfId="1221" xr:uid="{00000000-0005-0000-0000-0000C5040000}"/>
    <cellStyle name="Обычный 2 6 2" xfId="1222" xr:uid="{00000000-0005-0000-0000-0000C6040000}"/>
    <cellStyle name="Обычный 2 6 2 2" xfId="1223" xr:uid="{00000000-0005-0000-0000-0000C7040000}"/>
    <cellStyle name="Обычный 2 6 3" xfId="1224" xr:uid="{00000000-0005-0000-0000-0000C8040000}"/>
    <cellStyle name="Обычный 2 7" xfId="1225" xr:uid="{00000000-0005-0000-0000-0000C9040000}"/>
    <cellStyle name="Обычный 2 8" xfId="1226" xr:uid="{00000000-0005-0000-0000-0000CA040000}"/>
    <cellStyle name="Обычный 2 8 2" xfId="1227" xr:uid="{00000000-0005-0000-0000-0000CB040000}"/>
    <cellStyle name="Обычный 2 8 2 2" xfId="1228" xr:uid="{00000000-0005-0000-0000-0000CC040000}"/>
    <cellStyle name="Обычный 2 8 3" xfId="1229" xr:uid="{00000000-0005-0000-0000-0000CD040000}"/>
    <cellStyle name="Обычный 2 9" xfId="1230" xr:uid="{00000000-0005-0000-0000-0000CE040000}"/>
    <cellStyle name="Обычный 2 9 2" xfId="1231" xr:uid="{00000000-0005-0000-0000-0000CF040000}"/>
    <cellStyle name="Обычный 2 9 2 2" xfId="1232" xr:uid="{00000000-0005-0000-0000-0000D0040000}"/>
    <cellStyle name="Обычный 2 9 3" xfId="1233" xr:uid="{00000000-0005-0000-0000-0000D1040000}"/>
    <cellStyle name="Обычный 20" xfId="1234" xr:uid="{00000000-0005-0000-0000-0000D2040000}"/>
    <cellStyle name="Обычный 21" xfId="1235" xr:uid="{00000000-0005-0000-0000-0000D3040000}"/>
    <cellStyle name="Обычный 22" xfId="1236" xr:uid="{00000000-0005-0000-0000-0000D4040000}"/>
    <cellStyle name="Обычный 23" xfId="1237" xr:uid="{00000000-0005-0000-0000-0000D5040000}"/>
    <cellStyle name="Обычный 24" xfId="1238" xr:uid="{00000000-0005-0000-0000-0000D6040000}"/>
    <cellStyle name="Обычный 25" xfId="1239" xr:uid="{00000000-0005-0000-0000-0000D7040000}"/>
    <cellStyle name="Обычный 26" xfId="1240" xr:uid="{00000000-0005-0000-0000-0000D8040000}"/>
    <cellStyle name="Обычный 27" xfId="1241" xr:uid="{00000000-0005-0000-0000-0000D9040000}"/>
    <cellStyle name="Обычный 28" xfId="1242" xr:uid="{00000000-0005-0000-0000-0000DA040000}"/>
    <cellStyle name="Обычный 29" xfId="1243" xr:uid="{00000000-0005-0000-0000-0000DB040000}"/>
    <cellStyle name="Обычный 3" xfId="1244" xr:uid="{00000000-0005-0000-0000-0000DC040000}"/>
    <cellStyle name="Обычный 3 10" xfId="1245" xr:uid="{00000000-0005-0000-0000-0000DD040000}"/>
    <cellStyle name="Обычный 3 11" xfId="1246" xr:uid="{00000000-0005-0000-0000-0000DE040000}"/>
    <cellStyle name="Обычный 3 12" xfId="1247" xr:uid="{00000000-0005-0000-0000-0000DF040000}"/>
    <cellStyle name="Обычный 3 13" xfId="1248" xr:uid="{00000000-0005-0000-0000-0000E0040000}"/>
    <cellStyle name="Обычный 3 14" xfId="1249" xr:uid="{00000000-0005-0000-0000-0000E1040000}"/>
    <cellStyle name="Обычный 3 15" xfId="1250" xr:uid="{00000000-0005-0000-0000-0000E2040000}"/>
    <cellStyle name="Обычный 3 16" xfId="1251" xr:uid="{00000000-0005-0000-0000-0000E3040000}"/>
    <cellStyle name="Обычный 3 17" xfId="1252" xr:uid="{00000000-0005-0000-0000-0000E4040000}"/>
    <cellStyle name="Обычный 3 18" xfId="1253" xr:uid="{00000000-0005-0000-0000-0000E5040000}"/>
    <cellStyle name="Обычный 3 19" xfId="1254" xr:uid="{00000000-0005-0000-0000-0000E6040000}"/>
    <cellStyle name="Обычный 3 2" xfId="1255" xr:uid="{00000000-0005-0000-0000-0000E7040000}"/>
    <cellStyle name="Обычный 3 20" xfId="1256" xr:uid="{00000000-0005-0000-0000-0000E8040000}"/>
    <cellStyle name="Обычный 3 21" xfId="1257" xr:uid="{00000000-0005-0000-0000-0000E9040000}"/>
    <cellStyle name="Обычный 3 22" xfId="1258" xr:uid="{00000000-0005-0000-0000-0000EA040000}"/>
    <cellStyle name="Обычный 3 23" xfId="1259" xr:uid="{00000000-0005-0000-0000-0000EB040000}"/>
    <cellStyle name="Обычный 3 24" xfId="1260" xr:uid="{00000000-0005-0000-0000-0000EC040000}"/>
    <cellStyle name="Обычный 3 25" xfId="1261" xr:uid="{00000000-0005-0000-0000-0000ED040000}"/>
    <cellStyle name="Обычный 3 26" xfId="1262" xr:uid="{00000000-0005-0000-0000-0000EE040000}"/>
    <cellStyle name="Обычный 3 27" xfId="1263" xr:uid="{00000000-0005-0000-0000-0000EF040000}"/>
    <cellStyle name="Обычный 3 28" xfId="1264" xr:uid="{00000000-0005-0000-0000-0000F0040000}"/>
    <cellStyle name="Обычный 3 29" xfId="1265" xr:uid="{00000000-0005-0000-0000-0000F1040000}"/>
    <cellStyle name="Обычный 3 3" xfId="1266" xr:uid="{00000000-0005-0000-0000-0000F2040000}"/>
    <cellStyle name="Обычный 3 30" xfId="1267" xr:uid="{00000000-0005-0000-0000-0000F3040000}"/>
    <cellStyle name="Обычный 3 31" xfId="1268" xr:uid="{00000000-0005-0000-0000-0000F4040000}"/>
    <cellStyle name="Обычный 3 32" xfId="1269" xr:uid="{00000000-0005-0000-0000-0000F5040000}"/>
    <cellStyle name="Обычный 3 33" xfId="1270" xr:uid="{00000000-0005-0000-0000-0000F6040000}"/>
    <cellStyle name="Обычный 3 34" xfId="1271" xr:uid="{00000000-0005-0000-0000-0000F7040000}"/>
    <cellStyle name="Обычный 3 35" xfId="1272" xr:uid="{00000000-0005-0000-0000-0000F8040000}"/>
    <cellStyle name="Обычный 3 36" xfId="1273" xr:uid="{00000000-0005-0000-0000-0000F9040000}"/>
    <cellStyle name="Обычный 3 37" xfId="1274" xr:uid="{00000000-0005-0000-0000-0000FA040000}"/>
    <cellStyle name="Обычный 3 38" xfId="1275" xr:uid="{00000000-0005-0000-0000-0000FB040000}"/>
    <cellStyle name="Обычный 3 39" xfId="1276" xr:uid="{00000000-0005-0000-0000-0000FC040000}"/>
    <cellStyle name="Обычный 3 4" xfId="1277" xr:uid="{00000000-0005-0000-0000-0000FD040000}"/>
    <cellStyle name="Обычный 3 40" xfId="1278" xr:uid="{00000000-0005-0000-0000-0000FE040000}"/>
    <cellStyle name="Обычный 3 41" xfId="1279" xr:uid="{00000000-0005-0000-0000-0000FF040000}"/>
    <cellStyle name="Обычный 3 42" xfId="1280" xr:uid="{00000000-0005-0000-0000-000000050000}"/>
    <cellStyle name="Обычный 3 43" xfId="1281" xr:uid="{00000000-0005-0000-0000-000001050000}"/>
    <cellStyle name="Обычный 3 44" xfId="1282" xr:uid="{00000000-0005-0000-0000-000002050000}"/>
    <cellStyle name="Обычный 3 45" xfId="1283" xr:uid="{00000000-0005-0000-0000-000003050000}"/>
    <cellStyle name="Обычный 3 46" xfId="1284" xr:uid="{00000000-0005-0000-0000-000004050000}"/>
    <cellStyle name="Обычный 3 47" xfId="1285" xr:uid="{00000000-0005-0000-0000-000005050000}"/>
    <cellStyle name="Обычный 3 5" xfId="1286" xr:uid="{00000000-0005-0000-0000-000006050000}"/>
    <cellStyle name="Обычный 3 6" xfId="1287" xr:uid="{00000000-0005-0000-0000-000007050000}"/>
    <cellStyle name="Обычный 3 7" xfId="1288" xr:uid="{00000000-0005-0000-0000-000008050000}"/>
    <cellStyle name="Обычный 3 8" xfId="1289" xr:uid="{00000000-0005-0000-0000-000009050000}"/>
    <cellStyle name="Обычный 3 9" xfId="1290" xr:uid="{00000000-0005-0000-0000-00000A050000}"/>
    <cellStyle name="Обычный 30" xfId="1291" xr:uid="{00000000-0005-0000-0000-00000B050000}"/>
    <cellStyle name="Обычный 31" xfId="1292" xr:uid="{00000000-0005-0000-0000-00000C050000}"/>
    <cellStyle name="Обычный 32" xfId="1293" xr:uid="{00000000-0005-0000-0000-00000D050000}"/>
    <cellStyle name="Обычный 33" xfId="1294" xr:uid="{00000000-0005-0000-0000-00000E050000}"/>
    <cellStyle name="Обычный 34" xfId="1295" xr:uid="{00000000-0005-0000-0000-00000F050000}"/>
    <cellStyle name="Обычный 35" xfId="1296" xr:uid="{00000000-0005-0000-0000-000010050000}"/>
    <cellStyle name="Обычный 36" xfId="1297" xr:uid="{00000000-0005-0000-0000-000011050000}"/>
    <cellStyle name="Обычный 37" xfId="1298" xr:uid="{00000000-0005-0000-0000-000012050000}"/>
    <cellStyle name="Обычный 38" xfId="1299" xr:uid="{00000000-0005-0000-0000-000013050000}"/>
    <cellStyle name="Обычный 39" xfId="1300" xr:uid="{00000000-0005-0000-0000-000014050000}"/>
    <cellStyle name="Обычный 4" xfId="1301" xr:uid="{00000000-0005-0000-0000-000015050000}"/>
    <cellStyle name="Обычный 4 10" xfId="1302" xr:uid="{00000000-0005-0000-0000-000016050000}"/>
    <cellStyle name="Обычный 4 11" xfId="1303" xr:uid="{00000000-0005-0000-0000-000017050000}"/>
    <cellStyle name="Обычный 4 12" xfId="1304" xr:uid="{00000000-0005-0000-0000-000018050000}"/>
    <cellStyle name="Обычный 4 13" xfId="1305" xr:uid="{00000000-0005-0000-0000-000019050000}"/>
    <cellStyle name="Обычный 4 14" xfId="1306" xr:uid="{00000000-0005-0000-0000-00001A050000}"/>
    <cellStyle name="Обычный 4 15" xfId="1307" xr:uid="{00000000-0005-0000-0000-00001B050000}"/>
    <cellStyle name="Обычный 4 16" xfId="1308" xr:uid="{00000000-0005-0000-0000-00001C050000}"/>
    <cellStyle name="Обычный 4 17" xfId="1309" xr:uid="{00000000-0005-0000-0000-00001D050000}"/>
    <cellStyle name="Обычный 4 18" xfId="1310" xr:uid="{00000000-0005-0000-0000-00001E050000}"/>
    <cellStyle name="Обычный 4 19" xfId="1311" xr:uid="{00000000-0005-0000-0000-00001F050000}"/>
    <cellStyle name="Обычный 4 2" xfId="1312" xr:uid="{00000000-0005-0000-0000-000020050000}"/>
    <cellStyle name="Обычный 4 2 2" xfId="1313" xr:uid="{00000000-0005-0000-0000-000021050000}"/>
    <cellStyle name="Обычный 4 2 3" xfId="1314" xr:uid="{00000000-0005-0000-0000-000022050000}"/>
    <cellStyle name="Обычный 4 2 4" xfId="1315" xr:uid="{00000000-0005-0000-0000-000023050000}"/>
    <cellStyle name="Обычный 4 20" xfId="1316" xr:uid="{00000000-0005-0000-0000-000024050000}"/>
    <cellStyle name="Обычный 4 21" xfId="1317" xr:uid="{00000000-0005-0000-0000-000025050000}"/>
    <cellStyle name="Обычный 4 22" xfId="1318" xr:uid="{00000000-0005-0000-0000-000026050000}"/>
    <cellStyle name="Обычный 4 23" xfId="1319" xr:uid="{00000000-0005-0000-0000-000027050000}"/>
    <cellStyle name="Обычный 4 24" xfId="1320" xr:uid="{00000000-0005-0000-0000-000028050000}"/>
    <cellStyle name="Обычный 4 25" xfId="1321" xr:uid="{00000000-0005-0000-0000-000029050000}"/>
    <cellStyle name="Обычный 4 26" xfId="1322" xr:uid="{00000000-0005-0000-0000-00002A050000}"/>
    <cellStyle name="Обычный 4 27" xfId="1323" xr:uid="{00000000-0005-0000-0000-00002B050000}"/>
    <cellStyle name="Обычный 4 28" xfId="1324" xr:uid="{00000000-0005-0000-0000-00002C050000}"/>
    <cellStyle name="Обычный 4 29" xfId="1325" xr:uid="{00000000-0005-0000-0000-00002D050000}"/>
    <cellStyle name="Обычный 4 3" xfId="1326" xr:uid="{00000000-0005-0000-0000-00002E050000}"/>
    <cellStyle name="Обычный 4 30" xfId="1327" xr:uid="{00000000-0005-0000-0000-00002F050000}"/>
    <cellStyle name="Обычный 4 31" xfId="1328" xr:uid="{00000000-0005-0000-0000-000030050000}"/>
    <cellStyle name="Обычный 4 32" xfId="1329" xr:uid="{00000000-0005-0000-0000-000031050000}"/>
    <cellStyle name="Обычный 4 33" xfId="1330" xr:uid="{00000000-0005-0000-0000-000032050000}"/>
    <cellStyle name="Обычный 4 34" xfId="1331" xr:uid="{00000000-0005-0000-0000-000033050000}"/>
    <cellStyle name="Обычный 4 35" xfId="1332" xr:uid="{00000000-0005-0000-0000-000034050000}"/>
    <cellStyle name="Обычный 4 36" xfId="1333" xr:uid="{00000000-0005-0000-0000-000035050000}"/>
    <cellStyle name="Обычный 4 37" xfId="1334" xr:uid="{00000000-0005-0000-0000-000036050000}"/>
    <cellStyle name="Обычный 4 38" xfId="1335" xr:uid="{00000000-0005-0000-0000-000037050000}"/>
    <cellStyle name="Обычный 4 39" xfId="1336" xr:uid="{00000000-0005-0000-0000-000038050000}"/>
    <cellStyle name="Обычный 4 4" xfId="1337" xr:uid="{00000000-0005-0000-0000-000039050000}"/>
    <cellStyle name="Обычный 4 40" xfId="1338" xr:uid="{00000000-0005-0000-0000-00003A050000}"/>
    <cellStyle name="Обычный 4 41" xfId="1339" xr:uid="{00000000-0005-0000-0000-00003B050000}"/>
    <cellStyle name="Обычный 4 42" xfId="1340" xr:uid="{00000000-0005-0000-0000-00003C050000}"/>
    <cellStyle name="Обычный 4 43" xfId="1341" xr:uid="{00000000-0005-0000-0000-00003D050000}"/>
    <cellStyle name="Обычный 4 44" xfId="1342" xr:uid="{00000000-0005-0000-0000-00003E050000}"/>
    <cellStyle name="Обычный 4 45" xfId="1343" xr:uid="{00000000-0005-0000-0000-00003F050000}"/>
    <cellStyle name="Обычный 4 46" xfId="1344" xr:uid="{00000000-0005-0000-0000-000040050000}"/>
    <cellStyle name="Обычный 4 47" xfId="1345" xr:uid="{00000000-0005-0000-0000-000041050000}"/>
    <cellStyle name="Обычный 4 5" xfId="1346" xr:uid="{00000000-0005-0000-0000-000042050000}"/>
    <cellStyle name="Обычный 4 6" xfId="1347" xr:uid="{00000000-0005-0000-0000-000043050000}"/>
    <cellStyle name="Обычный 4 7" xfId="1348" xr:uid="{00000000-0005-0000-0000-000044050000}"/>
    <cellStyle name="Обычный 4 8" xfId="1349" xr:uid="{00000000-0005-0000-0000-000045050000}"/>
    <cellStyle name="Обычный 4 9" xfId="1350" xr:uid="{00000000-0005-0000-0000-000046050000}"/>
    <cellStyle name="Обычный 40" xfId="1351" xr:uid="{00000000-0005-0000-0000-000047050000}"/>
    <cellStyle name="Обычный 41" xfId="1352" xr:uid="{00000000-0005-0000-0000-000048050000}"/>
    <cellStyle name="Обычный 42" xfId="1353" xr:uid="{00000000-0005-0000-0000-000049050000}"/>
    <cellStyle name="Обычный 43" xfId="1354" xr:uid="{00000000-0005-0000-0000-00004A050000}"/>
    <cellStyle name="Обычный 44" xfId="1355" xr:uid="{00000000-0005-0000-0000-00004B050000}"/>
    <cellStyle name="Обычный 45" xfId="1356" xr:uid="{00000000-0005-0000-0000-00004C050000}"/>
    <cellStyle name="Обычный 46" xfId="1357" xr:uid="{00000000-0005-0000-0000-00004D050000}"/>
    <cellStyle name="Обычный 47" xfId="1358" xr:uid="{00000000-0005-0000-0000-00004E050000}"/>
    <cellStyle name="Обычный 48" xfId="1359" xr:uid="{00000000-0005-0000-0000-00004F050000}"/>
    <cellStyle name="Обычный 49" xfId="1360" xr:uid="{00000000-0005-0000-0000-000050050000}"/>
    <cellStyle name="Обычный 5" xfId="1361" xr:uid="{00000000-0005-0000-0000-000051050000}"/>
    <cellStyle name="Обычный 50" xfId="1362" xr:uid="{00000000-0005-0000-0000-000052050000}"/>
    <cellStyle name="Обычный 51" xfId="1363" xr:uid="{00000000-0005-0000-0000-000053050000}"/>
    <cellStyle name="Обычный 52" xfId="1364" xr:uid="{00000000-0005-0000-0000-000054050000}"/>
    <cellStyle name="Обычный 53" xfId="1365" xr:uid="{00000000-0005-0000-0000-000055050000}"/>
    <cellStyle name="Обычный 54" xfId="1366" xr:uid="{00000000-0005-0000-0000-000056050000}"/>
    <cellStyle name="Обычный 55" xfId="1367" xr:uid="{00000000-0005-0000-0000-000057050000}"/>
    <cellStyle name="Обычный 56" xfId="1368" xr:uid="{00000000-0005-0000-0000-000058050000}"/>
    <cellStyle name="Обычный 57" xfId="1369" xr:uid="{00000000-0005-0000-0000-000059050000}"/>
    <cellStyle name="Обычный 58" xfId="1370" xr:uid="{00000000-0005-0000-0000-00005A050000}"/>
    <cellStyle name="Обычный 59" xfId="1371" xr:uid="{00000000-0005-0000-0000-00005B050000}"/>
    <cellStyle name="Обычный 6" xfId="1372" xr:uid="{00000000-0005-0000-0000-00005C050000}"/>
    <cellStyle name="Обычный 6 2" xfId="1373" xr:uid="{00000000-0005-0000-0000-00005D050000}"/>
    <cellStyle name="Обычный 6 2 2" xfId="1374" xr:uid="{00000000-0005-0000-0000-00005E050000}"/>
    <cellStyle name="Обычный 6 3" xfId="1375" xr:uid="{00000000-0005-0000-0000-00005F050000}"/>
    <cellStyle name="Обычный 60" xfId="1376" xr:uid="{00000000-0005-0000-0000-000060050000}"/>
    <cellStyle name="Обычный 61" xfId="1377" xr:uid="{00000000-0005-0000-0000-000061050000}"/>
    <cellStyle name="Обычный 62" xfId="1378" xr:uid="{00000000-0005-0000-0000-000062050000}"/>
    <cellStyle name="Обычный 63" xfId="1379" xr:uid="{00000000-0005-0000-0000-000063050000}"/>
    <cellStyle name="Обычный 64" xfId="1380" xr:uid="{00000000-0005-0000-0000-000064050000}"/>
    <cellStyle name="Обычный 65" xfId="1381" xr:uid="{00000000-0005-0000-0000-000065050000}"/>
    <cellStyle name="Обычный 66" xfId="1382" xr:uid="{00000000-0005-0000-0000-000066050000}"/>
    <cellStyle name="Обычный 67" xfId="1383" xr:uid="{00000000-0005-0000-0000-000067050000}"/>
    <cellStyle name="Обычный 68" xfId="1384" xr:uid="{00000000-0005-0000-0000-000068050000}"/>
    <cellStyle name="Обычный 69" xfId="1385" xr:uid="{00000000-0005-0000-0000-000069050000}"/>
    <cellStyle name="Обычный 7" xfId="1386" xr:uid="{00000000-0005-0000-0000-00006A050000}"/>
    <cellStyle name="Обычный 70" xfId="1387" xr:uid="{00000000-0005-0000-0000-00006B050000}"/>
    <cellStyle name="Обычный 71" xfId="1388" xr:uid="{00000000-0005-0000-0000-00006C050000}"/>
    <cellStyle name="Обычный 72" xfId="1389" xr:uid="{00000000-0005-0000-0000-00006D050000}"/>
    <cellStyle name="Обычный 73" xfId="1390" xr:uid="{00000000-0005-0000-0000-00006E050000}"/>
    <cellStyle name="Обычный 74" xfId="1391" xr:uid="{00000000-0005-0000-0000-00006F050000}"/>
    <cellStyle name="Обычный 75" xfId="1392" xr:uid="{00000000-0005-0000-0000-000070050000}"/>
    <cellStyle name="Обычный 76" xfId="1393" xr:uid="{00000000-0005-0000-0000-000071050000}"/>
    <cellStyle name="Обычный 77" xfId="1394" xr:uid="{00000000-0005-0000-0000-000072050000}"/>
    <cellStyle name="Обычный 78" xfId="1395" xr:uid="{00000000-0005-0000-0000-000073050000}"/>
    <cellStyle name="Обычный 79" xfId="1396" xr:uid="{00000000-0005-0000-0000-000074050000}"/>
    <cellStyle name="Обычный 8" xfId="1397" xr:uid="{00000000-0005-0000-0000-000075050000}"/>
    <cellStyle name="Обычный 80" xfId="1398" xr:uid="{00000000-0005-0000-0000-000076050000}"/>
    <cellStyle name="Обычный 81" xfId="1399" xr:uid="{00000000-0005-0000-0000-000077050000}"/>
    <cellStyle name="Обычный 82" xfId="1400" xr:uid="{00000000-0005-0000-0000-000078050000}"/>
    <cellStyle name="Обычный 83" xfId="1401" xr:uid="{00000000-0005-0000-0000-000079050000}"/>
    <cellStyle name="Обычный 84" xfId="1402" xr:uid="{00000000-0005-0000-0000-00007A050000}"/>
    <cellStyle name="Обычный 85" xfId="1403" xr:uid="{00000000-0005-0000-0000-00007B050000}"/>
    <cellStyle name="Обычный 86" xfId="1404" xr:uid="{00000000-0005-0000-0000-00007C050000}"/>
    <cellStyle name="Обычный 87" xfId="1405" xr:uid="{00000000-0005-0000-0000-00007D050000}"/>
    <cellStyle name="Обычный 87 2" xfId="1406" xr:uid="{00000000-0005-0000-0000-00007E050000}"/>
    <cellStyle name="Обычный 88" xfId="1407" xr:uid="{00000000-0005-0000-0000-00007F050000}"/>
    <cellStyle name="Обычный 88 2" xfId="1408" xr:uid="{00000000-0005-0000-0000-000080050000}"/>
    <cellStyle name="Обычный 89" xfId="1409" xr:uid="{00000000-0005-0000-0000-000081050000}"/>
    <cellStyle name="Обычный 9" xfId="1410" xr:uid="{00000000-0005-0000-0000-000082050000}"/>
    <cellStyle name="Обычный 9 2" xfId="1411" xr:uid="{00000000-0005-0000-0000-000083050000}"/>
    <cellStyle name="Обычный 9 2 2" xfId="1412" xr:uid="{00000000-0005-0000-0000-000084050000}"/>
    <cellStyle name="Обычный 9 3" xfId="1413" xr:uid="{00000000-0005-0000-0000-000085050000}"/>
    <cellStyle name="Обычный 90" xfId="1414" xr:uid="{00000000-0005-0000-0000-000086050000}"/>
    <cellStyle name="Обычный 91" xfId="1415" xr:uid="{00000000-0005-0000-0000-000087050000}"/>
    <cellStyle name="Обычный 92" xfId="1416" xr:uid="{00000000-0005-0000-0000-000088050000}"/>
    <cellStyle name="Плохой 2" xfId="1417" xr:uid="{00000000-0005-0000-0000-000089050000}"/>
    <cellStyle name="Пояснение 2" xfId="1418" xr:uid="{00000000-0005-0000-0000-00008A050000}"/>
    <cellStyle name="Примечание 10" xfId="1419" xr:uid="{00000000-0005-0000-0000-00008B050000}"/>
    <cellStyle name="Примечание 10 2" xfId="1420" xr:uid="{00000000-0005-0000-0000-00008C050000}"/>
    <cellStyle name="Примечание 11" xfId="1421" xr:uid="{00000000-0005-0000-0000-00008D050000}"/>
    <cellStyle name="Примечание 11 2" xfId="1422" xr:uid="{00000000-0005-0000-0000-00008E050000}"/>
    <cellStyle name="Примечание 12" xfId="1423" xr:uid="{00000000-0005-0000-0000-00008F050000}"/>
    <cellStyle name="Примечание 13" xfId="1424" xr:uid="{00000000-0005-0000-0000-000090050000}"/>
    <cellStyle name="Примечание 2" xfId="1425" xr:uid="{00000000-0005-0000-0000-000091050000}"/>
    <cellStyle name="Примечание 2 2" xfId="1426" xr:uid="{00000000-0005-0000-0000-000092050000}"/>
    <cellStyle name="Примечание 2 2 2" xfId="1427" xr:uid="{00000000-0005-0000-0000-000093050000}"/>
    <cellStyle name="Примечание 2 3" xfId="1428" xr:uid="{00000000-0005-0000-0000-000094050000}"/>
    <cellStyle name="Примечание 2 4" xfId="1429" xr:uid="{00000000-0005-0000-0000-000095050000}"/>
    <cellStyle name="Примечание 3" xfId="1430" xr:uid="{00000000-0005-0000-0000-000096050000}"/>
    <cellStyle name="Примечание 3 2" xfId="1431" xr:uid="{00000000-0005-0000-0000-000097050000}"/>
    <cellStyle name="Примечание 3 2 2" xfId="1432" xr:uid="{00000000-0005-0000-0000-000098050000}"/>
    <cellStyle name="Примечание 3 3" xfId="1433" xr:uid="{00000000-0005-0000-0000-000099050000}"/>
    <cellStyle name="Примечание 4" xfId="1434" xr:uid="{00000000-0005-0000-0000-00009A050000}"/>
    <cellStyle name="Примечание 4 2" xfId="1435" xr:uid="{00000000-0005-0000-0000-00009B050000}"/>
    <cellStyle name="Примечание 4 2 2" xfId="1436" xr:uid="{00000000-0005-0000-0000-00009C050000}"/>
    <cellStyle name="Примечание 4 3" xfId="1437" xr:uid="{00000000-0005-0000-0000-00009D050000}"/>
    <cellStyle name="Примечание 5" xfId="1438" xr:uid="{00000000-0005-0000-0000-00009E050000}"/>
    <cellStyle name="Примечание 5 2" xfId="1439" xr:uid="{00000000-0005-0000-0000-00009F050000}"/>
    <cellStyle name="Примечание 5 2 2" xfId="1440" xr:uid="{00000000-0005-0000-0000-0000A0050000}"/>
    <cellStyle name="Примечание 5 3" xfId="1441" xr:uid="{00000000-0005-0000-0000-0000A1050000}"/>
    <cellStyle name="Примечание 6" xfId="1442" xr:uid="{00000000-0005-0000-0000-0000A2050000}"/>
    <cellStyle name="Примечание 6 2" xfId="1443" xr:uid="{00000000-0005-0000-0000-0000A3050000}"/>
    <cellStyle name="Примечание 6 2 2" xfId="1444" xr:uid="{00000000-0005-0000-0000-0000A4050000}"/>
    <cellStyle name="Примечание 6 3" xfId="1445" xr:uid="{00000000-0005-0000-0000-0000A5050000}"/>
    <cellStyle name="Примечание 7" xfId="1446" xr:uid="{00000000-0005-0000-0000-0000A6050000}"/>
    <cellStyle name="Примечание 7 2" xfId="1447" xr:uid="{00000000-0005-0000-0000-0000A7050000}"/>
    <cellStyle name="Примечание 7 2 2" xfId="1448" xr:uid="{00000000-0005-0000-0000-0000A8050000}"/>
    <cellStyle name="Примечание 7 3" xfId="1449" xr:uid="{00000000-0005-0000-0000-0000A9050000}"/>
    <cellStyle name="Примечание 8" xfId="1450" xr:uid="{00000000-0005-0000-0000-0000AA050000}"/>
    <cellStyle name="Примечание 8 2" xfId="1451" xr:uid="{00000000-0005-0000-0000-0000AB050000}"/>
    <cellStyle name="Примечание 8 2 2" xfId="1452" xr:uid="{00000000-0005-0000-0000-0000AC050000}"/>
    <cellStyle name="Примечание 8 3" xfId="1453" xr:uid="{00000000-0005-0000-0000-0000AD050000}"/>
    <cellStyle name="Примечание 9" xfId="1454" xr:uid="{00000000-0005-0000-0000-0000AE050000}"/>
    <cellStyle name="Примечание 9 2" xfId="1455" xr:uid="{00000000-0005-0000-0000-0000AF050000}"/>
    <cellStyle name="Примечание 9 2 2" xfId="1456" xr:uid="{00000000-0005-0000-0000-0000B0050000}"/>
    <cellStyle name="Примечание 9 3" xfId="1457" xr:uid="{00000000-0005-0000-0000-0000B1050000}"/>
    <cellStyle name="Связанная ячейка 2" xfId="1458" xr:uid="{00000000-0005-0000-0000-0000B2050000}"/>
    <cellStyle name="Стиль 1" xfId="1459" xr:uid="{00000000-0005-0000-0000-0000B3050000}"/>
    <cellStyle name="Текст предупреждения 2" xfId="1460" xr:uid="{00000000-0005-0000-0000-0000B4050000}"/>
    <cellStyle name="Тысячи [0]_PR_KOMPL" xfId="1461" xr:uid="{00000000-0005-0000-0000-0000B5050000}"/>
    <cellStyle name="Финансовый 2" xfId="1462" xr:uid="{00000000-0005-0000-0000-0000B6050000}"/>
    <cellStyle name="Финансовый 2 10" xfId="1463" xr:uid="{00000000-0005-0000-0000-0000B7050000}"/>
    <cellStyle name="Финансовый 2 10 2" xfId="1464" xr:uid="{00000000-0005-0000-0000-0000B8050000}"/>
    <cellStyle name="Финансовый 2 10 2 2" xfId="1465" xr:uid="{00000000-0005-0000-0000-0000B9050000}"/>
    <cellStyle name="Финансовый 2 10 3" xfId="1466" xr:uid="{00000000-0005-0000-0000-0000BA050000}"/>
    <cellStyle name="Финансовый 2 11" xfId="1467" xr:uid="{00000000-0005-0000-0000-0000BB050000}"/>
    <cellStyle name="Финансовый 2 11 2" xfId="1468" xr:uid="{00000000-0005-0000-0000-0000BC050000}"/>
    <cellStyle name="Финансовый 2 11 2 2" xfId="1469" xr:uid="{00000000-0005-0000-0000-0000BD050000}"/>
    <cellStyle name="Финансовый 2 11 3" xfId="1470" xr:uid="{00000000-0005-0000-0000-0000BE050000}"/>
    <cellStyle name="Финансовый 2 12" xfId="1471" xr:uid="{00000000-0005-0000-0000-0000BF050000}"/>
    <cellStyle name="Финансовый 2 12 2" xfId="1472" xr:uid="{00000000-0005-0000-0000-0000C0050000}"/>
    <cellStyle name="Финансовый 2 12 2 2" xfId="1473" xr:uid="{00000000-0005-0000-0000-0000C1050000}"/>
    <cellStyle name="Финансовый 2 12 3" xfId="1474" xr:uid="{00000000-0005-0000-0000-0000C2050000}"/>
    <cellStyle name="Финансовый 2 13" xfId="1475" xr:uid="{00000000-0005-0000-0000-0000C3050000}"/>
    <cellStyle name="Финансовый 2 13 2" xfId="1476" xr:uid="{00000000-0005-0000-0000-0000C4050000}"/>
    <cellStyle name="Финансовый 2 13 2 2" xfId="1477" xr:uid="{00000000-0005-0000-0000-0000C5050000}"/>
    <cellStyle name="Финансовый 2 13 3" xfId="1478" xr:uid="{00000000-0005-0000-0000-0000C6050000}"/>
    <cellStyle name="Финансовый 2 14" xfId="1479" xr:uid="{00000000-0005-0000-0000-0000C7050000}"/>
    <cellStyle name="Финансовый 2 14 2" xfId="1480" xr:uid="{00000000-0005-0000-0000-0000C8050000}"/>
    <cellStyle name="Финансовый 2 14 2 2" xfId="1481" xr:uid="{00000000-0005-0000-0000-0000C9050000}"/>
    <cellStyle name="Финансовый 2 14 3" xfId="1482" xr:uid="{00000000-0005-0000-0000-0000CA050000}"/>
    <cellStyle name="Финансовый 2 15" xfId="1483" xr:uid="{00000000-0005-0000-0000-0000CB050000}"/>
    <cellStyle name="Финансовый 2 15 2" xfId="1484" xr:uid="{00000000-0005-0000-0000-0000CC050000}"/>
    <cellStyle name="Финансовый 2 15 2 2" xfId="1485" xr:uid="{00000000-0005-0000-0000-0000CD050000}"/>
    <cellStyle name="Финансовый 2 15 3" xfId="1486" xr:uid="{00000000-0005-0000-0000-0000CE050000}"/>
    <cellStyle name="Финансовый 2 16" xfId="1487" xr:uid="{00000000-0005-0000-0000-0000CF050000}"/>
    <cellStyle name="Финансовый 2 16 2" xfId="1488" xr:uid="{00000000-0005-0000-0000-0000D0050000}"/>
    <cellStyle name="Финансовый 2 16 2 2" xfId="1489" xr:uid="{00000000-0005-0000-0000-0000D1050000}"/>
    <cellStyle name="Финансовый 2 16 3" xfId="1490" xr:uid="{00000000-0005-0000-0000-0000D2050000}"/>
    <cellStyle name="Финансовый 2 17" xfId="1491" xr:uid="{00000000-0005-0000-0000-0000D3050000}"/>
    <cellStyle name="Финансовый 2 17 2" xfId="1492" xr:uid="{00000000-0005-0000-0000-0000D4050000}"/>
    <cellStyle name="Финансовый 2 17 2 2" xfId="1493" xr:uid="{00000000-0005-0000-0000-0000D5050000}"/>
    <cellStyle name="Финансовый 2 17 3" xfId="1494" xr:uid="{00000000-0005-0000-0000-0000D6050000}"/>
    <cellStyle name="Финансовый 2 18" xfId="1495" xr:uid="{00000000-0005-0000-0000-0000D7050000}"/>
    <cellStyle name="Финансовый 2 18 2" xfId="1496" xr:uid="{00000000-0005-0000-0000-0000D8050000}"/>
    <cellStyle name="Финансовый 2 18 2 2" xfId="1497" xr:uid="{00000000-0005-0000-0000-0000D9050000}"/>
    <cellStyle name="Финансовый 2 18 3" xfId="1498" xr:uid="{00000000-0005-0000-0000-0000DA050000}"/>
    <cellStyle name="Финансовый 2 19" xfId="1499" xr:uid="{00000000-0005-0000-0000-0000DB050000}"/>
    <cellStyle name="Финансовый 2 19 2" xfId="1500" xr:uid="{00000000-0005-0000-0000-0000DC050000}"/>
    <cellStyle name="Финансовый 2 19 2 2" xfId="1501" xr:uid="{00000000-0005-0000-0000-0000DD050000}"/>
    <cellStyle name="Финансовый 2 19 3" xfId="1502" xr:uid="{00000000-0005-0000-0000-0000DE050000}"/>
    <cellStyle name="Финансовый 2 2" xfId="1503" xr:uid="{00000000-0005-0000-0000-0000DF050000}"/>
    <cellStyle name="Финансовый 2 2 2" xfId="1504" xr:uid="{00000000-0005-0000-0000-0000E0050000}"/>
    <cellStyle name="Финансовый 2 2 2 2" xfId="1505" xr:uid="{00000000-0005-0000-0000-0000E1050000}"/>
    <cellStyle name="Финансовый 2 2 3" xfId="1506" xr:uid="{00000000-0005-0000-0000-0000E2050000}"/>
    <cellStyle name="Финансовый 2 20" xfId="1507" xr:uid="{00000000-0005-0000-0000-0000E3050000}"/>
    <cellStyle name="Финансовый 2 20 2" xfId="1508" xr:uid="{00000000-0005-0000-0000-0000E4050000}"/>
    <cellStyle name="Финансовый 2 20 2 2" xfId="1509" xr:uid="{00000000-0005-0000-0000-0000E5050000}"/>
    <cellStyle name="Финансовый 2 20 3" xfId="1510" xr:uid="{00000000-0005-0000-0000-0000E6050000}"/>
    <cellStyle name="Финансовый 2 21" xfId="1511" xr:uid="{00000000-0005-0000-0000-0000E7050000}"/>
    <cellStyle name="Финансовый 2 21 2" xfId="1512" xr:uid="{00000000-0005-0000-0000-0000E8050000}"/>
    <cellStyle name="Финансовый 2 21 2 2" xfId="1513" xr:uid="{00000000-0005-0000-0000-0000E9050000}"/>
    <cellStyle name="Финансовый 2 21 3" xfId="1514" xr:uid="{00000000-0005-0000-0000-0000EA050000}"/>
    <cellStyle name="Финансовый 2 22" xfId="1515" xr:uid="{00000000-0005-0000-0000-0000EB050000}"/>
    <cellStyle name="Финансовый 2 22 2" xfId="1516" xr:uid="{00000000-0005-0000-0000-0000EC050000}"/>
    <cellStyle name="Финансовый 2 22 2 2" xfId="1517" xr:uid="{00000000-0005-0000-0000-0000ED050000}"/>
    <cellStyle name="Финансовый 2 22 3" xfId="1518" xr:uid="{00000000-0005-0000-0000-0000EE050000}"/>
    <cellStyle name="Финансовый 2 23" xfId="1519" xr:uid="{00000000-0005-0000-0000-0000EF050000}"/>
    <cellStyle name="Финансовый 2 23 2" xfId="1520" xr:uid="{00000000-0005-0000-0000-0000F0050000}"/>
    <cellStyle name="Финансовый 2 23 2 2" xfId="1521" xr:uid="{00000000-0005-0000-0000-0000F1050000}"/>
    <cellStyle name="Финансовый 2 23 3" xfId="1522" xr:uid="{00000000-0005-0000-0000-0000F2050000}"/>
    <cellStyle name="Финансовый 2 24" xfId="1523" xr:uid="{00000000-0005-0000-0000-0000F3050000}"/>
    <cellStyle name="Финансовый 2 24 2" xfId="1524" xr:uid="{00000000-0005-0000-0000-0000F4050000}"/>
    <cellStyle name="Финансовый 2 24 2 2" xfId="1525" xr:uid="{00000000-0005-0000-0000-0000F5050000}"/>
    <cellStyle name="Финансовый 2 24 3" xfId="1526" xr:uid="{00000000-0005-0000-0000-0000F6050000}"/>
    <cellStyle name="Финансовый 2 25" xfId="1527" xr:uid="{00000000-0005-0000-0000-0000F7050000}"/>
    <cellStyle name="Финансовый 2 25 2" xfId="1528" xr:uid="{00000000-0005-0000-0000-0000F8050000}"/>
    <cellStyle name="Финансовый 2 25 2 2" xfId="1529" xr:uid="{00000000-0005-0000-0000-0000F9050000}"/>
    <cellStyle name="Финансовый 2 25 3" xfId="1530" xr:uid="{00000000-0005-0000-0000-0000FA050000}"/>
    <cellStyle name="Финансовый 2 26" xfId="1531" xr:uid="{00000000-0005-0000-0000-0000FB050000}"/>
    <cellStyle name="Финансовый 2 26 2" xfId="1532" xr:uid="{00000000-0005-0000-0000-0000FC050000}"/>
    <cellStyle name="Финансовый 2 26 2 2" xfId="1533" xr:uid="{00000000-0005-0000-0000-0000FD050000}"/>
    <cellStyle name="Финансовый 2 26 3" xfId="1534" xr:uid="{00000000-0005-0000-0000-0000FE050000}"/>
    <cellStyle name="Финансовый 2 27" xfId="1535" xr:uid="{00000000-0005-0000-0000-0000FF050000}"/>
    <cellStyle name="Финансовый 2 27 2" xfId="1536" xr:uid="{00000000-0005-0000-0000-000000060000}"/>
    <cellStyle name="Финансовый 2 27 2 2" xfId="1537" xr:uid="{00000000-0005-0000-0000-000001060000}"/>
    <cellStyle name="Финансовый 2 27 3" xfId="1538" xr:uid="{00000000-0005-0000-0000-000002060000}"/>
    <cellStyle name="Финансовый 2 28" xfId="1539" xr:uid="{00000000-0005-0000-0000-000003060000}"/>
    <cellStyle name="Финансовый 2 28 2" xfId="1540" xr:uid="{00000000-0005-0000-0000-000004060000}"/>
    <cellStyle name="Финансовый 2 28 2 2" xfId="1541" xr:uid="{00000000-0005-0000-0000-000005060000}"/>
    <cellStyle name="Финансовый 2 28 3" xfId="1542" xr:uid="{00000000-0005-0000-0000-000006060000}"/>
    <cellStyle name="Финансовый 2 29" xfId="1543" xr:uid="{00000000-0005-0000-0000-000007060000}"/>
    <cellStyle name="Финансовый 2 29 2" xfId="1544" xr:uid="{00000000-0005-0000-0000-000008060000}"/>
    <cellStyle name="Финансовый 2 29 2 2" xfId="1545" xr:uid="{00000000-0005-0000-0000-000009060000}"/>
    <cellStyle name="Финансовый 2 29 3" xfId="1546" xr:uid="{00000000-0005-0000-0000-00000A060000}"/>
    <cellStyle name="Финансовый 2 3" xfId="1547" xr:uid="{00000000-0005-0000-0000-00000B060000}"/>
    <cellStyle name="Финансовый 2 3 2" xfId="1548" xr:uid="{00000000-0005-0000-0000-00000C060000}"/>
    <cellStyle name="Финансовый 2 3 2 2" xfId="1549" xr:uid="{00000000-0005-0000-0000-00000D060000}"/>
    <cellStyle name="Финансовый 2 3 3" xfId="1550" xr:uid="{00000000-0005-0000-0000-00000E060000}"/>
    <cellStyle name="Финансовый 2 30" xfId="1551" xr:uid="{00000000-0005-0000-0000-00000F060000}"/>
    <cellStyle name="Финансовый 2 30 2" xfId="1552" xr:uid="{00000000-0005-0000-0000-000010060000}"/>
    <cellStyle name="Финансовый 2 30 2 2" xfId="1553" xr:uid="{00000000-0005-0000-0000-000011060000}"/>
    <cellStyle name="Финансовый 2 30 3" xfId="1554" xr:uid="{00000000-0005-0000-0000-000012060000}"/>
    <cellStyle name="Финансовый 2 31" xfId="1555" xr:uid="{00000000-0005-0000-0000-000013060000}"/>
    <cellStyle name="Финансовый 2 31 2" xfId="1556" xr:uid="{00000000-0005-0000-0000-000014060000}"/>
    <cellStyle name="Финансовый 2 31 2 2" xfId="1557" xr:uid="{00000000-0005-0000-0000-000015060000}"/>
    <cellStyle name="Финансовый 2 31 3" xfId="1558" xr:uid="{00000000-0005-0000-0000-000016060000}"/>
    <cellStyle name="Финансовый 2 32" xfId="1559" xr:uid="{00000000-0005-0000-0000-000017060000}"/>
    <cellStyle name="Финансовый 2 32 2" xfId="1560" xr:uid="{00000000-0005-0000-0000-000018060000}"/>
    <cellStyle name="Финансовый 2 32 2 2" xfId="1561" xr:uid="{00000000-0005-0000-0000-000019060000}"/>
    <cellStyle name="Финансовый 2 32 3" xfId="1562" xr:uid="{00000000-0005-0000-0000-00001A060000}"/>
    <cellStyle name="Финансовый 2 33" xfId="1563" xr:uid="{00000000-0005-0000-0000-00001B060000}"/>
    <cellStyle name="Финансовый 2 33 2" xfId="1564" xr:uid="{00000000-0005-0000-0000-00001C060000}"/>
    <cellStyle name="Финансовый 2 33 2 2" xfId="1565" xr:uid="{00000000-0005-0000-0000-00001D060000}"/>
    <cellStyle name="Финансовый 2 33 3" xfId="1566" xr:uid="{00000000-0005-0000-0000-00001E060000}"/>
    <cellStyle name="Финансовый 2 34" xfId="1567" xr:uid="{00000000-0005-0000-0000-00001F060000}"/>
    <cellStyle name="Финансовый 2 34 2" xfId="1568" xr:uid="{00000000-0005-0000-0000-000020060000}"/>
    <cellStyle name="Финансовый 2 34 2 2" xfId="1569" xr:uid="{00000000-0005-0000-0000-000021060000}"/>
    <cellStyle name="Финансовый 2 34 3" xfId="1570" xr:uid="{00000000-0005-0000-0000-000022060000}"/>
    <cellStyle name="Финансовый 2 35" xfId="1571" xr:uid="{00000000-0005-0000-0000-000023060000}"/>
    <cellStyle name="Финансовый 2 35 2" xfId="1572" xr:uid="{00000000-0005-0000-0000-000024060000}"/>
    <cellStyle name="Финансовый 2 35 2 2" xfId="1573" xr:uid="{00000000-0005-0000-0000-000025060000}"/>
    <cellStyle name="Финансовый 2 35 3" xfId="1574" xr:uid="{00000000-0005-0000-0000-000026060000}"/>
    <cellStyle name="Финансовый 2 36" xfId="1575" xr:uid="{00000000-0005-0000-0000-000027060000}"/>
    <cellStyle name="Финансовый 2 36 2" xfId="1576" xr:uid="{00000000-0005-0000-0000-000028060000}"/>
    <cellStyle name="Финансовый 2 36 2 2" xfId="1577" xr:uid="{00000000-0005-0000-0000-000029060000}"/>
    <cellStyle name="Финансовый 2 36 3" xfId="1578" xr:uid="{00000000-0005-0000-0000-00002A060000}"/>
    <cellStyle name="Финансовый 2 37" xfId="1579" xr:uid="{00000000-0005-0000-0000-00002B060000}"/>
    <cellStyle name="Финансовый 2 37 2" xfId="1580" xr:uid="{00000000-0005-0000-0000-00002C060000}"/>
    <cellStyle name="Финансовый 2 37 2 2" xfId="1581" xr:uid="{00000000-0005-0000-0000-00002D060000}"/>
    <cellStyle name="Финансовый 2 37 3" xfId="1582" xr:uid="{00000000-0005-0000-0000-00002E060000}"/>
    <cellStyle name="Финансовый 2 38" xfId="1583" xr:uid="{00000000-0005-0000-0000-00002F060000}"/>
    <cellStyle name="Финансовый 2 38 2" xfId="1584" xr:uid="{00000000-0005-0000-0000-000030060000}"/>
    <cellStyle name="Финансовый 2 38 2 2" xfId="1585" xr:uid="{00000000-0005-0000-0000-000031060000}"/>
    <cellStyle name="Финансовый 2 38 3" xfId="1586" xr:uid="{00000000-0005-0000-0000-000032060000}"/>
    <cellStyle name="Финансовый 2 39" xfId="1587" xr:uid="{00000000-0005-0000-0000-000033060000}"/>
    <cellStyle name="Финансовый 2 39 2" xfId="1588" xr:uid="{00000000-0005-0000-0000-000034060000}"/>
    <cellStyle name="Финансовый 2 39 2 2" xfId="1589" xr:uid="{00000000-0005-0000-0000-000035060000}"/>
    <cellStyle name="Финансовый 2 39 3" xfId="1590" xr:uid="{00000000-0005-0000-0000-000036060000}"/>
    <cellStyle name="Финансовый 2 4" xfId="1591" xr:uid="{00000000-0005-0000-0000-000037060000}"/>
    <cellStyle name="Финансовый 2 4 2" xfId="1592" xr:uid="{00000000-0005-0000-0000-000038060000}"/>
    <cellStyle name="Финансовый 2 4 2 2" xfId="1593" xr:uid="{00000000-0005-0000-0000-000039060000}"/>
    <cellStyle name="Финансовый 2 4 3" xfId="1594" xr:uid="{00000000-0005-0000-0000-00003A060000}"/>
    <cellStyle name="Финансовый 2 40" xfId="1595" xr:uid="{00000000-0005-0000-0000-00003B060000}"/>
    <cellStyle name="Финансовый 2 40 2" xfId="1596" xr:uid="{00000000-0005-0000-0000-00003C060000}"/>
    <cellStyle name="Финансовый 2 40 2 2" xfId="1597" xr:uid="{00000000-0005-0000-0000-00003D060000}"/>
    <cellStyle name="Финансовый 2 40 3" xfId="1598" xr:uid="{00000000-0005-0000-0000-00003E060000}"/>
    <cellStyle name="Финансовый 2 41" xfId="1599" xr:uid="{00000000-0005-0000-0000-00003F060000}"/>
    <cellStyle name="Финансовый 2 41 2" xfId="1600" xr:uid="{00000000-0005-0000-0000-000040060000}"/>
    <cellStyle name="Финансовый 2 41 2 2" xfId="1601" xr:uid="{00000000-0005-0000-0000-000041060000}"/>
    <cellStyle name="Финансовый 2 41 3" xfId="1602" xr:uid="{00000000-0005-0000-0000-000042060000}"/>
    <cellStyle name="Финансовый 2 42" xfId="1603" xr:uid="{00000000-0005-0000-0000-000043060000}"/>
    <cellStyle name="Финансовый 2 42 2" xfId="1604" xr:uid="{00000000-0005-0000-0000-000044060000}"/>
    <cellStyle name="Финансовый 2 42 2 2" xfId="1605" xr:uid="{00000000-0005-0000-0000-000045060000}"/>
    <cellStyle name="Финансовый 2 42 3" xfId="1606" xr:uid="{00000000-0005-0000-0000-000046060000}"/>
    <cellStyle name="Финансовый 2 43" xfId="1607" xr:uid="{00000000-0005-0000-0000-000047060000}"/>
    <cellStyle name="Финансовый 2 43 2" xfId="1608" xr:uid="{00000000-0005-0000-0000-000048060000}"/>
    <cellStyle name="Финансовый 2 43 2 2" xfId="1609" xr:uid="{00000000-0005-0000-0000-000049060000}"/>
    <cellStyle name="Финансовый 2 43 3" xfId="1610" xr:uid="{00000000-0005-0000-0000-00004A060000}"/>
    <cellStyle name="Финансовый 2 44" xfId="1611" xr:uid="{00000000-0005-0000-0000-00004B060000}"/>
    <cellStyle name="Финансовый 2 44 2" xfId="1612" xr:uid="{00000000-0005-0000-0000-00004C060000}"/>
    <cellStyle name="Финансовый 2 44 2 2" xfId="1613" xr:uid="{00000000-0005-0000-0000-00004D060000}"/>
    <cellStyle name="Финансовый 2 44 3" xfId="1614" xr:uid="{00000000-0005-0000-0000-00004E060000}"/>
    <cellStyle name="Финансовый 2 45" xfId="1615" xr:uid="{00000000-0005-0000-0000-00004F060000}"/>
    <cellStyle name="Финансовый 2 45 2" xfId="1616" xr:uid="{00000000-0005-0000-0000-000050060000}"/>
    <cellStyle name="Финансовый 2 45 2 2" xfId="1617" xr:uid="{00000000-0005-0000-0000-000051060000}"/>
    <cellStyle name="Финансовый 2 45 3" xfId="1618" xr:uid="{00000000-0005-0000-0000-000052060000}"/>
    <cellStyle name="Финансовый 2 46" xfId="1619" xr:uid="{00000000-0005-0000-0000-000053060000}"/>
    <cellStyle name="Финансовый 2 46 2" xfId="1620" xr:uid="{00000000-0005-0000-0000-000054060000}"/>
    <cellStyle name="Финансовый 2 46 2 2" xfId="1621" xr:uid="{00000000-0005-0000-0000-000055060000}"/>
    <cellStyle name="Финансовый 2 46 3" xfId="1622" xr:uid="{00000000-0005-0000-0000-000056060000}"/>
    <cellStyle name="Финансовый 2 47" xfId="1623" xr:uid="{00000000-0005-0000-0000-000057060000}"/>
    <cellStyle name="Финансовый 2 47 2" xfId="1624" xr:uid="{00000000-0005-0000-0000-000058060000}"/>
    <cellStyle name="Финансовый 2 47 2 2" xfId="1625" xr:uid="{00000000-0005-0000-0000-000059060000}"/>
    <cellStyle name="Финансовый 2 47 3" xfId="1626" xr:uid="{00000000-0005-0000-0000-00005A060000}"/>
    <cellStyle name="Финансовый 2 48" xfId="1627" xr:uid="{00000000-0005-0000-0000-00005B060000}"/>
    <cellStyle name="Финансовый 2 48 2" xfId="1628" xr:uid="{00000000-0005-0000-0000-00005C060000}"/>
    <cellStyle name="Финансовый 2 48 2 2" xfId="1629" xr:uid="{00000000-0005-0000-0000-00005D060000}"/>
    <cellStyle name="Финансовый 2 48 3" xfId="1630" xr:uid="{00000000-0005-0000-0000-00005E060000}"/>
    <cellStyle name="Финансовый 2 49" xfId="1631" xr:uid="{00000000-0005-0000-0000-00005F060000}"/>
    <cellStyle name="Финансовый 2 49 2" xfId="1632" xr:uid="{00000000-0005-0000-0000-000060060000}"/>
    <cellStyle name="Финансовый 2 49 2 2" xfId="1633" xr:uid="{00000000-0005-0000-0000-000061060000}"/>
    <cellStyle name="Финансовый 2 49 3" xfId="1634" xr:uid="{00000000-0005-0000-0000-000062060000}"/>
    <cellStyle name="Финансовый 2 5" xfId="1635" xr:uid="{00000000-0005-0000-0000-000063060000}"/>
    <cellStyle name="Финансовый 2 5 2" xfId="1636" xr:uid="{00000000-0005-0000-0000-000064060000}"/>
    <cellStyle name="Финансовый 2 5 2 2" xfId="1637" xr:uid="{00000000-0005-0000-0000-000065060000}"/>
    <cellStyle name="Финансовый 2 5 3" xfId="1638" xr:uid="{00000000-0005-0000-0000-000066060000}"/>
    <cellStyle name="Финансовый 2 50" xfId="1639" xr:uid="{00000000-0005-0000-0000-000067060000}"/>
    <cellStyle name="Финансовый 2 50 2" xfId="1640" xr:uid="{00000000-0005-0000-0000-000068060000}"/>
    <cellStyle name="Финансовый 2 51" xfId="1641" xr:uid="{00000000-0005-0000-0000-000069060000}"/>
    <cellStyle name="Финансовый 2 6" xfId="1642" xr:uid="{00000000-0005-0000-0000-00006A060000}"/>
    <cellStyle name="Финансовый 2 6 2" xfId="1643" xr:uid="{00000000-0005-0000-0000-00006B060000}"/>
    <cellStyle name="Финансовый 2 6 2 2" xfId="1644" xr:uid="{00000000-0005-0000-0000-00006C060000}"/>
    <cellStyle name="Финансовый 2 6 3" xfId="1645" xr:uid="{00000000-0005-0000-0000-00006D060000}"/>
    <cellStyle name="Финансовый 2 7" xfId="1646" xr:uid="{00000000-0005-0000-0000-00006E060000}"/>
    <cellStyle name="Финансовый 2 7 2" xfId="1647" xr:uid="{00000000-0005-0000-0000-00006F060000}"/>
    <cellStyle name="Финансовый 2 7 2 2" xfId="1648" xr:uid="{00000000-0005-0000-0000-000070060000}"/>
    <cellStyle name="Финансовый 2 7 3" xfId="1649" xr:uid="{00000000-0005-0000-0000-000071060000}"/>
    <cellStyle name="Финансовый 2 8" xfId="1650" xr:uid="{00000000-0005-0000-0000-000072060000}"/>
    <cellStyle name="Финансовый 2 8 2" xfId="1651" xr:uid="{00000000-0005-0000-0000-000073060000}"/>
    <cellStyle name="Финансовый 2 8 2 2" xfId="1652" xr:uid="{00000000-0005-0000-0000-000074060000}"/>
    <cellStyle name="Финансовый 2 8 3" xfId="1653" xr:uid="{00000000-0005-0000-0000-000075060000}"/>
    <cellStyle name="Финансовый 2 9" xfId="1654" xr:uid="{00000000-0005-0000-0000-000076060000}"/>
    <cellStyle name="Финансовый 2 9 2" xfId="1655" xr:uid="{00000000-0005-0000-0000-000077060000}"/>
    <cellStyle name="Финансовый 2 9 2 2" xfId="1656" xr:uid="{00000000-0005-0000-0000-000078060000}"/>
    <cellStyle name="Финансовый 2 9 3" xfId="1657" xr:uid="{00000000-0005-0000-0000-000079060000}"/>
    <cellStyle name="Финансовый 3" xfId="1658" xr:uid="{00000000-0005-0000-0000-00007A060000}"/>
    <cellStyle name="Финансовый 3 2" xfId="1659" xr:uid="{00000000-0005-0000-0000-00007B060000}"/>
    <cellStyle name="Финансовый 3 3" xfId="1660" xr:uid="{00000000-0005-0000-0000-00007C060000}"/>
    <cellStyle name="Финансовый 4" xfId="1661" xr:uid="{00000000-0005-0000-0000-00007D060000}"/>
    <cellStyle name="Финансовый 4 2" xfId="1662" xr:uid="{00000000-0005-0000-0000-00007E060000}"/>
    <cellStyle name="Финансовый 5" xfId="1663" xr:uid="{00000000-0005-0000-0000-00007F060000}"/>
    <cellStyle name="Финансовый 5 2" xfId="1664" xr:uid="{00000000-0005-0000-0000-000080060000}"/>
    <cellStyle name="Финансовый 6" xfId="1665" xr:uid="{00000000-0005-0000-0000-000081060000}"/>
    <cellStyle name="Финансовый 6 2" xfId="1666" xr:uid="{00000000-0005-0000-0000-000082060000}"/>
    <cellStyle name="Финансовый 7" xfId="1667" xr:uid="{00000000-0005-0000-0000-000083060000}"/>
    <cellStyle name="Финансовый 8" xfId="1668" xr:uid="{00000000-0005-0000-0000-000084060000}"/>
    <cellStyle name="Хороший 2" xfId="1669" xr:uid="{00000000-0005-0000-0000-000085060000}"/>
  </cellStyles>
  <dxfs count="102"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5"/>
          <bgColor indexed="65"/>
        </patternFill>
      </fill>
      <alignment horizontal="right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5"/>
          <bgColor theme="0"/>
        </patternFill>
      </fill>
      <alignment horizontal="right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bgColor theme="0"/>
        </patternFill>
      </fill>
      <alignment horizontal="center" vertical="top" textRotation="0" wrapText="1" relativeIndent="0" shrinkToFit="0"/>
      <border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color theme="1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solid">
          <fgColor theme="5" tint="0.79998168889431442"/>
          <bgColor theme="5" tint="0.79998168889431442"/>
        </patternFill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solid">
          <fgColor theme="5" tint="0.79998168889431442"/>
          <bgColor theme="5" tint="0.79998168889431442"/>
        </patternFill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color theme="1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solid">
          <fgColor theme="5" tint="0.79998168889431442"/>
          <bgColor theme="5" tint="0.79998168889431442"/>
        </patternFill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173" formatCode="#,##0.0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0" formatCode="General"/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6"/>
        <name val="Times New Roman"/>
        <scheme val="none"/>
      </font>
      <numFmt numFmtId="30" formatCode="@"/>
      <alignment horizontal="center" vertical="top" textRotation="0" wrapText="1" relativeIndent="0" shrinkToFit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fill>
        <patternFill patternType="none"/>
      </fill>
      <alignment horizontal="center" vertical="top" textRotation="0" wrapText="1" relativeIndent="0" shrinkToFit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center" vertical="top" textRotation="0" wrapText="0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rgb="FF92D050"/>
          <bgColor rgb="FF92D050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79998168889431442"/>
          <bgColor theme="5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79998168889431442"/>
          <bgColor theme="5" tint="0.79998168889431442"/>
        </patternFill>
      </fill>
      <alignment horizontal="right" vertical="top" textRotation="0" wrapText="1" relativeIndent="0" shrinkToFit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39997558519241921"/>
          <bgColor theme="5" tint="0.39997558519241921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39997558519241921"/>
          <bgColor theme="5" tint="0.39997558519241921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39997558519241921"/>
          <bgColor theme="5" tint="0.39997558519241921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fill>
        <patternFill patternType="none"/>
      </fill>
      <alignment horizontal="center"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fill>
        <patternFill patternType="none"/>
      </fill>
      <alignment horizontal="center" vertical="top" textRotation="0" wrapText="1" relativeIndent="0" shrinkToFit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color indexed="2"/>
        <name val="Times New Roman"/>
        <scheme val="none"/>
      </font>
      <numFmt numFmtId="4" formatCode="#,##0.00"/>
      <fill>
        <patternFill patternType="none"/>
      </fill>
      <alignment horizontal="center" vertical="top" textRotation="0" wrapText="0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rgb="FF92D050"/>
          <bgColor rgb="FF92D050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79998168889431442"/>
          <bgColor theme="5" tint="0.79998168889431442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79998168889431442"/>
          <bgColor theme="5" tint="0.79998168889431442"/>
        </patternFill>
      </fill>
      <alignment horizontal="right" vertical="top" textRotation="0" wrapText="1" relativeIndent="0" shrinkToFit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39997558519241921"/>
          <bgColor theme="5" tint="0.39997558519241921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39997558519241921"/>
          <bgColor theme="5" tint="0.39997558519241921"/>
        </patternFill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solid">
          <fgColor theme="5" tint="0.39997558519241921"/>
          <bgColor theme="5" tint="0.39997558519241921"/>
        </patternFill>
      </fill>
      <alignment horizontal="right" vertical="top" textRotation="0" wrapText="1" relativeIndent="0" shrinkToFit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4" formatCode="#,##0.00"/>
      <fill>
        <patternFill patternType="none"/>
      </fill>
      <alignment horizontal="right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vertAlign val="baseline"/>
        <sz val="11"/>
        <name val="Times New Roman"/>
        <scheme val="none"/>
      </font>
      <numFmt numFmtId="0" formatCode="General"/>
      <fill>
        <patternFill patternType="none"/>
      </fill>
      <alignment horizontal="center" vertical="top" textRotation="0" wrapText="1" relativeIndent="0" shrinkToFit="0"/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ДЭК" id="{785AFE90-BC17-4418-B9FA-B6C159E45332}">
    <nsvFilter filterId="{00000000-0009-0000-0100-000004000000}" ref="B1:AG678" tableId="4"/>
  </namedSheetView>
  <namedSheetView name="КТВ" id="{E802AB6B-B6DC-437B-9778-DF6718AB2EA1}">
    <nsvFilter filterId="{00000000-0009-0000-0100-000004000000}" ref="B1:AG678" tableId="4"/>
  </namedSheetView>
  <namedSheetView name="ЛАВ" id="{73915F4F-1812-49C1-9C21-3CA3359F2BAA}">
    <nsvFilter filterId="{00000000-0009-0000-0100-000004000000}" ref="B1:AG678" tableId="4"/>
  </namedSheetView>
  <namedSheetView name="ЩЕВ" id="{B0862EED-69BD-4084-B1BE-C09F594AD66E}">
    <nsvFilter filterId="{00000000-0009-0000-0100-000004000000}" ref="B1:AG678" tableId="4"/>
  </namedSheetView>
  <namedSheetView name="ЯНС" id="{19F7EA78-3050-4647-AF43-BD66F8E20E05}">
    <nsvFilter filterId="{00000000-0009-0000-0100-000004000000}" ref="B1:AG678" tableId="4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8234352" displayName="Таблица8234352" ref="B1:AG689">
  <autoFilter ref="B1:AG689" xr:uid="{00000000-0009-0000-0100-000002000000}">
    <filterColumn colId="3">
      <filters>
        <filter val="Аэровокзальная"/>
      </filters>
    </filterColumn>
    <filterColumn colId="6">
      <filters blank="1">
        <filter val="депозит"/>
        <filter val="ОС"/>
        <filter val="СС РО"/>
      </filters>
    </filterColumn>
  </autoFilter>
  <tableColumns count="32">
    <tableColumn id="1" xr3:uid="{00000000-0010-0000-0100-000001000000}" name="Отчетный период" dataDxfId="101"/>
    <tableColumn id="2" xr3:uid="{00000000-0010-0000-0100-000002000000}" name="Номер счета" dataDxfId="100"/>
    <tableColumn id="3" xr3:uid="{00000000-0010-0000-0100-000003000000}" name="Город" dataDxfId="99"/>
    <tableColumn id="4" xr3:uid="{00000000-0010-0000-0100-000004000000}" name="Улица" dataDxfId="98"/>
    <tableColumn id="5" xr3:uid="{00000000-0010-0000-0100-000005000000}" name="КЛАДР" dataDxfId="97"/>
    <tableColumn id="6" xr3:uid="{00000000-0010-0000-0100-000006000000}" name="№ дома" dataDxfId="96"/>
    <tableColumn id="7" xr3:uid="{00000000-0010-0000-0100-000007000000}" name="переход в 4 кв," dataDxfId="95"/>
    <tableColumn id="8" xr3:uid="{00000000-0010-0000-0100-000008000000}" name=" " dataDxfId="94"/>
    <tableColumn id="9" xr3:uid="{00000000-0010-0000-0100-000009000000}" name="ИНН" dataDxfId="93"/>
    <tableColumn id="10" xr3:uid="{00000000-0010-0000-0100-00000A000000}" name="Площадь жилых помещений, кв,м," dataDxfId="92"/>
    <tableColumn id="11" xr3:uid="{00000000-0010-0000-0100-00000B000000}" name="Площадь нежилых помещений, кв, м," dataDxfId="91"/>
    <tableColumn id="12" xr3:uid="{00000000-0010-0000-0100-00000C000000}" name="Размер ежемесячного взноса. руб./кв.м _x000a_Тариф" dataDxfId="90"/>
    <tableColumn id="13" xr3:uid="{00000000-0010-0000-0100-00000D000000}" name="Начислено взносов по отчету УК, руб," dataDxfId="89"/>
    <tableColumn id="14" xr3:uid="{00000000-0010-0000-0100-00000E000000}" name="Начислено взносов  расчетное" dataDxfId="88"/>
    <tableColumn id="15" xr3:uid="{00000000-0010-0000-0100-00000F000000}" name="Расхождение в начислениях УК-расчетное" dataDxfId="87"/>
    <tableColumn id="16" xr3:uid="{00000000-0010-0000-0100-000010000000}" name="ПОСТУПИЛО ВЗНОСОВ ПО БАНКОВСКОЙ ВЫПИСКЕ" dataDxfId="86"/>
    <tableColumn id="17" xr3:uid="{00000000-0010-0000-0100-000011000000}" name="Оплачено взносов (расчетное без оплаченных пеней), руб," dataDxfId="85"/>
    <tableColumn id="18" xr3:uid="{00000000-0010-0000-0100-000012000000}" name="Размер задолженности по взносам, руб," dataDxfId="84"/>
    <tableColumn id="19" xr3:uid="{00000000-0010-0000-0100-000013000000}" name="Начислено пени, руб," dataDxfId="83"/>
    <tableColumn id="20" xr3:uid="{00000000-0010-0000-0100-000014000000}" name="Оплачено пени, руб," dataDxfId="82"/>
    <tableColumn id="21" xr3:uid="{00000000-0010-0000-0100-000015000000}" name="% за пользование, руб," dataDxfId="81"/>
    <tableColumn id="22" xr3:uid="{00000000-0010-0000-0100-000016000000}" name="Перечисление денежных средств с связи в изменением способа формирования фонда капитального ремонта, руб," dataDxfId="80"/>
    <tableColumn id="23" xr3:uid="{00000000-0010-0000-0100-000017000000}" name="Перечисление банковского % с общего счета, руб," dataDxfId="79"/>
    <tableColumn id="24" xr3:uid="{00000000-0010-0000-0100-000018000000}" name="Израсходованные средства на капитальный ремонт, руб," dataDxfId="78"/>
    <tableColumn id="25" xr3:uid="{00000000-0010-0000-0100-000019000000}" name="Прочие списания, руб," dataDxfId="77"/>
    <tableColumn id="26" xr3:uid="{00000000-0010-0000-0100-00001A000000}" name="Всего остаток на 31.03.2025 (расчетный), руб," dataDxfId="76"/>
    <tableColumn id="27" xr3:uid="{00000000-0010-0000-0100-00001B000000}" name="ВСЕГО ОСТАТОК на 31.12.2024 ВЕРНЫЙ!" dataDxfId="75"/>
    <tableColumn id="28" xr3:uid="{00000000-0010-0000-0100-00001C000000}" name="Всего остаток на 31.03.2025 (из выписки), руб,2" dataDxfId="74"/>
    <tableColumn id="29" xr3:uid="{00000000-0010-0000-0100-00001D000000}" name="Расхождение в сальдо на 31.03.2025" dataDxfId="73"/>
    <tableColumn id="30" xr3:uid="{00000000-0010-0000-0100-00001E000000}" name="комментарий" dataDxfId="72"/>
    <tableColumn id="31" xr3:uid="{00000000-0010-0000-0100-00001F000000}" name="Номер счета2" dataDxfId="71"/>
    <tableColumn id="32" xr3:uid="{00000000-0010-0000-0100-000020000000}" name="Всего остаток на 30.09.2024 (из отчета ГЖИ 3 ккв. 2024)), руб," dataDxfId="7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929DF3-DFC7-4D6D-8CAC-66285894A0DC}" name="Таблица82343567" displayName="Таблица82343567" ref="B1:L627" headerRowDxfId="2" dataDxfId="0" totalsRowDxfId="1">
  <autoFilter ref="B1:L627" xr:uid="{00000000-0009-0000-0100-000003000000}"/>
  <tableColumns count="11">
    <tableColumn id="1" xr3:uid="{99420279-D4FB-4FE3-B556-217957EADC34}" name="Отчетный период" dataDxfId="13"/>
    <tableColumn id="2" xr3:uid="{D8352494-A401-4846-87F4-7537C7BBBB20}" name="Номер счета" dataDxfId="12"/>
    <tableColumn id="3" xr3:uid="{1BEDF821-EE25-4C26-9ACA-97EAAA7BBF15}" name="Город" dataDxfId="11"/>
    <tableColumn id="4" xr3:uid="{38CACFD9-B820-4FC2-804B-ABE993836718}" name="Улица" dataDxfId="10"/>
    <tableColumn id="5" xr3:uid="{BD3B8777-0BFB-45E9-AE93-68CC7D56C12C}" name="КЛАДР" dataDxfId="9"/>
    <tableColumn id="6" xr3:uid="{A928CF7B-3EE5-4149-BB95-AF2AE3179CBD}" name="№ дома" dataDxfId="8"/>
    <tableColumn id="7" xr3:uid="{EAE535FD-BFD9-47EA-9F1A-9521DBC98DA5}" name="Столбец1" dataDxfId="7"/>
    <tableColumn id="8" xr3:uid="{6236188E-1FEA-40AD-AC0E-BE0506AB75DD}" name="Сведения об управляющей организации" dataDxfId="6"/>
    <tableColumn id="9" xr3:uid="{ABE3CE27-D29D-486E-BA6B-D66F5D139680}" name="ИНН" dataDxfId="5"/>
    <tableColumn id="28" xr3:uid="{FDE76BDF-7A62-4CC8-9B45-9DE4F10B32C7}" name="Остаток по состоянию на 30.06.2025 г." dataDxfId="4"/>
    <tableColumn id="29" xr3:uid="{EF0316F8-E72E-4D5A-A90B-27B624CFF90E}" name="Расхождение в сальдо на 30.06.2025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82343" displayName="Таблица82343" ref="B1:AG678">
  <autoFilter ref="B1:AG678" xr:uid="{00000000-0009-0000-0100-000004000000}"/>
  <tableColumns count="32">
    <tableColumn id="1" xr3:uid="{00000000-0010-0000-0300-000001000000}" name="Отчетный период" dataDxfId="69"/>
    <tableColumn id="2" xr3:uid="{00000000-0010-0000-0300-000002000000}" name="Номер счета" dataDxfId="68"/>
    <tableColumn id="3" xr3:uid="{00000000-0010-0000-0300-000003000000}" name="Город" dataDxfId="67"/>
    <tableColumn id="4" xr3:uid="{00000000-0010-0000-0300-000004000000}" name="Улица" dataDxfId="66"/>
    <tableColumn id="5" xr3:uid="{00000000-0010-0000-0300-000005000000}" name="КЛАДР" dataDxfId="65"/>
    <tableColumn id="6" xr3:uid="{00000000-0010-0000-0300-000006000000}" name="№ дома" dataDxfId="64"/>
    <tableColumn id="7" xr3:uid="{00000000-0010-0000-0300-000007000000}" name="переход в 4 кв," dataDxfId="63"/>
    <tableColumn id="8" xr3:uid="{00000000-0010-0000-0300-000008000000}" name="Сведения об управляющей организации_x000a_" dataDxfId="62"/>
    <tableColumn id="9" xr3:uid="{00000000-0010-0000-0300-000009000000}" name="ИНН" dataDxfId="61"/>
    <tableColumn id="10" xr3:uid="{00000000-0010-0000-0300-00000A000000}" name="Площадь жилых помещений, кв,м," dataDxfId="60"/>
    <tableColumn id="11" xr3:uid="{00000000-0010-0000-0300-00000B000000}" name="Площадь нежилых помещений, кв, м," dataDxfId="59"/>
    <tableColumn id="12" xr3:uid="{00000000-0010-0000-0300-00000C000000}" name="Размер ежемесячного взноса. руб./кв.м _x000a_Тариф" dataDxfId="58"/>
    <tableColumn id="13" xr3:uid="{00000000-0010-0000-0300-00000D000000}" name="Начислено взносов по отчету УК, руб," dataDxfId="57"/>
    <tableColumn id="14" xr3:uid="{00000000-0010-0000-0300-00000E000000}" name="Начисленовзносов  расчетное" dataDxfId="56"/>
    <tableColumn id="15" xr3:uid="{00000000-0010-0000-0300-00000F000000}" name="Расхождение в начислениях УК-расчетное" dataDxfId="55"/>
    <tableColumn id="16" xr3:uid="{00000000-0010-0000-0300-000010000000}" name="ПОСТУПИЛО ВЗНОСОВ ПО БАНКОВСКОЙ ВЫПИСКЕ" dataDxfId="54"/>
    <tableColumn id="17" xr3:uid="{00000000-0010-0000-0300-000011000000}" name="Оплачено взносов (расчетное без оплаченных пеней), руб," dataDxfId="53"/>
    <tableColumn id="18" xr3:uid="{00000000-0010-0000-0300-000012000000}" name="Размер задолженности по взносам, руб," dataDxfId="52"/>
    <tableColumn id="19" xr3:uid="{00000000-0010-0000-0300-000013000000}" name="Начислено пени, руб," dataDxfId="51"/>
    <tableColumn id="20" xr3:uid="{00000000-0010-0000-0300-000014000000}" name="Оплачено пени, руб," dataDxfId="50"/>
    <tableColumn id="21" xr3:uid="{00000000-0010-0000-0300-000015000000}" name="% за пользование, руб," dataDxfId="49"/>
    <tableColumn id="22" xr3:uid="{00000000-0010-0000-0300-000016000000}" name="Перечисление денежных средств с связи в изменением способа формирования фонда капитального ремонта, руб," dataDxfId="48"/>
    <tableColumn id="23" xr3:uid="{00000000-0010-0000-0300-000017000000}" name="Перечисление банковского % с общего счета, руб," dataDxfId="47"/>
    <tableColumn id="24" xr3:uid="{00000000-0010-0000-0300-000018000000}" name="Израсходованные средства на капитальный ремонт, руб," dataDxfId="46"/>
    <tableColumn id="25" xr3:uid="{00000000-0010-0000-0300-000019000000}" name="Прочие списания, руб," dataDxfId="45"/>
    <tableColumn id="26" xr3:uid="{00000000-0010-0000-0300-00001A000000}" name="Всего остаток на 31.122024 (расчетный), руб," dataDxfId="44"/>
    <tableColumn id="27" xr3:uid="{00000000-0010-0000-0300-00001B000000}" name="ВСЕГО ОСТАТОК на 30.09.2024 ВЕРНЫЙ!" dataDxfId="43"/>
    <tableColumn id="28" xr3:uid="{00000000-0010-0000-0300-00001C000000}" name="Всего остаток на 31.12.2024 (из выписки), руб,2" dataDxfId="42"/>
    <tableColumn id="29" xr3:uid="{00000000-0010-0000-0300-00001D000000}" name="Расхождение в сальдо на 31.12.2024" dataDxfId="41"/>
    <tableColumn id="30" xr3:uid="{00000000-0010-0000-0300-00001E000000}" name="комментарий" dataDxfId="40"/>
    <tableColumn id="31" xr3:uid="{00000000-0010-0000-0300-00001F000000}" name="Номер счета2" dataDxfId="39"/>
    <tableColumn id="32" xr3:uid="{00000000-0010-0000-0300-000020000000}" name="Всего остаток на 30.09.2024 (из отчета ГЖИ 3 ккв. 2024)), руб," dataDxfId="3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82344" displayName="Таблица82344" ref="B1:Y703">
  <autoFilter ref="B1:Y703" xr:uid="{00000000-0009-0000-0100-000005000000}">
    <filterColumn colId="7">
      <filters>
        <filter val="ООО &quot;Абсолют&quot;"/>
      </filters>
    </filterColumn>
  </autoFilter>
  <tableColumns count="24">
    <tableColumn id="1" xr3:uid="{00000000-0010-0000-0400-000001000000}" name="Отчетный период" dataDxfId="37"/>
    <tableColumn id="2" xr3:uid="{00000000-0010-0000-0400-000002000000}" name="Номер счета" dataDxfId="36"/>
    <tableColumn id="3" xr3:uid="{00000000-0010-0000-0400-000003000000}" name="Город" dataDxfId="35"/>
    <tableColumn id="4" xr3:uid="{00000000-0010-0000-0400-000004000000}" name="Улица" dataDxfId="34"/>
    <tableColumn id="5" xr3:uid="{00000000-0010-0000-0400-000005000000}" name="КЛАДР" dataDxfId="33"/>
    <tableColumn id="6" xr3:uid="{00000000-0010-0000-0400-000006000000}" name="№ дома" dataDxfId="32"/>
    <tableColumn id="7" xr3:uid="{00000000-0010-0000-0400-000007000000}" name="переход в 3 кв," dataDxfId="31"/>
    <tableColumn id="8" xr3:uid="{00000000-0010-0000-0400-000008000000}" name="Сведения об управляющей организации" dataDxfId="30"/>
    <tableColumn id="9" xr3:uid="{00000000-0010-0000-0400-000009000000}" name="ИНН" dataDxfId="29"/>
    <tableColumn id="10" xr3:uid="{00000000-0010-0000-0400-00000A000000}" name="Площадь жилых помещений, кв,м," dataDxfId="28"/>
    <tableColumn id="11" xr3:uid="{00000000-0010-0000-0400-00000B000000}" name="Площадь нежилых помещений, кв, м," dataDxfId="27"/>
    <tableColumn id="12" xr3:uid="{00000000-0010-0000-0400-00000C000000}" name="Размер ежемесячного взноса. руб./кв.м _x000a_Тариф" dataDxfId="26"/>
    <tableColumn id="13" xr3:uid="{00000000-0010-0000-0400-00000D000000}" name="Начислено взносов, руб," dataDxfId="25"/>
    <tableColumn id="14" xr3:uid="{00000000-0010-0000-0400-00000E000000}" name="Оплачено взносов, руб," dataDxfId="24"/>
    <tableColumn id="15" xr3:uid="{00000000-0010-0000-0400-00000F000000}" name="Размер задолженности по взносам, руб," dataDxfId="23"/>
    <tableColumn id="16" xr3:uid="{00000000-0010-0000-0400-000010000000}" name="Начислено пени, руб," dataDxfId="22"/>
    <tableColumn id="17" xr3:uid="{00000000-0010-0000-0400-000011000000}" name="Оплачено пени, руб," dataDxfId="21"/>
    <tableColumn id="18" xr3:uid="{00000000-0010-0000-0400-000012000000}" name="% за пользование, руб," dataDxfId="20"/>
    <tableColumn id="19" xr3:uid="{00000000-0010-0000-0400-000013000000}" name="Перечисление денежных средств с связи в изменением способа формирования фонда капитального ремонта, руб," dataDxfId="19"/>
    <tableColumn id="20" xr3:uid="{00000000-0010-0000-0400-000014000000}" name="Перечисление банковского % с общего счета, руб," dataDxfId="18"/>
    <tableColumn id="21" xr3:uid="{00000000-0010-0000-0400-000015000000}" name="Израсходованные средства на капитальный ремонт, руб," dataDxfId="17"/>
    <tableColumn id="22" xr3:uid="{00000000-0010-0000-0400-000016000000}" name="Прочие списания, руб," dataDxfId="16"/>
    <tableColumn id="23" xr3:uid="{00000000-0010-0000-0400-000017000000}" name="Всего остаток на 30.09.2024 , руб," dataDxfId="15"/>
    <tableColumn id="24" xr3:uid="{00000000-0010-0000-0400-000018000000}" name="комментарий" dataDxfId="1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258"/>
  <sheetViews>
    <sheetView topLeftCell="B1" workbookViewId="0">
      <selection activeCell="F707" sqref="F707"/>
    </sheetView>
  </sheetViews>
  <sheetFormatPr defaultColWidth="8.83203125" defaultRowHeight="15"/>
  <cols>
    <col min="1" max="1" width="13.5" style="1" hidden="1" customWidth="1"/>
    <col min="2" max="2" width="9.6640625" style="2" customWidth="1"/>
    <col min="3" max="3" width="28" style="1" customWidth="1"/>
    <col min="4" max="4" width="13.1640625" style="1" customWidth="1"/>
    <col min="5" max="5" width="24.33203125" style="1" customWidth="1"/>
    <col min="6" max="6" width="22.6640625" style="1" customWidth="1"/>
    <col min="7" max="7" width="9.1640625" style="1" customWidth="1"/>
    <col min="8" max="8" width="9.5" style="1" customWidth="1"/>
    <col min="9" max="9" width="25.83203125" style="1" customWidth="1"/>
    <col min="10" max="10" width="18" style="1" customWidth="1"/>
    <col min="11" max="11" width="14.1640625" style="3" customWidth="1"/>
    <col min="12" max="12" width="11.33203125" style="3" customWidth="1"/>
    <col min="13" max="13" width="11.83203125" style="3" customWidth="1"/>
    <col min="14" max="14" width="17.83203125" style="4" customWidth="1"/>
    <col min="15" max="15" width="14.1640625" style="3" customWidth="1"/>
    <col min="16" max="16" width="15.6640625" style="3" customWidth="1"/>
    <col min="17" max="17" width="17.83203125" style="5" customWidth="1"/>
    <col min="18" max="18" width="17.83203125" style="3" customWidth="1"/>
    <col min="19" max="19" width="22.1640625" style="6" customWidth="1"/>
    <col min="20" max="20" width="16.5" style="4" customWidth="1"/>
    <col min="21" max="21" width="15.83203125" style="4" customWidth="1"/>
    <col min="22" max="22" width="13.83203125" style="5" customWidth="1"/>
    <col min="23" max="23" width="14.6640625" style="5" customWidth="1"/>
    <col min="24" max="24" width="14.5" style="5" customWidth="1"/>
    <col min="25" max="25" width="16.6640625" style="7" customWidth="1"/>
    <col min="26" max="26" width="14" style="7" customWidth="1"/>
    <col min="27" max="27" width="22" style="8" customWidth="1"/>
    <col min="28" max="28" width="19.5" style="3" customWidth="1"/>
    <col min="29" max="29" width="19.83203125" style="5" customWidth="1"/>
    <col min="30" max="30" width="18" style="3" customWidth="1"/>
    <col min="31" max="31" width="47.83203125" style="9" customWidth="1"/>
    <col min="32" max="32" width="31" style="1" hidden="1" customWidth="1"/>
    <col min="33" max="33" width="17.83203125" style="1" hidden="1" customWidth="1"/>
    <col min="34" max="16384" width="8.83203125" style="1"/>
  </cols>
  <sheetData>
    <row r="1" spans="2:33" ht="180"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3" t="s">
        <v>10</v>
      </c>
      <c r="M1" s="3" t="s">
        <v>11</v>
      </c>
      <c r="N1" s="4" t="s">
        <v>12</v>
      </c>
      <c r="O1" s="3" t="s">
        <v>13</v>
      </c>
      <c r="P1" s="3" t="s">
        <v>14</v>
      </c>
      <c r="Q1" s="5" t="s">
        <v>15</v>
      </c>
      <c r="R1" s="3" t="s">
        <v>16</v>
      </c>
      <c r="S1" s="3" t="s">
        <v>17</v>
      </c>
      <c r="T1" s="4" t="s">
        <v>18</v>
      </c>
      <c r="U1" s="4" t="s">
        <v>19</v>
      </c>
      <c r="V1" s="10" t="s">
        <v>20</v>
      </c>
      <c r="W1" s="5" t="s">
        <v>21</v>
      </c>
      <c r="X1" s="5" t="s">
        <v>22</v>
      </c>
      <c r="Y1" s="11" t="s">
        <v>23</v>
      </c>
      <c r="Z1" s="7" t="s">
        <v>24</v>
      </c>
      <c r="AA1" s="8" t="s">
        <v>25</v>
      </c>
      <c r="AB1" s="12" t="s">
        <v>26</v>
      </c>
      <c r="AC1" s="5" t="s">
        <v>27</v>
      </c>
      <c r="AD1" s="3" t="s">
        <v>28</v>
      </c>
      <c r="AE1" s="9" t="s">
        <v>29</v>
      </c>
      <c r="AF1" s="13" t="s">
        <v>30</v>
      </c>
      <c r="AG1" s="13" t="s">
        <v>31</v>
      </c>
    </row>
    <row r="2" spans="2:33" s="14" customFormat="1" ht="105" hidden="1">
      <c r="B2" s="15" t="s">
        <v>1770</v>
      </c>
      <c r="C2" s="14" t="s">
        <v>32</v>
      </c>
      <c r="D2" s="14" t="s">
        <v>33</v>
      </c>
      <c r="E2" s="14" t="s">
        <v>34</v>
      </c>
      <c r="F2" s="14" t="s">
        <v>35</v>
      </c>
      <c r="G2" s="14" t="s">
        <v>36</v>
      </c>
      <c r="I2" s="14" t="s">
        <v>37</v>
      </c>
      <c r="J2" s="14">
        <v>2466186019</v>
      </c>
      <c r="K2" s="16">
        <v>2882.6</v>
      </c>
      <c r="L2" s="16">
        <v>36.4</v>
      </c>
      <c r="M2" s="17">
        <v>10.09</v>
      </c>
      <c r="N2" s="18">
        <v>0</v>
      </c>
      <c r="O2" s="16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88358.13</v>
      </c>
      <c r="P2" s="16">
        <f>Таблица8234352[[#This Row],[Начислено взносов по отчету УК, руб,]]-Таблица8234352[[#This Row],[Начислено взносов  расчетное]]</f>
        <v>-88358.13</v>
      </c>
      <c r="Q2" s="19">
        <v>0</v>
      </c>
      <c r="R2" s="8">
        <f>Таблица8234352[[#This Row],[ПОСТУПИЛО ВЗНОСОВ ПО БАНКОВСКОЙ ВЫПИСКЕ]]-Таблица8234352[[#This Row],[Оплачено пени, руб,]]</f>
        <v>0</v>
      </c>
      <c r="S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2" s="18">
        <v>0</v>
      </c>
      <c r="U2" s="18">
        <v>0</v>
      </c>
      <c r="V2" s="19">
        <v>2837.45</v>
      </c>
      <c r="W2" s="20">
        <v>0</v>
      </c>
      <c r="X2" s="20">
        <v>0</v>
      </c>
      <c r="Y2" s="21">
        <v>0</v>
      </c>
      <c r="Z2" s="21">
        <v>0</v>
      </c>
      <c r="AA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2305695.23</v>
      </c>
      <c r="AB2" s="16">
        <v>2302857.7799999998</v>
      </c>
      <c r="AC2" s="23">
        <v>2305695.23</v>
      </c>
      <c r="AD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" s="24" t="s">
        <v>38</v>
      </c>
      <c r="AF2" s="14" t="s">
        <v>32</v>
      </c>
      <c r="AG2" s="14">
        <v>2299997.37</v>
      </c>
    </row>
    <row r="3" spans="2:33" ht="60" hidden="1">
      <c r="B3" s="2" t="s">
        <v>39</v>
      </c>
      <c r="C3" s="1" t="s">
        <v>40</v>
      </c>
      <c r="D3" s="1" t="s">
        <v>33</v>
      </c>
      <c r="E3" s="1" t="s">
        <v>41</v>
      </c>
      <c r="F3" s="1" t="s">
        <v>42</v>
      </c>
      <c r="G3" s="1" t="s">
        <v>43</v>
      </c>
      <c r="H3" s="1" t="s">
        <v>44</v>
      </c>
      <c r="J3" s="1">
        <v>2466186019</v>
      </c>
      <c r="K3" s="17">
        <v>0</v>
      </c>
      <c r="L3" s="17">
        <v>0</v>
      </c>
      <c r="M3" s="17">
        <v>10.09</v>
      </c>
      <c r="N3" s="18">
        <v>0</v>
      </c>
      <c r="O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0</v>
      </c>
      <c r="P3" s="17">
        <f>Таблица8234352[[#This Row],[Начислено взносов по отчету УК, руб,]]-Таблица8234352[[#This Row],[Начислено взносов  расчетное]]</f>
        <v>0</v>
      </c>
      <c r="Q3" s="20">
        <v>0</v>
      </c>
      <c r="R3" s="8">
        <f>Таблица8234352[[#This Row],[ПОСТУПИЛО ВЗНОСОВ ПО БАНКОВСКОЙ ВЫПИСКЕ]]-Таблица8234352[[#This Row],[Оплачено пени, руб,]]</f>
        <v>0</v>
      </c>
      <c r="S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3" s="18">
        <v>0</v>
      </c>
      <c r="U3" s="18">
        <v>0</v>
      </c>
      <c r="V3" s="20">
        <v>0</v>
      </c>
      <c r="W3" s="20">
        <v>0</v>
      </c>
      <c r="X3" s="20">
        <v>0</v>
      </c>
      <c r="Y3" s="21">
        <v>0</v>
      </c>
      <c r="Z3" s="21">
        <v>0</v>
      </c>
      <c r="AA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1200000</v>
      </c>
      <c r="AB3" s="16">
        <v>1200000</v>
      </c>
      <c r="AC3" s="20">
        <v>1200000</v>
      </c>
      <c r="AD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" s="24" t="s">
        <v>45</v>
      </c>
      <c r="AF3" s="1" t="s">
        <v>40</v>
      </c>
      <c r="AG3" s="1">
        <v>1200000</v>
      </c>
    </row>
    <row r="4" spans="2:33" s="14" customFormat="1" ht="75" hidden="1">
      <c r="B4" s="15" t="s">
        <v>1770</v>
      </c>
      <c r="C4" s="15" t="s">
        <v>46</v>
      </c>
      <c r="D4" s="14" t="s">
        <v>33</v>
      </c>
      <c r="E4" s="14" t="s">
        <v>47</v>
      </c>
      <c r="F4" s="14" t="s">
        <v>48</v>
      </c>
      <c r="G4" s="14" t="s">
        <v>49</v>
      </c>
      <c r="H4" s="14" t="s">
        <v>1771</v>
      </c>
      <c r="I4" s="14" t="s">
        <v>50</v>
      </c>
      <c r="J4" s="14" t="s">
        <v>51</v>
      </c>
      <c r="K4" s="16">
        <v>7511.9</v>
      </c>
      <c r="L4" s="16">
        <v>0</v>
      </c>
      <c r="M4" s="17">
        <v>10.09</v>
      </c>
      <c r="N4" s="18">
        <v>227385.21</v>
      </c>
      <c r="O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227385.21299999999</v>
      </c>
      <c r="P4" s="16">
        <f>Таблица8234352[[#This Row],[Начислено взносов по отчету УК, руб,]]-Таблица8234352[[#This Row],[Начислено взносов  расчетное]]</f>
        <v>-2.9999999969732016E-3</v>
      </c>
      <c r="Q4" s="19">
        <v>67360.77</v>
      </c>
      <c r="R4" s="8">
        <f>Таблица8234352[[#This Row],[ПОСТУПИЛО ВЗНОСОВ ПО БАНКОВСКОЙ ВЫПИСКЕ]]-Таблица8234352[[#This Row],[Оплачено пени, руб,]]</f>
        <v>67231.650000000009</v>
      </c>
      <c r="S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166281.94</v>
      </c>
      <c r="T4" s="18">
        <v>6257.5</v>
      </c>
      <c r="U4" s="18">
        <v>129.12</v>
      </c>
      <c r="V4" s="20">
        <v>0</v>
      </c>
      <c r="W4" s="20">
        <v>0</v>
      </c>
      <c r="X4" s="20">
        <v>0</v>
      </c>
      <c r="Y4" s="21">
        <v>0</v>
      </c>
      <c r="Z4" s="21">
        <v>0</v>
      </c>
      <c r="AA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6755973.1700000009</v>
      </c>
      <c r="AB4" s="16">
        <v>6688612.4000000004</v>
      </c>
      <c r="AC4" s="23">
        <v>6755973.1699999999</v>
      </c>
      <c r="AD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" s="24" t="s">
        <v>52</v>
      </c>
      <c r="AF4" s="1" t="s">
        <v>46</v>
      </c>
      <c r="AG4" s="1">
        <v>6688612.4000000004</v>
      </c>
    </row>
    <row r="5" spans="2:33" ht="45" hidden="1">
      <c r="B5" s="15" t="s">
        <v>1770</v>
      </c>
      <c r="C5" s="14" t="s">
        <v>53</v>
      </c>
      <c r="D5" s="14" t="s">
        <v>33</v>
      </c>
      <c r="E5" s="14" t="s">
        <v>54</v>
      </c>
      <c r="F5" s="14" t="s">
        <v>55</v>
      </c>
      <c r="G5" s="14" t="s">
        <v>56</v>
      </c>
      <c r="H5" s="14" t="s">
        <v>1771</v>
      </c>
      <c r="I5" s="14" t="s">
        <v>57</v>
      </c>
      <c r="J5" s="14">
        <v>2463241857</v>
      </c>
      <c r="K5" s="16">
        <v>1962.8</v>
      </c>
      <c r="L5" s="16">
        <v>0</v>
      </c>
      <c r="M5" s="17">
        <v>10.09</v>
      </c>
      <c r="N5" s="18">
        <v>0</v>
      </c>
      <c r="O5" s="16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59413.955999999991</v>
      </c>
      <c r="P5" s="16">
        <f>Таблица8234352[[#This Row],[Начислено взносов по отчету УК, руб,]]-Таблица8234352[[#This Row],[Начислено взносов  расчетное]]</f>
        <v>-59413.955999999991</v>
      </c>
      <c r="Q5" s="19">
        <v>730566.76</v>
      </c>
      <c r="R5" s="8">
        <f>Таблица8234352[[#This Row],[ПОСТУПИЛО ВЗНОСОВ ПО БАНКОВСКОЙ ВЫПИСКЕ]]-Таблица8234352[[#This Row],[Оплачено пени, руб,]]</f>
        <v>730566.76</v>
      </c>
      <c r="S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-730566.76</v>
      </c>
      <c r="T5" s="18">
        <v>0</v>
      </c>
      <c r="U5" s="18">
        <v>0</v>
      </c>
      <c r="V5" s="20">
        <v>0</v>
      </c>
      <c r="W5" s="20">
        <v>0</v>
      </c>
      <c r="X5" s="20">
        <v>0</v>
      </c>
      <c r="Y5" s="21">
        <v>0</v>
      </c>
      <c r="Z5" s="21">
        <v>0</v>
      </c>
      <c r="AA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730566.76</v>
      </c>
      <c r="AB5" s="16">
        <v>0</v>
      </c>
      <c r="AC5" s="23">
        <v>730566.76</v>
      </c>
      <c r="AD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" s="24" t="s">
        <v>58</v>
      </c>
      <c r="AF5" s="1" t="s">
        <v>53</v>
      </c>
      <c r="AG5" s="1">
        <v>0</v>
      </c>
    </row>
    <row r="6" spans="2:33" ht="30" hidden="1">
      <c r="B6" s="15" t="s">
        <v>1770</v>
      </c>
      <c r="C6" s="1" t="s">
        <v>59</v>
      </c>
      <c r="D6" s="1" t="s">
        <v>33</v>
      </c>
      <c r="E6" s="1" t="s">
        <v>60</v>
      </c>
      <c r="F6" s="1" t="s">
        <v>61</v>
      </c>
      <c r="G6" s="1" t="s">
        <v>62</v>
      </c>
      <c r="I6" s="1" t="s">
        <v>63</v>
      </c>
      <c r="J6" s="1" t="s">
        <v>64</v>
      </c>
      <c r="K6" s="17">
        <v>6004.1</v>
      </c>
      <c r="L6" s="17">
        <v>0</v>
      </c>
      <c r="M6" s="17">
        <v>10.48</v>
      </c>
      <c r="N6" s="18">
        <v>188769.06</v>
      </c>
      <c r="O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188768.90400000004</v>
      </c>
      <c r="P6" s="17">
        <f>Таблица8234352[[#This Row],[Начислено взносов по отчету УК, руб,]]-Таблица8234352[[#This Row],[Начислено взносов  расчетное]]</f>
        <v>0.15599999995902181</v>
      </c>
      <c r="Q6" s="19">
        <v>163018.43</v>
      </c>
      <c r="R6" s="8">
        <f>Таблица8234352[[#This Row],[ПОСТУПИЛО ВЗНОСОВ ПО БАНКОВСКОЙ ВЫПИСКЕ]]-Таблица8234352[[#This Row],[Оплачено пени, руб,]]</f>
        <v>162409.91</v>
      </c>
      <c r="S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27161.809999999994</v>
      </c>
      <c r="T6" s="18">
        <v>1411.18</v>
      </c>
      <c r="U6" s="18">
        <v>608.52</v>
      </c>
      <c r="V6" s="20">
        <v>0</v>
      </c>
      <c r="W6" s="20">
        <v>0</v>
      </c>
      <c r="X6" s="20">
        <v>0</v>
      </c>
      <c r="Y6" s="21">
        <v>0</v>
      </c>
      <c r="Z6" s="21">
        <v>0</v>
      </c>
      <c r="AA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6365005.8300000001</v>
      </c>
      <c r="AB6" s="16">
        <v>6201987.4000000004</v>
      </c>
      <c r="AC6" s="19">
        <v>6365005.8300000001</v>
      </c>
      <c r="AD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" s="24"/>
      <c r="AF6" s="1" t="s">
        <v>59</v>
      </c>
      <c r="AG6" s="1">
        <v>5985329.1100000003</v>
      </c>
    </row>
    <row r="7" spans="2:33" hidden="1">
      <c r="B7" s="15" t="s">
        <v>1770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I7" s="1" t="s">
        <v>70</v>
      </c>
      <c r="J7" s="1" t="s">
        <v>71</v>
      </c>
      <c r="K7" s="17">
        <v>346.3</v>
      </c>
      <c r="L7" s="17">
        <v>20.100000000000001</v>
      </c>
      <c r="M7" s="17">
        <v>10.09</v>
      </c>
      <c r="N7" s="18">
        <v>10482.57</v>
      </c>
      <c r="O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11090.928</v>
      </c>
      <c r="P7" s="17">
        <f>Таблица8234352[[#This Row],[Начислено взносов по отчету УК, руб,]]-Таблица8234352[[#This Row],[Начислено взносов  расчетное]]</f>
        <v>-608.35800000000017</v>
      </c>
      <c r="Q7" s="19">
        <v>7772.8</v>
      </c>
      <c r="R7" s="8">
        <f>Таблица8234352[[#This Row],[ПОСТУПИЛО ВЗНОСОВ ПО БАНКОВСКОЙ ВЫПИСКЕ]]-Таблица8234352[[#This Row],[Оплачено пени, руб,]]</f>
        <v>7772.8</v>
      </c>
      <c r="S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2720.9599999999996</v>
      </c>
      <c r="T7" s="18">
        <v>11.19</v>
      </c>
      <c r="U7" s="18">
        <v>0</v>
      </c>
      <c r="V7" s="20">
        <v>0</v>
      </c>
      <c r="W7" s="20">
        <v>0</v>
      </c>
      <c r="X7" s="20">
        <v>0</v>
      </c>
      <c r="Y7" s="21">
        <v>0</v>
      </c>
      <c r="Z7" s="21">
        <v>23880.12</v>
      </c>
      <c r="AA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338825.67</v>
      </c>
      <c r="AB7" s="16">
        <v>354932.99</v>
      </c>
      <c r="AC7" s="19">
        <v>338825.67</v>
      </c>
      <c r="AD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" s="24"/>
      <c r="AF7" s="1" t="s">
        <v>65</v>
      </c>
      <c r="AG7" s="1">
        <v>345586.83</v>
      </c>
    </row>
    <row r="8" spans="2:33" hidden="1">
      <c r="B8" s="15" t="s">
        <v>1770</v>
      </c>
      <c r="C8" s="1" t="s">
        <v>72</v>
      </c>
      <c r="D8" s="1" t="s">
        <v>66</v>
      </c>
      <c r="E8" s="1" t="s">
        <v>73</v>
      </c>
      <c r="F8" s="1" t="s">
        <v>74</v>
      </c>
      <c r="G8" s="1" t="s">
        <v>75</v>
      </c>
      <c r="I8" s="1" t="s">
        <v>76</v>
      </c>
      <c r="J8" s="1" t="s">
        <v>71</v>
      </c>
      <c r="K8" s="17">
        <v>370.4</v>
      </c>
      <c r="L8" s="17">
        <v>0</v>
      </c>
      <c r="M8" s="17">
        <v>10.48</v>
      </c>
      <c r="N8" s="18">
        <v>11645.4</v>
      </c>
      <c r="O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11645.376</v>
      </c>
      <c r="P8" s="17">
        <f>Таблица8234352[[#This Row],[Начислено взносов по отчету УК, руб,]]-Таблица8234352[[#This Row],[Начислено взносов  расчетное]]</f>
        <v>2.3999999999432475E-2</v>
      </c>
      <c r="Q8" s="19">
        <v>21116.78</v>
      </c>
      <c r="R8" s="8">
        <f>Таблица8234352[[#This Row],[ПОСТУПИЛО ВЗНОСОВ ПО БАНКОВСКОЙ ВЫПИСКЕ]]-Таблица8234352[[#This Row],[Оплачено пени, руб,]]</f>
        <v>21092.12</v>
      </c>
      <c r="S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-9464.4499999999989</v>
      </c>
      <c r="T8" s="18">
        <v>6.93</v>
      </c>
      <c r="U8" s="18">
        <v>24.66</v>
      </c>
      <c r="V8" s="20">
        <v>0</v>
      </c>
      <c r="W8" s="20">
        <v>0</v>
      </c>
      <c r="X8" s="20">
        <v>0</v>
      </c>
      <c r="Y8" s="21">
        <v>0</v>
      </c>
      <c r="Z8" s="21">
        <v>41104.559999999998</v>
      </c>
      <c r="AA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367766.32999999996</v>
      </c>
      <c r="AB8" s="16">
        <v>387754.11</v>
      </c>
      <c r="AC8" s="19">
        <v>367766.33</v>
      </c>
      <c r="AD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" s="24"/>
      <c r="AF8" s="1" t="s">
        <v>72</v>
      </c>
      <c r="AG8" s="1">
        <v>374909.04</v>
      </c>
    </row>
    <row r="9" spans="2:33" ht="30" hidden="1">
      <c r="B9" s="15" t="s">
        <v>1770</v>
      </c>
      <c r="C9" s="1" t="s">
        <v>77</v>
      </c>
      <c r="D9" s="1" t="s">
        <v>66</v>
      </c>
      <c r="E9" s="1" t="s">
        <v>78</v>
      </c>
      <c r="F9" s="1" t="s">
        <v>79</v>
      </c>
      <c r="G9" s="1" t="s">
        <v>80</v>
      </c>
      <c r="I9" s="1" t="s">
        <v>70</v>
      </c>
      <c r="J9" s="1" t="s">
        <v>71</v>
      </c>
      <c r="K9" s="17">
        <v>408.8</v>
      </c>
      <c r="L9" s="17">
        <v>0</v>
      </c>
      <c r="M9" s="17">
        <v>10.48</v>
      </c>
      <c r="N9" s="18">
        <v>12852.66</v>
      </c>
      <c r="O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12852.672</v>
      </c>
      <c r="P9" s="17">
        <f>Таблица8234352[[#This Row],[Начислено взносов по отчету УК, руб,]]-Таблица8234352[[#This Row],[Начислено взносов  расчетное]]</f>
        <v>-1.2000000000625732E-2</v>
      </c>
      <c r="Q9" s="19">
        <v>26114.85</v>
      </c>
      <c r="R9" s="8">
        <f>Таблица8234352[[#This Row],[ПОСТУПИЛО ВЗНОСОВ ПО БАНКОВСКОЙ ВЫПИСКЕ]]-Таблица8234352[[#This Row],[Оплачено пени, руб,]]</f>
        <v>26114.85</v>
      </c>
      <c r="S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-11788.499999999998</v>
      </c>
      <c r="T9" s="18">
        <v>1473.69</v>
      </c>
      <c r="U9" s="18">
        <v>0</v>
      </c>
      <c r="V9" s="20">
        <v>0</v>
      </c>
      <c r="W9" s="20">
        <v>0</v>
      </c>
      <c r="X9" s="20">
        <v>0</v>
      </c>
      <c r="Y9" s="21">
        <v>0</v>
      </c>
      <c r="Z9" s="25">
        <v>12991.61</v>
      </c>
      <c r="AA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400813.43</v>
      </c>
      <c r="AB9" s="26">
        <v>387690.19</v>
      </c>
      <c r="AC9" s="19">
        <v>400813.43</v>
      </c>
      <c r="AD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" s="24" t="s">
        <v>81</v>
      </c>
      <c r="AF9" s="1" t="s">
        <v>77</v>
      </c>
      <c r="AG9" s="1">
        <v>375458.56</v>
      </c>
    </row>
    <row r="10" spans="2:33" ht="30" hidden="1">
      <c r="B10" s="15" t="s">
        <v>1770</v>
      </c>
      <c r="C10" s="1" t="s">
        <v>82</v>
      </c>
      <c r="D10" s="1" t="s">
        <v>83</v>
      </c>
      <c r="E10" s="1" t="s">
        <v>84</v>
      </c>
      <c r="F10" s="1" t="s">
        <v>85</v>
      </c>
      <c r="G10" s="1" t="s">
        <v>75</v>
      </c>
      <c r="I10" s="1" t="s">
        <v>86</v>
      </c>
      <c r="J10" s="1" t="s">
        <v>87</v>
      </c>
      <c r="K10" s="17">
        <v>442.5</v>
      </c>
      <c r="L10" s="17">
        <v>0</v>
      </c>
      <c r="M10" s="17">
        <v>10.09</v>
      </c>
      <c r="N10" s="18">
        <v>13394.48</v>
      </c>
      <c r="O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13394.474999999999</v>
      </c>
      <c r="P10" s="17">
        <f>Таблица8234352[[#This Row],[Начислено взносов по отчету УК, руб,]]-Таблица8234352[[#This Row],[Начислено взносов  расчетное]]</f>
        <v>5.0000000010186341E-3</v>
      </c>
      <c r="Q10" s="19">
        <v>32465.56</v>
      </c>
      <c r="R10" s="8">
        <f>Таблица8234352[[#This Row],[ПОСТУПИЛО ВЗНОСОВ ПО БАНКОВСКОЙ ВЫПИСКЕ]]-Таблица8234352[[#This Row],[Оплачено пени, руб,]]</f>
        <v>28172.95</v>
      </c>
      <c r="S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-15208.690000000002</v>
      </c>
      <c r="T10" s="18">
        <v>3862.39</v>
      </c>
      <c r="U10" s="18">
        <v>4292.6099999999997</v>
      </c>
      <c r="V10" s="20">
        <v>0</v>
      </c>
      <c r="W10" s="20">
        <v>0</v>
      </c>
      <c r="X10" s="20">
        <v>0</v>
      </c>
      <c r="Y10" s="21">
        <v>0</v>
      </c>
      <c r="Z10" s="21">
        <v>0</v>
      </c>
      <c r="AA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384377.21</v>
      </c>
      <c r="AB10" s="16">
        <v>351911.65</v>
      </c>
      <c r="AC10" s="19">
        <v>384377.21</v>
      </c>
      <c r="AD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" s="24"/>
      <c r="AF10" s="1" t="s">
        <v>82</v>
      </c>
      <c r="AG10" s="1">
        <v>342731.38</v>
      </c>
    </row>
    <row r="11" spans="2:33" ht="30" hidden="1">
      <c r="B11" s="15" t="s">
        <v>1770</v>
      </c>
      <c r="C11" s="1" t="s">
        <v>88</v>
      </c>
      <c r="D11" s="1" t="s">
        <v>83</v>
      </c>
      <c r="E11" s="1" t="s">
        <v>84</v>
      </c>
      <c r="F11" s="1" t="s">
        <v>85</v>
      </c>
      <c r="G11" s="1" t="s">
        <v>89</v>
      </c>
      <c r="I11" s="1" t="s">
        <v>86</v>
      </c>
      <c r="J11" s="1" t="s">
        <v>87</v>
      </c>
      <c r="K11" s="17">
        <v>446.4</v>
      </c>
      <c r="L11" s="17">
        <v>0</v>
      </c>
      <c r="M11" s="17">
        <v>10.09</v>
      </c>
      <c r="N11" s="18">
        <v>13512.53</v>
      </c>
      <c r="O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13512.527999999998</v>
      </c>
      <c r="P11" s="17">
        <f>Таблица8234352[[#This Row],[Начислено взносов по отчету УК, руб,]]-Таблица8234352[[#This Row],[Начислено взносов  расчетное]]</f>
        <v>2.000000002226443E-3</v>
      </c>
      <c r="Q11" s="19">
        <v>10438.17</v>
      </c>
      <c r="R11" s="8">
        <f>Таблица8234352[[#This Row],[ПОСТУПИЛО ВЗНОСОВ ПО БАНКОВСКОЙ ВЫПИСКЕ]]-Таблица8234352[[#This Row],[Оплачено пени, руб,]]</f>
        <v>10438.17</v>
      </c>
      <c r="S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3698.3300000000008</v>
      </c>
      <c r="T11" s="18">
        <v>623.97</v>
      </c>
      <c r="U11" s="18">
        <v>0</v>
      </c>
      <c r="V11" s="20">
        <v>0</v>
      </c>
      <c r="W11" s="20">
        <v>0</v>
      </c>
      <c r="X11" s="20">
        <v>0</v>
      </c>
      <c r="Y11" s="21">
        <v>0</v>
      </c>
      <c r="Z11" s="21">
        <v>0</v>
      </c>
      <c r="AA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435232.68999999994</v>
      </c>
      <c r="AB11" s="16">
        <v>424794.51999999996</v>
      </c>
      <c r="AC11" s="19">
        <v>435232.69</v>
      </c>
      <c r="AD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" s="24"/>
      <c r="AF11" s="1" t="s">
        <v>88</v>
      </c>
      <c r="AG11" s="1">
        <v>411966.67</v>
      </c>
    </row>
    <row r="12" spans="2:33" ht="45">
      <c r="B12" s="15" t="s">
        <v>1770</v>
      </c>
      <c r="C12" s="1" t="s">
        <v>90</v>
      </c>
      <c r="D12" s="1" t="s">
        <v>33</v>
      </c>
      <c r="E12" s="1" t="s">
        <v>91</v>
      </c>
      <c r="F12" s="1" t="s">
        <v>92</v>
      </c>
      <c r="G12" s="1" t="s">
        <v>93</v>
      </c>
      <c r="I12" s="1" t="s">
        <v>94</v>
      </c>
      <c r="J12" s="1" t="s">
        <v>95</v>
      </c>
      <c r="K12" s="17">
        <v>557.6</v>
      </c>
      <c r="L12" s="17">
        <v>61.2</v>
      </c>
      <c r="M12" s="17" t="s">
        <v>96</v>
      </c>
      <c r="N12" s="18">
        <v>0</v>
      </c>
      <c r="O12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12" s="17" t="e">
        <f>Таблица8234352[[#This Row],[Начислено взносов по отчету УК, руб,]]-Таблица8234352[[#This Row],[Начислено взносов  расчетное]]</f>
        <v>#VALUE!</v>
      </c>
      <c r="Q12" s="19">
        <v>16492.18</v>
      </c>
      <c r="R12" s="8">
        <f>Таблица8234352[[#This Row],[ПОСТУПИЛО ВЗНОСОВ ПО БАНКОВСКОЙ ВЫПИСКЕ]]-Таблица8234352[[#This Row],[Оплачено пени, руб,]]</f>
        <v>16492.18</v>
      </c>
      <c r="S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-16492.18</v>
      </c>
      <c r="T12" s="18">
        <v>0</v>
      </c>
      <c r="U12" s="18">
        <v>0</v>
      </c>
      <c r="V12" s="20">
        <v>0</v>
      </c>
      <c r="W12" s="20">
        <v>0</v>
      </c>
      <c r="X12" s="20">
        <v>0</v>
      </c>
      <c r="Y12" s="21">
        <v>0</v>
      </c>
      <c r="Z12" s="21">
        <v>0</v>
      </c>
      <c r="AA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412628.25</v>
      </c>
      <c r="AB12" s="16">
        <v>396136.07</v>
      </c>
      <c r="AC12" s="19">
        <v>412628.25</v>
      </c>
      <c r="AD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" s="24"/>
      <c r="AF12" s="1" t="s">
        <v>90</v>
      </c>
      <c r="AG12" s="1">
        <v>381257.25</v>
      </c>
    </row>
    <row r="13" spans="2:33" s="14" customFormat="1" ht="30" hidden="1">
      <c r="B13" s="15" t="s">
        <v>1770</v>
      </c>
      <c r="C13" s="14" t="s">
        <v>97</v>
      </c>
      <c r="D13" s="14" t="s">
        <v>33</v>
      </c>
      <c r="E13" s="14" t="s">
        <v>98</v>
      </c>
      <c r="F13" s="14" t="s">
        <v>99</v>
      </c>
      <c r="G13" s="14" t="s">
        <v>62</v>
      </c>
      <c r="I13" s="14" t="s">
        <v>100</v>
      </c>
      <c r="J13" s="14" t="s">
        <v>101</v>
      </c>
      <c r="K13" s="16">
        <v>635.5</v>
      </c>
      <c r="L13" s="16">
        <v>0</v>
      </c>
      <c r="M13" s="16" t="s">
        <v>96</v>
      </c>
      <c r="N13" s="18">
        <v>0</v>
      </c>
      <c r="O13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13" s="17" t="e">
        <f>Таблица8234352[[#This Row],[Начислено взносов по отчету УК, руб,]]-Таблица8234352[[#This Row],[Начислено взносов  расчетное]]</f>
        <v>#VALUE!</v>
      </c>
      <c r="Q13" s="19">
        <v>5883.88</v>
      </c>
      <c r="R13" s="8">
        <f>Таблица8234352[[#This Row],[ПОСТУПИЛО ВЗНОСОВ ПО БАНКОВСКОЙ ВЫПИСКЕ]]-Таблица8234352[[#This Row],[Оплачено пени, руб,]]</f>
        <v>5883.88</v>
      </c>
      <c r="S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-5883.88</v>
      </c>
      <c r="T13" s="18">
        <v>0</v>
      </c>
      <c r="U13" s="18">
        <v>0</v>
      </c>
      <c r="V13" s="20">
        <v>0</v>
      </c>
      <c r="W13" s="20">
        <v>0</v>
      </c>
      <c r="X13" s="20">
        <v>0</v>
      </c>
      <c r="Y13" s="21">
        <v>0</v>
      </c>
      <c r="Z13" s="21">
        <v>2664</v>
      </c>
      <c r="AA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511301.19</v>
      </c>
      <c r="AB13" s="16">
        <v>508081.31</v>
      </c>
      <c r="AC13" s="20">
        <v>511301.19</v>
      </c>
      <c r="AD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" s="24">
        <f>F708</f>
        <v>0</v>
      </c>
      <c r="AF13" s="14" t="s">
        <v>97</v>
      </c>
      <c r="AG13" s="14">
        <v>504304.55</v>
      </c>
    </row>
    <row r="14" spans="2:33" hidden="1">
      <c r="B14" s="15" t="s">
        <v>1770</v>
      </c>
      <c r="C14" s="1" t="s">
        <v>102</v>
      </c>
      <c r="D14" s="1" t="s">
        <v>66</v>
      </c>
      <c r="E14" s="1" t="s">
        <v>103</v>
      </c>
      <c r="F14" s="1" t="s">
        <v>104</v>
      </c>
      <c r="G14" s="1" t="s">
        <v>105</v>
      </c>
      <c r="I14" s="1" t="s">
        <v>106</v>
      </c>
      <c r="J14" s="1" t="s">
        <v>107</v>
      </c>
      <c r="K14" s="17">
        <v>656.9</v>
      </c>
      <c r="L14" s="17">
        <v>0</v>
      </c>
      <c r="M14" s="17">
        <v>10.48</v>
      </c>
      <c r="N14" s="18">
        <v>20652.93</v>
      </c>
      <c r="O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20652.936000000002</v>
      </c>
      <c r="P14" s="17">
        <f>Таблица8234352[[#This Row],[Начислено взносов по отчету УК, руб,]]-Таблица8234352[[#This Row],[Начислено взносов  расчетное]]</f>
        <v>-6.0000000012223609E-3</v>
      </c>
      <c r="Q14" s="19">
        <v>18729.439999999999</v>
      </c>
      <c r="R14" s="8">
        <f>Таблица8234352[[#This Row],[ПОСТУПИЛО ВЗНОСОВ ПО БАНКОВСКОЙ ВЫПИСКЕ]]-Таблица8234352[[#This Row],[Оплачено пени, руб,]]</f>
        <v>18678.82</v>
      </c>
      <c r="S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2198.8000000000006</v>
      </c>
      <c r="T14" s="18">
        <v>275.31</v>
      </c>
      <c r="U14" s="18">
        <v>50.62</v>
      </c>
      <c r="V14" s="20">
        <v>0</v>
      </c>
      <c r="W14" s="20">
        <v>0</v>
      </c>
      <c r="X14" s="20">
        <v>0</v>
      </c>
      <c r="Y14" s="21">
        <v>0</v>
      </c>
      <c r="Z14" s="21">
        <v>0</v>
      </c>
      <c r="AA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666395.50999999989</v>
      </c>
      <c r="AB14" s="16">
        <v>647666.06999999995</v>
      </c>
      <c r="AC14" s="19">
        <v>666395.51</v>
      </c>
      <c r="AD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" s="24"/>
      <c r="AF14" s="1" t="s">
        <v>102</v>
      </c>
      <c r="AG14" s="1">
        <v>626701.85</v>
      </c>
    </row>
    <row r="15" spans="2:33" ht="30" hidden="1">
      <c r="B15" s="15" t="s">
        <v>1770</v>
      </c>
      <c r="C15" s="1" t="s">
        <v>108</v>
      </c>
      <c r="D15" s="1" t="s">
        <v>66</v>
      </c>
      <c r="E15" s="1" t="s">
        <v>109</v>
      </c>
      <c r="F15" s="1" t="s">
        <v>110</v>
      </c>
      <c r="G15" s="1" t="s">
        <v>111</v>
      </c>
      <c r="I15" s="1" t="s">
        <v>70</v>
      </c>
      <c r="J15" s="1" t="s">
        <v>71</v>
      </c>
      <c r="K15" s="17">
        <v>664.05</v>
      </c>
      <c r="L15" s="17">
        <v>0</v>
      </c>
      <c r="M15" s="17">
        <v>10.48</v>
      </c>
      <c r="N15" s="18">
        <v>20861.34</v>
      </c>
      <c r="O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20877.732</v>
      </c>
      <c r="P15" s="17">
        <f>Таблица8234352[[#This Row],[Начислено взносов по отчету УК, руб,]]-Таблица8234352[[#This Row],[Начислено взносов  расчетное]]</f>
        <v>-16.391999999999825</v>
      </c>
      <c r="Q15" s="19">
        <v>16185.74</v>
      </c>
      <c r="R15" s="8">
        <f>Таблица8234352[[#This Row],[ПОСТУПИЛО ВЗНОСОВ ПО БАНКОВСКОЙ ВЫПИСКЕ]]-Таблица8234352[[#This Row],[Оплачено пени, руб,]]</f>
        <v>16185.74</v>
      </c>
      <c r="S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4675.6000000000004</v>
      </c>
      <c r="T15" s="18">
        <v>0</v>
      </c>
      <c r="U15" s="18">
        <v>0</v>
      </c>
      <c r="V15" s="20">
        <v>0</v>
      </c>
      <c r="W15" s="20">
        <v>0</v>
      </c>
      <c r="X15" s="20">
        <v>0</v>
      </c>
      <c r="Y15" s="21">
        <v>0</v>
      </c>
      <c r="Z15" s="21">
        <v>17310.11</v>
      </c>
      <c r="AA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646363.44999999995</v>
      </c>
      <c r="AB15" s="16">
        <v>647487.81999999995</v>
      </c>
      <c r="AC15" s="20">
        <v>646363.44999999995</v>
      </c>
      <c r="AD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" s="24" t="s">
        <v>81</v>
      </c>
      <c r="AF15" s="1" t="s">
        <v>108</v>
      </c>
      <c r="AG15" s="1">
        <v>629888.13</v>
      </c>
    </row>
    <row r="16" spans="2:33" hidden="1">
      <c r="B16" s="15" t="s">
        <v>1770</v>
      </c>
      <c r="C16" s="1" t="s">
        <v>112</v>
      </c>
      <c r="D16" s="1" t="s">
        <v>83</v>
      </c>
      <c r="E16" s="1" t="s">
        <v>113</v>
      </c>
      <c r="F16" s="1" t="s">
        <v>114</v>
      </c>
      <c r="G16" s="1" t="s">
        <v>115</v>
      </c>
      <c r="I16" s="1" t="s">
        <v>116</v>
      </c>
      <c r="J16" s="1" t="s">
        <v>117</v>
      </c>
      <c r="K16" s="17">
        <v>768.1</v>
      </c>
      <c r="L16" s="17">
        <v>0</v>
      </c>
      <c r="M16" s="17">
        <v>10.48</v>
      </c>
      <c r="N16" s="18">
        <v>24149.1</v>
      </c>
      <c r="O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24149.064000000002</v>
      </c>
      <c r="P16" s="17">
        <f>Таблица8234352[[#This Row],[Начислено взносов по отчету УК, руб,]]-Таблица8234352[[#This Row],[Начислено взносов  расчетное]]</f>
        <v>3.5999999996420229E-2</v>
      </c>
      <c r="Q16" s="20">
        <v>24033.58</v>
      </c>
      <c r="R16" s="8">
        <f>Таблица8234352[[#This Row],[ПОСТУПИЛО ВЗНОСОВ ПО БАНКОВСКОЙ ВЫПИСКЕ]]-Таблица8234352[[#This Row],[Оплачено пени, руб,]]</f>
        <v>24033.58</v>
      </c>
      <c r="S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115.5199999999968</v>
      </c>
      <c r="T16" s="18">
        <v>0</v>
      </c>
      <c r="U16" s="18">
        <v>0</v>
      </c>
      <c r="V16" s="20">
        <v>0</v>
      </c>
      <c r="W16" s="20">
        <v>0</v>
      </c>
      <c r="X16" s="20">
        <v>0</v>
      </c>
      <c r="Y16" s="21">
        <v>0</v>
      </c>
      <c r="Z16" s="21">
        <v>0</v>
      </c>
      <c r="AA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197642.95</v>
      </c>
      <c r="AB16" s="16">
        <v>173609.37</v>
      </c>
      <c r="AC16" s="20">
        <v>197642.95</v>
      </c>
      <c r="AD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" s="24"/>
      <c r="AF16" s="1" t="s">
        <v>112</v>
      </c>
      <c r="AG16" s="1">
        <v>151300.18</v>
      </c>
    </row>
    <row r="17" spans="2:33" ht="30" hidden="1">
      <c r="B17" s="15" t="s">
        <v>1770</v>
      </c>
      <c r="C17" s="1" t="s">
        <v>118</v>
      </c>
      <c r="D17" s="1" t="s">
        <v>33</v>
      </c>
      <c r="E17" s="1" t="s">
        <v>119</v>
      </c>
      <c r="F17" s="1" t="s">
        <v>120</v>
      </c>
      <c r="G17" s="1" t="s">
        <v>121</v>
      </c>
      <c r="I17" s="1" t="s">
        <v>122</v>
      </c>
      <c r="J17" s="1" t="s">
        <v>123</v>
      </c>
      <c r="K17" s="17">
        <v>830.5</v>
      </c>
      <c r="L17" s="17">
        <v>0</v>
      </c>
      <c r="M17" s="17">
        <v>10.09</v>
      </c>
      <c r="N17" s="18">
        <v>25175.61</v>
      </c>
      <c r="O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25139.234999999997</v>
      </c>
      <c r="P17" s="17">
        <f>Таблица8234352[[#This Row],[Начислено взносов по отчету УК, руб,]]-Таблица8234352[[#This Row],[Начислено взносов  расчетное]]</f>
        <v>36.375000000003638</v>
      </c>
      <c r="Q17" s="20">
        <v>19469.34</v>
      </c>
      <c r="R17" s="8">
        <f>Таблица8234352[[#This Row],[ПОСТУПИЛО ВЗНОСОВ ПО БАНКОВСКОЙ ВЫПИСКЕ]]-Таблица8234352[[#This Row],[Оплачено пени, руб,]]</f>
        <v>19469.34</v>
      </c>
      <c r="S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5706.27</v>
      </c>
      <c r="T17" s="18">
        <v>0</v>
      </c>
      <c r="U17" s="18">
        <v>0</v>
      </c>
      <c r="V17" s="20">
        <v>3497.44</v>
      </c>
      <c r="W17" s="20">
        <v>0</v>
      </c>
      <c r="X17" s="20">
        <v>0</v>
      </c>
      <c r="Y17" s="21">
        <v>0</v>
      </c>
      <c r="Z17" s="21">
        <v>0</v>
      </c>
      <c r="AA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490466.5</v>
      </c>
      <c r="AB17" s="16">
        <v>467499.72</v>
      </c>
      <c r="AC17" s="20">
        <v>490466.5</v>
      </c>
      <c r="AD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" s="24"/>
      <c r="AF17" s="1" t="s">
        <v>118</v>
      </c>
      <c r="AG17" s="1">
        <v>445435.16</v>
      </c>
    </row>
    <row r="18" spans="2:33" hidden="1">
      <c r="B18" s="15" t="s">
        <v>1770</v>
      </c>
      <c r="C18" s="1" t="s">
        <v>124</v>
      </c>
      <c r="D18" s="1" t="s">
        <v>66</v>
      </c>
      <c r="E18" s="1" t="s">
        <v>73</v>
      </c>
      <c r="F18" s="1" t="s">
        <v>74</v>
      </c>
      <c r="G18" s="1" t="s">
        <v>125</v>
      </c>
      <c r="I18" s="1" t="s">
        <v>76</v>
      </c>
      <c r="J18" s="1" t="s">
        <v>71</v>
      </c>
      <c r="K18" s="17">
        <v>857.1</v>
      </c>
      <c r="L18" s="17">
        <v>0</v>
      </c>
      <c r="M18" s="17">
        <v>10.48</v>
      </c>
      <c r="N18" s="18">
        <v>26947.200000000001</v>
      </c>
      <c r="O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26947.224000000002</v>
      </c>
      <c r="P18" s="17">
        <f>Таблица8234352[[#This Row],[Начислено взносов по отчету УК, руб,]]-Таблица8234352[[#This Row],[Начислено взносов  расчетное]]</f>
        <v>-2.4000000001251465E-2</v>
      </c>
      <c r="Q18" s="20">
        <v>22181.91</v>
      </c>
      <c r="R18" s="8">
        <f>Таблица8234352[[#This Row],[ПОСТУПИЛО ВЗНОСОВ ПО БАНКОВСКОЙ ВЫПИСКЕ]]-Таблица8234352[[#This Row],[Оплачено пени, руб,]]</f>
        <v>22176.579999999998</v>
      </c>
      <c r="S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5113.6600000000026</v>
      </c>
      <c r="T18" s="18">
        <v>348.37</v>
      </c>
      <c r="U18" s="18">
        <v>5.33</v>
      </c>
      <c r="V18" s="20">
        <v>0</v>
      </c>
      <c r="W18" s="20">
        <v>0</v>
      </c>
      <c r="X18" s="20">
        <v>0</v>
      </c>
      <c r="Y18" s="21">
        <v>0</v>
      </c>
      <c r="Z18" s="21">
        <v>23099.82</v>
      </c>
      <c r="AA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818133.13</v>
      </c>
      <c r="AB18" s="16">
        <v>819051.04</v>
      </c>
      <c r="AC18" s="20">
        <v>818133.13</v>
      </c>
      <c r="AD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" s="24"/>
      <c r="AF18" s="1" t="s">
        <v>124</v>
      </c>
      <c r="AG18" s="1">
        <v>796428.31</v>
      </c>
    </row>
    <row r="19" spans="2:33" hidden="1">
      <c r="B19" s="15" t="s">
        <v>1770</v>
      </c>
      <c r="C19" s="1" t="s">
        <v>126</v>
      </c>
      <c r="D19" s="1" t="s">
        <v>83</v>
      </c>
      <c r="E19" s="1" t="s">
        <v>113</v>
      </c>
      <c r="F19" s="1" t="s">
        <v>114</v>
      </c>
      <c r="G19" s="1" t="s">
        <v>125</v>
      </c>
      <c r="I19" s="1" t="s">
        <v>116</v>
      </c>
      <c r="J19" s="1" t="s">
        <v>117</v>
      </c>
      <c r="K19" s="17">
        <v>943.7</v>
      </c>
      <c r="L19" s="17">
        <v>0</v>
      </c>
      <c r="M19" s="17">
        <v>10.48</v>
      </c>
      <c r="N19" s="18">
        <v>29669.040000000001</v>
      </c>
      <c r="O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29669.928</v>
      </c>
      <c r="P19" s="17">
        <f>Таблица8234352[[#This Row],[Начислено взносов по отчету УК, руб,]]-Таблица8234352[[#This Row],[Начислено взносов  расчетное]]</f>
        <v>-0.88799999999901047</v>
      </c>
      <c r="Q19" s="20">
        <v>27711.71</v>
      </c>
      <c r="R19" s="8">
        <f>Таблица8234352[[#This Row],[ПОСТУПИЛО ВЗНОСОВ ПО БАНКОВСКОЙ ВЫПИСКЕ]]-Таблица8234352[[#This Row],[Оплачено пени, руб,]]</f>
        <v>27711.71</v>
      </c>
      <c r="S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1957.3300000000017</v>
      </c>
      <c r="T19" s="18">
        <v>0</v>
      </c>
      <c r="U19" s="18">
        <v>0</v>
      </c>
      <c r="V19" s="20">
        <v>0</v>
      </c>
      <c r="W19" s="20">
        <v>0</v>
      </c>
      <c r="X19" s="20">
        <v>0</v>
      </c>
      <c r="Y19" s="21">
        <v>0</v>
      </c>
      <c r="Z19" s="21">
        <v>729.76</v>
      </c>
      <c r="AA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962907.56</v>
      </c>
      <c r="AB19" s="16">
        <v>935925.6100000001</v>
      </c>
      <c r="AC19" s="20">
        <v>962907.56</v>
      </c>
      <c r="AD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" s="24"/>
      <c r="AF19" s="1" t="s">
        <v>126</v>
      </c>
      <c r="AG19" s="1">
        <v>906390.56</v>
      </c>
    </row>
    <row r="20" spans="2:33" hidden="1">
      <c r="B20" s="15" t="s">
        <v>1770</v>
      </c>
      <c r="C20" s="1" t="s">
        <v>127</v>
      </c>
      <c r="D20" s="1" t="s">
        <v>83</v>
      </c>
      <c r="E20" s="1" t="s">
        <v>113</v>
      </c>
      <c r="F20" s="1" t="s">
        <v>114</v>
      </c>
      <c r="G20" s="1" t="s">
        <v>128</v>
      </c>
      <c r="I20" s="1" t="s">
        <v>116</v>
      </c>
      <c r="J20" s="1" t="s">
        <v>117</v>
      </c>
      <c r="K20" s="17">
        <v>958.4</v>
      </c>
      <c r="L20" s="17">
        <v>0</v>
      </c>
      <c r="M20" s="17">
        <v>10.48</v>
      </c>
      <c r="N20" s="18">
        <v>30132.1</v>
      </c>
      <c r="O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30132.096000000005</v>
      </c>
      <c r="P20" s="17">
        <f>Таблица8234352[[#This Row],[Начислено взносов по отчету УК, руб,]]-Таблица8234352[[#This Row],[Начислено взносов  расчетное]]</f>
        <v>3.9999999935389496E-3</v>
      </c>
      <c r="Q20" s="20">
        <v>28250</v>
      </c>
      <c r="R20" s="8">
        <f>Таблица8234352[[#This Row],[ПОСТУПИЛО ВЗНОСОВ ПО БАНКОВСКОЙ ВЫПИСКЕ]]-Таблица8234352[[#This Row],[Оплачено пени, руб,]]</f>
        <v>28250</v>
      </c>
      <c r="S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1882.0999999999985</v>
      </c>
      <c r="T20" s="18">
        <v>0</v>
      </c>
      <c r="U20" s="18">
        <v>0</v>
      </c>
      <c r="V20" s="20">
        <v>0</v>
      </c>
      <c r="W20" s="20">
        <v>0</v>
      </c>
      <c r="X20" s="20">
        <v>0</v>
      </c>
      <c r="Y20" s="21">
        <v>54373.9</v>
      </c>
      <c r="Z20" s="21">
        <v>37</v>
      </c>
      <c r="AA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868498.96</v>
      </c>
      <c r="AB20" s="16">
        <v>894659.86</v>
      </c>
      <c r="AC20" s="20">
        <v>868498.96</v>
      </c>
      <c r="AD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" s="24"/>
      <c r="AF20" s="1" t="s">
        <v>127</v>
      </c>
      <c r="AG20" s="1">
        <v>864863.76</v>
      </c>
    </row>
    <row r="21" spans="2:33" hidden="1">
      <c r="B21" s="15" t="s">
        <v>1770</v>
      </c>
      <c r="C21" s="1" t="s">
        <v>129</v>
      </c>
      <c r="D21" s="1" t="s">
        <v>83</v>
      </c>
      <c r="E21" s="1" t="s">
        <v>113</v>
      </c>
      <c r="F21" s="1" t="s">
        <v>114</v>
      </c>
      <c r="G21" s="1" t="s">
        <v>130</v>
      </c>
      <c r="I21" s="1" t="s">
        <v>116</v>
      </c>
      <c r="J21" s="1" t="s">
        <v>117</v>
      </c>
      <c r="K21" s="17">
        <v>960.3</v>
      </c>
      <c r="L21" s="17">
        <v>0</v>
      </c>
      <c r="M21" s="17">
        <v>10.48</v>
      </c>
      <c r="N21" s="18">
        <v>30191.85</v>
      </c>
      <c r="O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30191.831999999999</v>
      </c>
      <c r="P21" s="17">
        <f>Таблица8234352[[#This Row],[Начислено взносов по отчету УК, руб,]]-Таблица8234352[[#This Row],[Начислено взносов  расчетное]]</f>
        <v>1.8000000000029104E-2</v>
      </c>
      <c r="Q21" s="20">
        <v>32776.54</v>
      </c>
      <c r="R21" s="8">
        <f>Таблица8234352[[#This Row],[ПОСТУПИЛО ВЗНОСОВ ПО БАНКОВСКОЙ ВЫПИСКЕ]]-Таблица8234352[[#This Row],[Оплачено пени, руб,]]</f>
        <v>32776.54</v>
      </c>
      <c r="S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-2584.6900000000023</v>
      </c>
      <c r="T21" s="18">
        <v>0</v>
      </c>
      <c r="U21" s="18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187310.57</v>
      </c>
      <c r="AB21" s="16">
        <v>154534.03</v>
      </c>
      <c r="AC21" s="20">
        <v>187310.57</v>
      </c>
      <c r="AD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" s="24"/>
      <c r="AF21" s="1" t="s">
        <v>129</v>
      </c>
      <c r="AG21" s="1">
        <v>126996.29</v>
      </c>
    </row>
    <row r="22" spans="2:33" hidden="1">
      <c r="B22" s="15" t="s">
        <v>1770</v>
      </c>
      <c r="C22" s="1" t="s">
        <v>131</v>
      </c>
      <c r="D22" s="1" t="s">
        <v>83</v>
      </c>
      <c r="E22" s="1" t="s">
        <v>132</v>
      </c>
      <c r="F22" s="1" t="s">
        <v>133</v>
      </c>
      <c r="G22" s="1" t="s">
        <v>115</v>
      </c>
      <c r="I22" s="1" t="s">
        <v>116</v>
      </c>
      <c r="J22" s="1" t="s">
        <v>117</v>
      </c>
      <c r="K22" s="17">
        <v>976.2</v>
      </c>
      <c r="L22" s="17">
        <v>0</v>
      </c>
      <c r="M22" s="17">
        <v>10.48</v>
      </c>
      <c r="N22" s="18">
        <v>30691.77</v>
      </c>
      <c r="O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30691.728000000003</v>
      </c>
      <c r="P22" s="17">
        <f>Таблица8234352[[#This Row],[Начислено взносов по отчету УК, руб,]]-Таблица8234352[[#This Row],[Начислено взносов  расчетное]]</f>
        <v>4.199999999764259E-2</v>
      </c>
      <c r="Q22" s="20">
        <v>92031.26</v>
      </c>
      <c r="R22" s="8">
        <f>Таблица8234352[[#This Row],[ПОСТУПИЛО ВЗНОСОВ ПО БАНКОВСКОЙ ВЫПИСКЕ]]-Таблица8234352[[#This Row],[Оплачено пени, руб,]]</f>
        <v>89437.25</v>
      </c>
      <c r="S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-61339.49</v>
      </c>
      <c r="T22" s="18">
        <v>0</v>
      </c>
      <c r="U22" s="18">
        <v>2594.0100000000002</v>
      </c>
      <c r="V22" s="20">
        <v>0</v>
      </c>
      <c r="W22" s="20">
        <v>0</v>
      </c>
      <c r="X22" s="20">
        <v>0</v>
      </c>
      <c r="Y22" s="21">
        <v>0</v>
      </c>
      <c r="Z22" s="21">
        <v>0</v>
      </c>
      <c r="AA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314873.80000000005</v>
      </c>
      <c r="AB22" s="16">
        <v>222842.54</v>
      </c>
      <c r="AC22" s="20">
        <v>314873.8</v>
      </c>
      <c r="AD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" s="24"/>
      <c r="AF22" s="1" t="s">
        <v>131</v>
      </c>
      <c r="AG22" s="1">
        <v>195914.57</v>
      </c>
    </row>
    <row r="23" spans="2:33" hidden="1">
      <c r="B23" s="15" t="s">
        <v>1770</v>
      </c>
      <c r="C23" s="1" t="s">
        <v>134</v>
      </c>
      <c r="D23" s="1" t="s">
        <v>83</v>
      </c>
      <c r="E23" s="1" t="s">
        <v>113</v>
      </c>
      <c r="F23" s="1" t="s">
        <v>114</v>
      </c>
      <c r="G23" s="1" t="s">
        <v>135</v>
      </c>
      <c r="I23" s="1" t="s">
        <v>116</v>
      </c>
      <c r="J23" s="1" t="s">
        <v>117</v>
      </c>
      <c r="K23" s="17">
        <v>987.6</v>
      </c>
      <c r="L23" s="17">
        <v>0</v>
      </c>
      <c r="M23" s="17">
        <v>10.48</v>
      </c>
      <c r="N23" s="18">
        <v>31050.14</v>
      </c>
      <c r="O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31050.144</v>
      </c>
      <c r="P23" s="17">
        <f>Таблица8234352[[#This Row],[Начислено взносов по отчету УК, руб,]]-Таблица8234352[[#This Row],[Начислено взносов  расчетное]]</f>
        <v>-4.0000000008149073E-3</v>
      </c>
      <c r="Q23" s="20">
        <v>24002.75</v>
      </c>
      <c r="R23" s="8">
        <f>Таблица8234352[[#This Row],[ПОСТУПИЛО ВЗНОСОВ ПО БАНКОВСКОЙ ВЫПИСКЕ]]-Таблица8234352[[#This Row],[Оплачено пени, руб,]]</f>
        <v>24002.75</v>
      </c>
      <c r="S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7047.3899999999994</v>
      </c>
      <c r="T23" s="18">
        <v>0</v>
      </c>
      <c r="U23" s="18">
        <v>0</v>
      </c>
      <c r="V23" s="20">
        <v>0</v>
      </c>
      <c r="W23" s="20">
        <v>0</v>
      </c>
      <c r="X23" s="20">
        <v>0</v>
      </c>
      <c r="Y23" s="21">
        <v>53589.2</v>
      </c>
      <c r="Z23" s="21">
        <v>37</v>
      </c>
      <c r="AA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869498.41000000015</v>
      </c>
      <c r="AB23" s="16">
        <v>899121.8600000001</v>
      </c>
      <c r="AC23" s="20">
        <v>869498.41</v>
      </c>
      <c r="AD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" s="24"/>
      <c r="AF23" s="1" t="s">
        <v>134</v>
      </c>
      <c r="AG23" s="1">
        <v>873785.55</v>
      </c>
    </row>
    <row r="24" spans="2:33" hidden="1">
      <c r="B24" s="15" t="s">
        <v>1770</v>
      </c>
      <c r="C24" s="1" t="s">
        <v>136</v>
      </c>
      <c r="D24" s="1" t="s">
        <v>83</v>
      </c>
      <c r="E24" s="1" t="s">
        <v>113</v>
      </c>
      <c r="F24" s="1" t="s">
        <v>114</v>
      </c>
      <c r="G24" s="1" t="s">
        <v>93</v>
      </c>
      <c r="I24" s="1" t="s">
        <v>116</v>
      </c>
      <c r="J24" s="1" t="s">
        <v>117</v>
      </c>
      <c r="K24" s="17">
        <v>988.7</v>
      </c>
      <c r="L24" s="17">
        <v>0</v>
      </c>
      <c r="M24" s="17">
        <v>10.48</v>
      </c>
      <c r="N24" s="18">
        <v>31084.68</v>
      </c>
      <c r="O2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31084.728000000003</v>
      </c>
      <c r="P24" s="17">
        <f>Таблица8234352[[#This Row],[Начислено взносов по отчету УК, руб,]]-Таблица8234352[[#This Row],[Начислено взносов  расчетное]]</f>
        <v>-4.8000000002502929E-2</v>
      </c>
      <c r="Q24" s="19">
        <v>31603.49</v>
      </c>
      <c r="R24" s="8">
        <f>Таблица8234352[[#This Row],[ПОСТУПИЛО ВЗНОСОВ ПО БАНКОВСКОЙ ВЫПИСКЕ]]-Таблица8234352[[#This Row],[Оплачено пени, руб,]]</f>
        <v>29482.49</v>
      </c>
      <c r="S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-518.81000000000131</v>
      </c>
      <c r="T24" s="18">
        <v>0</v>
      </c>
      <c r="U24" s="18">
        <v>2121</v>
      </c>
      <c r="V24" s="20">
        <v>0</v>
      </c>
      <c r="W24" s="20">
        <v>0</v>
      </c>
      <c r="X24" s="20">
        <v>0</v>
      </c>
      <c r="Y24" s="21">
        <v>0</v>
      </c>
      <c r="Z24" s="21">
        <v>0</v>
      </c>
      <c r="AA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459566.39</v>
      </c>
      <c r="AB24" s="16">
        <v>427962.9</v>
      </c>
      <c r="AC24" s="20">
        <v>459566.39</v>
      </c>
      <c r="AD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" s="24"/>
      <c r="AF24" s="1" t="s">
        <v>136</v>
      </c>
      <c r="AG24" s="1">
        <v>399596.84</v>
      </c>
    </row>
    <row r="25" spans="2:33" hidden="1">
      <c r="B25" s="15" t="s">
        <v>1770</v>
      </c>
      <c r="C25" s="1" t="s">
        <v>137</v>
      </c>
      <c r="D25" s="1" t="s">
        <v>83</v>
      </c>
      <c r="E25" s="1" t="s">
        <v>132</v>
      </c>
      <c r="F25" s="1" t="s">
        <v>133</v>
      </c>
      <c r="G25" s="1" t="s">
        <v>138</v>
      </c>
      <c r="I25" s="1" t="s">
        <v>116</v>
      </c>
      <c r="J25" s="1" t="s">
        <v>117</v>
      </c>
      <c r="K25" s="17">
        <v>1000.8</v>
      </c>
      <c r="L25" s="17">
        <v>0</v>
      </c>
      <c r="M25" s="17">
        <v>10.48</v>
      </c>
      <c r="N25" s="18">
        <v>34465.15</v>
      </c>
      <c r="O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31465.152000000002</v>
      </c>
      <c r="P25" s="17">
        <f>Таблица8234352[[#This Row],[Начислено взносов по отчету УК, руб,]]-Таблица8234352[[#This Row],[Начислено взносов  расчетное]]</f>
        <v>2999.9979999999996</v>
      </c>
      <c r="Q25" s="20">
        <v>50233.94</v>
      </c>
      <c r="R25" s="8">
        <f>Таблица8234352[[#This Row],[ПОСТУПИЛО ВЗНОСОВ ПО БАНКОВСКОЙ ВЫПИСКЕ]]-Таблица8234352[[#This Row],[Оплачено пени, руб,]]</f>
        <v>50233.94</v>
      </c>
      <c r="S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-15768.79</v>
      </c>
      <c r="T25" s="18">
        <v>0</v>
      </c>
      <c r="U25" s="18">
        <v>0</v>
      </c>
      <c r="V25" s="20">
        <v>0</v>
      </c>
      <c r="W25" s="20">
        <v>0</v>
      </c>
      <c r="X25" s="20">
        <v>0</v>
      </c>
      <c r="Y25" s="21">
        <v>0</v>
      </c>
      <c r="Z25" s="21">
        <v>0</v>
      </c>
      <c r="AA2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311659.63</v>
      </c>
      <c r="AB25" s="16">
        <v>261425.69</v>
      </c>
      <c r="AC25" s="20">
        <v>311659.63</v>
      </c>
      <c r="AD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" s="24"/>
      <c r="AF25" s="1" t="s">
        <v>137</v>
      </c>
      <c r="AG25" s="1">
        <v>236350.8</v>
      </c>
    </row>
    <row r="26" spans="2:33" ht="30" hidden="1">
      <c r="B26" s="15" t="s">
        <v>1770</v>
      </c>
      <c r="C26" s="1" t="s">
        <v>146</v>
      </c>
      <c r="D26" s="1" t="s">
        <v>83</v>
      </c>
      <c r="E26" s="1" t="s">
        <v>109</v>
      </c>
      <c r="F26" s="1" t="s">
        <v>147</v>
      </c>
      <c r="G26" s="1" t="s">
        <v>148</v>
      </c>
      <c r="I26" s="1" t="s">
        <v>149</v>
      </c>
      <c r="J26" s="1" t="s">
        <v>87</v>
      </c>
      <c r="K26" s="17">
        <v>1118.7</v>
      </c>
      <c r="L26" s="17">
        <v>0</v>
      </c>
      <c r="M26" s="17">
        <v>10.09</v>
      </c>
      <c r="N26" s="18">
        <v>33863.050000000003</v>
      </c>
      <c r="O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33863.048999999999</v>
      </c>
      <c r="P26" s="17">
        <f>Таблица8234352[[#This Row],[Начислено взносов по отчету УК, руб,]]-Таблица8234352[[#This Row],[Начислено взносов  расчетное]]</f>
        <v>1.0000000038417056E-3</v>
      </c>
      <c r="Q26" s="19">
        <v>35235.230000000003</v>
      </c>
      <c r="R26" s="8">
        <f>Таблица8234352[[#This Row],[ПОСТУПИЛО ВЗНОСОВ ПО БАНКОВСКОЙ ВЫПИСКЕ]]-Таблица8234352[[#This Row],[Оплачено пени, руб,]]</f>
        <v>35209.54</v>
      </c>
      <c r="S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-1370.1199999999981</v>
      </c>
      <c r="T26" s="18">
        <v>2.06</v>
      </c>
      <c r="U26" s="18">
        <v>25.69</v>
      </c>
      <c r="V26" s="20">
        <v>0</v>
      </c>
      <c r="W26" s="20">
        <v>0</v>
      </c>
      <c r="X26" s="20">
        <v>0</v>
      </c>
      <c r="Y26" s="21">
        <v>0</v>
      </c>
      <c r="Z26" s="21">
        <v>0</v>
      </c>
      <c r="AA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401230.72000000003</v>
      </c>
      <c r="AB26" s="16">
        <v>365995.49000000005</v>
      </c>
      <c r="AC26" s="20">
        <v>401230.72</v>
      </c>
      <c r="AD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" s="24"/>
      <c r="AF26" s="1" t="s">
        <v>146</v>
      </c>
      <c r="AG26" s="1">
        <v>338095.09</v>
      </c>
    </row>
    <row r="27" spans="2:33" hidden="1">
      <c r="B27" s="15" t="s">
        <v>1770</v>
      </c>
      <c r="C27" s="1" t="s">
        <v>150</v>
      </c>
      <c r="D27" s="1" t="s">
        <v>83</v>
      </c>
      <c r="E27" s="1" t="s">
        <v>151</v>
      </c>
      <c r="F27" s="1" t="s">
        <v>152</v>
      </c>
      <c r="G27" s="1" t="s">
        <v>89</v>
      </c>
      <c r="I27" s="1" t="s">
        <v>116</v>
      </c>
      <c r="J27" s="1" t="s">
        <v>117</v>
      </c>
      <c r="K27" s="17">
        <v>1125.5</v>
      </c>
      <c r="L27" s="17">
        <v>0</v>
      </c>
      <c r="M27" s="17">
        <v>10.09</v>
      </c>
      <c r="N27" s="18">
        <v>34068.870000000003</v>
      </c>
      <c r="O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34068.885000000002</v>
      </c>
      <c r="P27" s="17">
        <f>Таблица8234352[[#This Row],[Начислено взносов по отчету УК, руб,]]-Таблица8234352[[#This Row],[Начислено взносов  расчетное]]</f>
        <v>-1.4999999999417923E-2</v>
      </c>
      <c r="Q27" s="20">
        <v>30224.1</v>
      </c>
      <c r="R27" s="8">
        <f>Таблица8234352[[#This Row],[ПОСТУПИЛО ВЗНОСОВ ПО БАНКОВСКОЙ ВЫПИСКЕ]]-Таблица8234352[[#This Row],[Оплачено пени, руб,]]</f>
        <v>30224.1</v>
      </c>
      <c r="S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3844.7700000000041</v>
      </c>
      <c r="T27" s="18">
        <v>0</v>
      </c>
      <c r="U27" s="18">
        <v>0</v>
      </c>
      <c r="V27" s="20">
        <v>1283.4000000000001</v>
      </c>
      <c r="W27" s="20">
        <v>0</v>
      </c>
      <c r="X27" s="20">
        <v>0</v>
      </c>
      <c r="Y27" s="21">
        <v>0</v>
      </c>
      <c r="Z27" s="21">
        <v>0</v>
      </c>
      <c r="AA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1080626.8500000001</v>
      </c>
      <c r="AB27" s="16">
        <v>1049119.3500000001</v>
      </c>
      <c r="AC27" s="19">
        <v>1080626.8500000001</v>
      </c>
      <c r="AD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" s="24"/>
      <c r="AF27" s="1" t="s">
        <v>150</v>
      </c>
      <c r="AG27" s="1">
        <v>1020016.54</v>
      </c>
    </row>
    <row r="28" spans="2:33" ht="30" hidden="1">
      <c r="B28" s="15" t="s">
        <v>1770</v>
      </c>
      <c r="C28" s="1" t="s">
        <v>153</v>
      </c>
      <c r="D28" s="1" t="s">
        <v>33</v>
      </c>
      <c r="E28" s="1" t="s">
        <v>154</v>
      </c>
      <c r="F28" s="1" t="s">
        <v>155</v>
      </c>
      <c r="G28" s="1" t="s">
        <v>156</v>
      </c>
      <c r="I28" s="1" t="s">
        <v>157</v>
      </c>
      <c r="J28" s="1" t="s">
        <v>158</v>
      </c>
      <c r="K28" s="17">
        <v>847.9</v>
      </c>
      <c r="L28" s="17">
        <v>346.5</v>
      </c>
      <c r="M28" s="17">
        <v>10.09</v>
      </c>
      <c r="N28" s="18">
        <v>36154.53</v>
      </c>
      <c r="O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36154.488000000005</v>
      </c>
      <c r="P28" s="17">
        <f>Таблица8234352[[#This Row],[Начислено взносов по отчету УК, руб,]]-Таблица8234352[[#This Row],[Начислено взносов  расчетное]]</f>
        <v>4.1999999994004611E-2</v>
      </c>
      <c r="Q28" s="19">
        <v>25206.18</v>
      </c>
      <c r="R28" s="8">
        <f>Таблица8234352[[#This Row],[ПОСТУПИЛО ВЗНОСОВ ПО БАНКОВСКОЙ ВЫПИСКЕ]]-Таблица8234352[[#This Row],[Оплачено пени, руб,]]</f>
        <v>24835.9</v>
      </c>
      <c r="S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14596.949999999997</v>
      </c>
      <c r="T28" s="18">
        <v>3648.6</v>
      </c>
      <c r="U28" s="18">
        <v>370.28</v>
      </c>
      <c r="V28" s="20">
        <v>0</v>
      </c>
      <c r="W28" s="20">
        <v>0</v>
      </c>
      <c r="X28" s="20">
        <v>0</v>
      </c>
      <c r="Y28" s="21">
        <v>0</v>
      </c>
      <c r="Z28" s="21">
        <v>0</v>
      </c>
      <c r="AA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808653.83000000007</v>
      </c>
      <c r="AB28" s="16">
        <v>783447.65</v>
      </c>
      <c r="AC28" s="20">
        <v>808653.83</v>
      </c>
      <c r="AD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" s="24"/>
      <c r="AF28" s="1" t="s">
        <v>153</v>
      </c>
      <c r="AG28" s="1">
        <v>753886.99</v>
      </c>
    </row>
    <row r="29" spans="2:33" ht="45" hidden="1">
      <c r="B29" s="15" t="s">
        <v>1770</v>
      </c>
      <c r="C29" s="1" t="s">
        <v>159</v>
      </c>
      <c r="D29" s="1" t="s">
        <v>66</v>
      </c>
      <c r="E29" s="1" t="s">
        <v>160</v>
      </c>
      <c r="F29" s="1" t="s">
        <v>161</v>
      </c>
      <c r="G29" s="1">
        <v>11</v>
      </c>
      <c r="I29" s="1" t="s">
        <v>70</v>
      </c>
      <c r="J29" s="1" t="s">
        <v>71</v>
      </c>
      <c r="K29" s="17">
        <v>1231.3</v>
      </c>
      <c r="L29" s="17">
        <v>414.4</v>
      </c>
      <c r="M29" s="17">
        <v>10.09</v>
      </c>
      <c r="N29" s="18">
        <v>37577.25</v>
      </c>
      <c r="O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49815.338999999993</v>
      </c>
      <c r="P29" s="17">
        <f>Таблица8234352[[#This Row],[Начислено взносов по отчету УК, руб,]]-Таблица8234352[[#This Row],[Начислено взносов  расчетное]]</f>
        <v>-12238.088999999993</v>
      </c>
      <c r="Q29" s="20">
        <v>30148.080000000002</v>
      </c>
      <c r="R29" s="8">
        <f>Таблица8234352[[#This Row],[ПОСТУПИЛО ВЗНОСОВ ПО БАНКОВСКОЙ ВЫПИСКЕ]]-Таблица8234352[[#This Row],[Оплачено пени, руб,]]</f>
        <v>30123.690000000002</v>
      </c>
      <c r="S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8955.1899999999987</v>
      </c>
      <c r="T29" s="18">
        <v>1526.02</v>
      </c>
      <c r="U29" s="18">
        <v>24.39</v>
      </c>
      <c r="V29" s="20">
        <v>1328.66</v>
      </c>
      <c r="W29" s="20">
        <v>0</v>
      </c>
      <c r="X29" s="20">
        <v>0</v>
      </c>
      <c r="Y29" s="21">
        <v>0</v>
      </c>
      <c r="Z29" s="21">
        <v>24205.599999999999</v>
      </c>
      <c r="AA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1088882.2599999995</v>
      </c>
      <c r="AB29" s="16">
        <v>1081611.1199999999</v>
      </c>
      <c r="AC29" s="20">
        <v>1088882.26</v>
      </c>
      <c r="AD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" s="24" t="s">
        <v>163</v>
      </c>
      <c r="AF29" s="1" t="s">
        <v>159</v>
      </c>
      <c r="AG29" s="1">
        <v>1057423.23</v>
      </c>
    </row>
    <row r="30" spans="2:33" ht="30" hidden="1">
      <c r="B30" s="15" t="s">
        <v>1770</v>
      </c>
      <c r="C30" s="1" t="s">
        <v>164</v>
      </c>
      <c r="D30" s="1" t="s">
        <v>33</v>
      </c>
      <c r="E30" s="1" t="s">
        <v>165</v>
      </c>
      <c r="F30" s="1" t="s">
        <v>166</v>
      </c>
      <c r="G30" s="1" t="s">
        <v>167</v>
      </c>
      <c r="H30" s="1" t="s">
        <v>1771</v>
      </c>
      <c r="I30" s="1" t="s">
        <v>168</v>
      </c>
      <c r="J30" s="1" t="s">
        <v>169</v>
      </c>
      <c r="K30" s="17">
        <v>2614.6999999999998</v>
      </c>
      <c r="L30" s="17">
        <v>1120.0999999999999</v>
      </c>
      <c r="M30" s="17">
        <v>10.09</v>
      </c>
      <c r="N30" s="18">
        <v>113052.48</v>
      </c>
      <c r="O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113052.39599999999</v>
      </c>
      <c r="P30" s="17">
        <f>Таблица8234352[[#This Row],[Начислено взносов по отчету УК, руб,]]-Таблица8234352[[#This Row],[Начислено взносов  расчетное]]</f>
        <v>8.4000000002561137E-2</v>
      </c>
      <c r="Q30" s="20">
        <v>124049.69</v>
      </c>
      <c r="R30" s="8">
        <f>Таблица8234352[[#This Row],[ПОСТУПИЛО ВЗНОСОВ ПО БАНКОВСКОЙ ВЫПИСКЕ]]-Таблица8234352[[#This Row],[Оплачено пени, руб,]]</f>
        <v>123638.78</v>
      </c>
      <c r="S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-10152.550000000003</v>
      </c>
      <c r="T30" s="18">
        <v>844.66</v>
      </c>
      <c r="U30" s="18">
        <v>410.91</v>
      </c>
      <c r="V30" s="20">
        <v>2206.88</v>
      </c>
      <c r="W30" s="20">
        <v>0</v>
      </c>
      <c r="X30" s="20">
        <v>0</v>
      </c>
      <c r="Y30" s="21">
        <v>0</v>
      </c>
      <c r="Z30" s="21">
        <v>0</v>
      </c>
      <c r="AA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1888219.78</v>
      </c>
      <c r="AB30" s="16">
        <v>1761963.2100000002</v>
      </c>
      <c r="AC30" s="19">
        <v>1888219.78</v>
      </c>
      <c r="AD3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" s="24"/>
      <c r="AF30" s="1" t="s">
        <v>164</v>
      </c>
      <c r="AG30" s="1">
        <v>1667299.1</v>
      </c>
    </row>
    <row r="31" spans="2:33" ht="30" hidden="1">
      <c r="B31" s="15" t="s">
        <v>1770</v>
      </c>
      <c r="C31" s="1" t="s">
        <v>170</v>
      </c>
      <c r="D31" s="1" t="s">
        <v>33</v>
      </c>
      <c r="E31" s="1" t="s">
        <v>171</v>
      </c>
      <c r="F31" s="1" t="s">
        <v>172</v>
      </c>
      <c r="G31" s="1" t="s">
        <v>173</v>
      </c>
      <c r="I31" s="1" t="s">
        <v>174</v>
      </c>
      <c r="J31" s="1" t="s">
        <v>175</v>
      </c>
      <c r="K31" s="17">
        <v>1187.9000000000001</v>
      </c>
      <c r="L31" s="17">
        <v>76</v>
      </c>
      <c r="M31" s="17">
        <v>10.09</v>
      </c>
      <c r="N31" s="18">
        <v>38258.31</v>
      </c>
      <c r="O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38258.252999999997</v>
      </c>
      <c r="P31" s="17">
        <f>Таблица8234352[[#This Row],[Начислено взносов по отчету УК, руб,]]-Таблица8234352[[#This Row],[Начислено взносов  расчетное]]</f>
        <v>5.7000000000698492E-2</v>
      </c>
      <c r="Q31" s="20">
        <v>27053.8</v>
      </c>
      <c r="R31" s="8">
        <f>Таблица8234352[[#This Row],[ПОСТУПИЛО ВЗНОСОВ ПО БАНКОВСКОЙ ВЫПИСКЕ]]-Таблица8234352[[#This Row],[Оплачено пени, руб,]]</f>
        <v>27053.8</v>
      </c>
      <c r="S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11204.509999999998</v>
      </c>
      <c r="T31" s="18">
        <v>0</v>
      </c>
      <c r="U31" s="18">
        <v>0</v>
      </c>
      <c r="V31" s="20">
        <v>3277.54</v>
      </c>
      <c r="W31" s="20">
        <v>0</v>
      </c>
      <c r="X31" s="20">
        <v>0</v>
      </c>
      <c r="Y31" s="21">
        <v>0</v>
      </c>
      <c r="Z31" s="21">
        <v>0</v>
      </c>
      <c r="AA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468639.91999999993</v>
      </c>
      <c r="AB31" s="16">
        <v>438308.57999999996</v>
      </c>
      <c r="AC31" s="20">
        <v>468639.92</v>
      </c>
      <c r="AD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" s="24"/>
      <c r="AF31" s="1" t="s">
        <v>170</v>
      </c>
      <c r="AG31" s="1">
        <v>402297.42</v>
      </c>
    </row>
    <row r="32" spans="2:33" hidden="1">
      <c r="B32" s="15" t="s">
        <v>1770</v>
      </c>
      <c r="C32" s="1" t="s">
        <v>176</v>
      </c>
      <c r="D32" s="1" t="s">
        <v>83</v>
      </c>
      <c r="E32" s="1" t="s">
        <v>177</v>
      </c>
      <c r="F32" s="1" t="s">
        <v>178</v>
      </c>
      <c r="G32" s="1" t="s">
        <v>179</v>
      </c>
      <c r="I32" s="1" t="s">
        <v>180</v>
      </c>
      <c r="J32" s="1" t="s">
        <v>181</v>
      </c>
      <c r="K32" s="17">
        <v>1268.5</v>
      </c>
      <c r="L32" s="17">
        <v>0</v>
      </c>
      <c r="M32" s="17">
        <v>10.09</v>
      </c>
      <c r="N32" s="18">
        <v>38397.480000000003</v>
      </c>
      <c r="O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38397.494999999995</v>
      </c>
      <c r="P32" s="17">
        <f>Таблица8234352[[#This Row],[Начислено взносов по отчету УК, руб,]]-Таблица8234352[[#This Row],[Начислено взносов  расчетное]]</f>
        <v>-1.4999999992141966E-2</v>
      </c>
      <c r="Q32" s="19">
        <v>39663.89</v>
      </c>
      <c r="R32" s="8">
        <f>Таблица8234352[[#This Row],[ПОСТУПИЛО ВЗНОСОВ ПО БАНКОВСКОЙ ВЫПИСКЕ]]-Таблица8234352[[#This Row],[Оплачено пени, руб,]]</f>
        <v>39663.89</v>
      </c>
      <c r="S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1671.100000000004</v>
      </c>
      <c r="T32" s="18">
        <v>2937.51</v>
      </c>
      <c r="U32" s="18">
        <v>0</v>
      </c>
      <c r="V32" s="20">
        <v>0</v>
      </c>
      <c r="W32" s="20">
        <v>0</v>
      </c>
      <c r="X32" s="20">
        <v>0</v>
      </c>
      <c r="Y32" s="21">
        <v>0</v>
      </c>
      <c r="Z32" s="21">
        <v>0</v>
      </c>
      <c r="AA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595375.94000000006</v>
      </c>
      <c r="AB32" s="16">
        <v>555712.05000000005</v>
      </c>
      <c r="AC32" s="20">
        <v>595375.93999999994</v>
      </c>
      <c r="AD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" s="24"/>
      <c r="AF32" s="1" t="s">
        <v>176</v>
      </c>
      <c r="AG32" s="1">
        <v>521740.7</v>
      </c>
    </row>
    <row r="33" spans="2:33" hidden="1">
      <c r="B33" s="15" t="s">
        <v>1770</v>
      </c>
      <c r="C33" s="1" t="s">
        <v>182</v>
      </c>
      <c r="D33" s="1" t="s">
        <v>83</v>
      </c>
      <c r="E33" s="1" t="s">
        <v>183</v>
      </c>
      <c r="F33" s="1" t="s">
        <v>184</v>
      </c>
      <c r="G33" s="1" t="s">
        <v>185</v>
      </c>
      <c r="I33" s="1" t="s">
        <v>180</v>
      </c>
      <c r="J33" s="1" t="s">
        <v>181</v>
      </c>
      <c r="K33" s="17">
        <v>1280.7</v>
      </c>
      <c r="L33" s="17">
        <v>0</v>
      </c>
      <c r="M33" s="17">
        <v>10.09</v>
      </c>
      <c r="N33" s="18">
        <v>38766.9</v>
      </c>
      <c r="O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38766.789000000004</v>
      </c>
      <c r="P33" s="17">
        <f>Таблица8234352[[#This Row],[Начислено взносов по отчету УК, руб,]]-Таблица8234352[[#This Row],[Начислено взносов  расчетное]]</f>
        <v>0.11099999999714782</v>
      </c>
      <c r="Q33" s="19">
        <v>43651.76</v>
      </c>
      <c r="R33" s="8">
        <f>Таблица8234352[[#This Row],[ПОСТУПИЛО ВЗНОСОВ ПО БАНКОВСКОЙ ВЫПИСКЕ]]-Таблица8234352[[#This Row],[Оплачено пени, руб,]]</f>
        <v>43651.76</v>
      </c>
      <c r="S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-4405.51</v>
      </c>
      <c r="T33" s="18">
        <v>479.35</v>
      </c>
      <c r="U33" s="18">
        <v>0</v>
      </c>
      <c r="V33" s="20">
        <v>0</v>
      </c>
      <c r="W33" s="20">
        <v>0</v>
      </c>
      <c r="X33" s="20">
        <v>0</v>
      </c>
      <c r="Y33" s="21">
        <v>0</v>
      </c>
      <c r="Z33" s="21">
        <v>0</v>
      </c>
      <c r="AA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469734.55</v>
      </c>
      <c r="AB33" s="16">
        <v>426082.79</v>
      </c>
      <c r="AC33" s="19">
        <v>469734.55</v>
      </c>
      <c r="AD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" s="24"/>
      <c r="AF33" s="1" t="s">
        <v>182</v>
      </c>
      <c r="AG33" s="1">
        <v>391728.12</v>
      </c>
    </row>
    <row r="34" spans="2:33" ht="30" hidden="1">
      <c r="B34" s="15" t="s">
        <v>1770</v>
      </c>
      <c r="C34" s="1" t="s">
        <v>186</v>
      </c>
      <c r="D34" s="1" t="s">
        <v>66</v>
      </c>
      <c r="E34" s="1" t="s">
        <v>78</v>
      </c>
      <c r="F34" s="1" t="s">
        <v>79</v>
      </c>
      <c r="G34" s="1" t="s">
        <v>115</v>
      </c>
      <c r="I34" s="1" t="s">
        <v>70</v>
      </c>
      <c r="J34" s="1" t="s">
        <v>71</v>
      </c>
      <c r="K34" s="17">
        <v>1296.0999999999999</v>
      </c>
      <c r="L34" s="17">
        <v>0</v>
      </c>
      <c r="M34" s="17">
        <v>10.09</v>
      </c>
      <c r="N34" s="18">
        <v>39232.980000000003</v>
      </c>
      <c r="O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39232.947</v>
      </c>
      <c r="P34" s="17">
        <f>Таблица8234352[[#This Row],[Начислено взносов по отчету УК, руб,]]-Таблица8234352[[#This Row],[Начислено взносов  расчетное]]</f>
        <v>3.3000000003085006E-2</v>
      </c>
      <c r="Q34" s="20">
        <v>36112.699999999997</v>
      </c>
      <c r="R34" s="8">
        <f>Таблица8234352[[#This Row],[ПОСТУПИЛО ВЗНОСОВ ПО БАНКОВСКОЙ ВЫПИСКЕ]]-Таблица8234352[[#This Row],[Оплачено пени, руб,]]</f>
        <v>36099.869999999995</v>
      </c>
      <c r="S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4394.8100000000077</v>
      </c>
      <c r="T34" s="18">
        <v>1274.53</v>
      </c>
      <c r="U34" s="18">
        <v>12.83</v>
      </c>
      <c r="V34" s="20">
        <v>1434.03</v>
      </c>
      <c r="W34" s="20">
        <v>0</v>
      </c>
      <c r="X34" s="20">
        <v>0</v>
      </c>
      <c r="Y34" s="21">
        <v>0</v>
      </c>
      <c r="Z34" s="21">
        <v>18008.12</v>
      </c>
      <c r="AA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1181465.0900000001</v>
      </c>
      <c r="AB34" s="16">
        <v>1161926.48</v>
      </c>
      <c r="AC34" s="20">
        <v>1181465.0900000001</v>
      </c>
      <c r="AD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" s="24" t="s">
        <v>81</v>
      </c>
      <c r="AF34" s="1" t="s">
        <v>186</v>
      </c>
      <c r="AG34" s="1">
        <v>1132409.32</v>
      </c>
    </row>
    <row r="35" spans="2:33" hidden="1">
      <c r="B35" s="15" t="s">
        <v>1770</v>
      </c>
      <c r="C35" s="1" t="s">
        <v>191</v>
      </c>
      <c r="D35" s="1" t="s">
        <v>83</v>
      </c>
      <c r="E35" s="1" t="s">
        <v>151</v>
      </c>
      <c r="F35" s="1" t="s">
        <v>152</v>
      </c>
      <c r="G35" s="1" t="s">
        <v>75</v>
      </c>
      <c r="I35" s="1" t="s">
        <v>192</v>
      </c>
      <c r="J35" s="1" t="s">
        <v>87</v>
      </c>
      <c r="K35" s="17">
        <v>1410.1</v>
      </c>
      <c r="L35" s="17">
        <v>0</v>
      </c>
      <c r="M35" s="17">
        <v>10.09</v>
      </c>
      <c r="N35" s="18">
        <v>42683.73</v>
      </c>
      <c r="O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42683.726999999999</v>
      </c>
      <c r="P35" s="17">
        <f>Таблица8234352[[#This Row],[Начислено взносов по отчету УК, руб,]]-Таблица8234352[[#This Row],[Начислено взносов  расчетное]]</f>
        <v>3.0000000042491592E-3</v>
      </c>
      <c r="Q35" s="20">
        <v>41372.230000000003</v>
      </c>
      <c r="R35" s="8">
        <f>Таблица8234352[[#This Row],[ПОСТУПИЛО ВЗНОСОВ ПО БАНКОВСКОЙ ВЫПИСКЕ]]-Таблица8234352[[#This Row],[Оплачено пени, руб,]]</f>
        <v>41372.230000000003</v>
      </c>
      <c r="S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3877.46</v>
      </c>
      <c r="T35" s="18">
        <v>2565.96</v>
      </c>
      <c r="U35" s="18">
        <v>0</v>
      </c>
      <c r="V35" s="20">
        <v>0</v>
      </c>
      <c r="W35" s="20">
        <v>0</v>
      </c>
      <c r="X35" s="20">
        <v>0</v>
      </c>
      <c r="Y35" s="21">
        <v>0</v>
      </c>
      <c r="Z35" s="21">
        <v>0</v>
      </c>
      <c r="AA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1378636.0399999998</v>
      </c>
      <c r="AB35" s="16">
        <v>1337263.8099999998</v>
      </c>
      <c r="AC35" s="19">
        <v>1378636.04</v>
      </c>
      <c r="AD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" s="24"/>
      <c r="AF35" s="1" t="s">
        <v>191</v>
      </c>
      <c r="AG35" s="1">
        <v>1295459.6399999999</v>
      </c>
    </row>
    <row r="36" spans="2:33" ht="30" hidden="1">
      <c r="B36" s="15" t="s">
        <v>1770</v>
      </c>
      <c r="C36" s="28" t="s">
        <v>193</v>
      </c>
      <c r="D36" s="1" t="s">
        <v>33</v>
      </c>
      <c r="E36" s="1" t="s">
        <v>165</v>
      </c>
      <c r="F36" s="1" t="s">
        <v>166</v>
      </c>
      <c r="G36" s="1" t="s">
        <v>194</v>
      </c>
      <c r="I36" s="1" t="s">
        <v>195</v>
      </c>
      <c r="J36" s="1" t="s">
        <v>51</v>
      </c>
      <c r="K36" s="17">
        <v>2263.8000000000002</v>
      </c>
      <c r="L36" s="17">
        <v>403.2</v>
      </c>
      <c r="M36" s="17">
        <v>10.48</v>
      </c>
      <c r="N36" s="18">
        <v>83850.539999999994</v>
      </c>
      <c r="O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83850.48</v>
      </c>
      <c r="P36" s="17">
        <f>Таблица8234352[[#This Row],[Начислено взносов по отчету УК, руб,]]-Таблица8234352[[#This Row],[Начислено взносов  расчетное]]</f>
        <v>5.9999999997671694E-2</v>
      </c>
      <c r="Q36" s="29">
        <v>65276.39</v>
      </c>
      <c r="R36" s="8">
        <f>Таблица8234352[[#This Row],[ПОСТУПИЛО ВЗНОСОВ ПО БАНКОВСКОЙ ВЫПИСКЕ]]-Таблица8234352[[#This Row],[Оплачено пени, руб,]]</f>
        <v>65215.17</v>
      </c>
      <c r="S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20565.659999999993</v>
      </c>
      <c r="T36" s="18">
        <v>1991.51</v>
      </c>
      <c r="U36" s="18">
        <v>61.22</v>
      </c>
      <c r="V36" s="20">
        <v>19378.330000000002</v>
      </c>
      <c r="W36" s="20">
        <v>0</v>
      </c>
      <c r="X36" s="20">
        <v>0</v>
      </c>
      <c r="Y36" s="21">
        <v>0</v>
      </c>
      <c r="Z36" s="21">
        <v>0</v>
      </c>
      <c r="AA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2681528.46</v>
      </c>
      <c r="AB36" s="16">
        <v>2596873.7399999998</v>
      </c>
      <c r="AC36" s="20">
        <v>2681528.46</v>
      </c>
      <c r="AD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" s="24"/>
      <c r="AF36" s="1" t="s">
        <v>193</v>
      </c>
      <c r="AG36" s="1">
        <v>2510318.11</v>
      </c>
    </row>
    <row r="37" spans="2:33" ht="30" hidden="1">
      <c r="B37" s="15" t="s">
        <v>1770</v>
      </c>
      <c r="C37" s="1" t="s">
        <v>196</v>
      </c>
      <c r="D37" s="1" t="s">
        <v>197</v>
      </c>
      <c r="E37" s="1" t="s">
        <v>198</v>
      </c>
      <c r="F37" s="1" t="s">
        <v>199</v>
      </c>
      <c r="G37" s="1" t="s">
        <v>200</v>
      </c>
      <c r="I37" s="1" t="s">
        <v>180</v>
      </c>
      <c r="J37" s="1" t="s">
        <v>181</v>
      </c>
      <c r="K37" s="17">
        <v>4361.3</v>
      </c>
      <c r="L37" s="17">
        <v>119.3</v>
      </c>
      <c r="M37" s="17">
        <v>10.09</v>
      </c>
      <c r="N37" s="18">
        <v>135627.9</v>
      </c>
      <c r="O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135627.76199999999</v>
      </c>
      <c r="P37" s="17">
        <f>Таблица8234352[[#This Row],[Начислено взносов по отчету УК, руб,]]-Таблица8234352[[#This Row],[Начислено взносов  расчетное]]</f>
        <v>0.13800000000628643</v>
      </c>
      <c r="Q37" s="19">
        <v>146523.87</v>
      </c>
      <c r="R37" s="8">
        <f>Таблица8234352[[#This Row],[ПОСТУПИЛО ВЗНОСОВ ПО БАНКОВСКОЙ ВЫПИСКЕ]]-Таблица8234352[[#This Row],[Оплачено пени, руб,]]</f>
        <v>146523.87</v>
      </c>
      <c r="S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-7035.1400000000012</v>
      </c>
      <c r="T37" s="18">
        <v>3860.83</v>
      </c>
      <c r="U37" s="18">
        <v>0</v>
      </c>
      <c r="V37" s="20">
        <v>0</v>
      </c>
      <c r="W37" s="20">
        <v>0</v>
      </c>
      <c r="X37" s="20">
        <v>0</v>
      </c>
      <c r="Y37" s="21">
        <v>0</v>
      </c>
      <c r="Z37" s="21">
        <v>0</v>
      </c>
      <c r="AA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2002693.1400000001</v>
      </c>
      <c r="AB37" s="16">
        <v>1856169.27</v>
      </c>
      <c r="AC37" s="20">
        <v>2002693.14</v>
      </c>
      <c r="AD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" s="24"/>
      <c r="AF37" s="1" t="s">
        <v>196</v>
      </c>
      <c r="AG37" s="1">
        <v>1722230.25</v>
      </c>
    </row>
    <row r="38" spans="2:33" ht="30" hidden="1">
      <c r="B38" s="15" t="s">
        <v>1770</v>
      </c>
      <c r="C38" s="1" t="s">
        <v>201</v>
      </c>
      <c r="D38" s="1" t="s">
        <v>33</v>
      </c>
      <c r="E38" s="1" t="s">
        <v>202</v>
      </c>
      <c r="F38" s="1" t="s">
        <v>203</v>
      </c>
      <c r="G38" s="1" t="s">
        <v>204</v>
      </c>
      <c r="I38" s="1" t="s">
        <v>205</v>
      </c>
      <c r="J38" s="1" t="s">
        <v>206</v>
      </c>
      <c r="K38" s="17">
        <v>4459.2</v>
      </c>
      <c r="L38" s="17">
        <v>0</v>
      </c>
      <c r="M38" s="17">
        <v>10.48</v>
      </c>
      <c r="N38" s="18">
        <v>140197.41</v>
      </c>
      <c r="O3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140197.24799999999</v>
      </c>
      <c r="P38" s="17">
        <f>Таблица8234352[[#This Row],[Начислено взносов по отчету УК, руб,]]-Таблица8234352[[#This Row],[Начислено взносов  расчетное]]</f>
        <v>0.16200000001117587</v>
      </c>
      <c r="Q38" s="19">
        <v>185658.38</v>
      </c>
      <c r="R38" s="8">
        <f>Таблица8234352[[#This Row],[ПОСТУПИЛО ВЗНОСОВ ПО БАНКОВСКОЙ ВЫПИСКЕ]]-Таблица8234352[[#This Row],[Оплачено пени, руб,]]</f>
        <v>185296.6</v>
      </c>
      <c r="S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-43760.130000000005</v>
      </c>
      <c r="T38" s="18">
        <v>1700.84</v>
      </c>
      <c r="U38" s="18">
        <v>361.78</v>
      </c>
      <c r="V38" s="20">
        <v>0</v>
      </c>
      <c r="W38" s="20">
        <v>0</v>
      </c>
      <c r="X38" s="20">
        <v>0</v>
      </c>
      <c r="Y38" s="21">
        <v>0</v>
      </c>
      <c r="Z38" s="21">
        <v>0</v>
      </c>
      <c r="AA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4572530.47</v>
      </c>
      <c r="AB38" s="16">
        <v>4386872.09</v>
      </c>
      <c r="AC38" s="19">
        <v>4572530.47</v>
      </c>
      <c r="AD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" s="24"/>
      <c r="AF38" s="1" t="s">
        <v>201</v>
      </c>
      <c r="AG38" s="1">
        <v>4229749.09</v>
      </c>
    </row>
    <row r="39" spans="2:33" ht="30" hidden="1">
      <c r="B39" s="15" t="s">
        <v>1770</v>
      </c>
      <c r="C39" s="1" t="s">
        <v>207</v>
      </c>
      <c r="D39" s="1" t="s">
        <v>33</v>
      </c>
      <c r="E39" s="1" t="s">
        <v>208</v>
      </c>
      <c r="F39" s="1" t="s">
        <v>209</v>
      </c>
      <c r="G39" s="1" t="s">
        <v>210</v>
      </c>
      <c r="I39" s="1" t="s">
        <v>195</v>
      </c>
      <c r="J39" s="1" t="s">
        <v>51</v>
      </c>
      <c r="K39" s="17">
        <v>2948.7</v>
      </c>
      <c r="L39" s="17">
        <v>0</v>
      </c>
      <c r="M39" s="17">
        <v>10.09</v>
      </c>
      <c r="N39" s="18">
        <v>89257.17</v>
      </c>
      <c r="O3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89257.14899999999</v>
      </c>
      <c r="P39" s="17">
        <f>Таблица8234352[[#This Row],[Начислено взносов по отчету УК, руб,]]-Таблица8234352[[#This Row],[Начислено взносов  расчетное]]</f>
        <v>2.1000000007916242E-2</v>
      </c>
      <c r="Q39" s="19">
        <v>76798.289999999994</v>
      </c>
      <c r="R39" s="8">
        <f>Таблица8234352[[#This Row],[ПОСТУПИЛО ВЗНОСОВ ПО БАНКОВСКОЙ ВЫПИСКЕ]]-Таблица8234352[[#This Row],[Оплачено пени, руб,]]</f>
        <v>76784.31</v>
      </c>
      <c r="S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26790.22</v>
      </c>
      <c r="T39" s="18">
        <v>14331.34</v>
      </c>
      <c r="U39" s="18">
        <v>13.98</v>
      </c>
      <c r="V39" s="20">
        <v>0</v>
      </c>
      <c r="W39" s="20">
        <v>0</v>
      </c>
      <c r="X39" s="20">
        <v>0</v>
      </c>
      <c r="Y39" s="21">
        <v>0</v>
      </c>
      <c r="Z39" s="21">
        <v>0</v>
      </c>
      <c r="AA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2054893.3</v>
      </c>
      <c r="AB39" s="16">
        <v>1978095.01</v>
      </c>
      <c r="AC39" s="20">
        <v>2054893.3</v>
      </c>
      <c r="AD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" s="24"/>
      <c r="AF39" s="1" t="s">
        <v>207</v>
      </c>
      <c r="AG39" s="1">
        <v>1905428.22</v>
      </c>
    </row>
    <row r="40" spans="2:33" hidden="1">
      <c r="B40" s="15" t="s">
        <v>1770</v>
      </c>
      <c r="C40" s="1" t="s">
        <v>211</v>
      </c>
      <c r="D40" s="1" t="s">
        <v>83</v>
      </c>
      <c r="E40" s="1" t="s">
        <v>41</v>
      </c>
      <c r="F40" s="1" t="s">
        <v>212</v>
      </c>
      <c r="G40" s="1" t="s">
        <v>213</v>
      </c>
      <c r="I40" s="1" t="s">
        <v>214</v>
      </c>
      <c r="J40" s="1" t="s">
        <v>87</v>
      </c>
      <c r="K40" s="17">
        <v>1604.4</v>
      </c>
      <c r="L40" s="17">
        <v>0</v>
      </c>
      <c r="M40" s="17">
        <v>10.09</v>
      </c>
      <c r="N40" s="18">
        <v>48565.19</v>
      </c>
      <c r="O4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48565.188000000002</v>
      </c>
      <c r="P40" s="17">
        <f>Таблица8234352[[#This Row],[Начислено взносов по отчету УК, руб,]]-Таблица8234352[[#This Row],[Начислено взносов  расчетное]]</f>
        <v>2.0000000004074536E-3</v>
      </c>
      <c r="Q40" s="20">
        <v>58315.48</v>
      </c>
      <c r="R40" s="8">
        <f>Таблица8234352[[#This Row],[ПОСТУПИЛО ВЗНОСОВ ПО БАНКОВСКОЙ ВЫПИСКЕ]]-Таблица8234352[[#This Row],[Оплачено пени, руб,]]</f>
        <v>58315.48</v>
      </c>
      <c r="S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-5933.6</v>
      </c>
      <c r="T40" s="18">
        <v>3816.69</v>
      </c>
      <c r="U40" s="18">
        <v>0</v>
      </c>
      <c r="V40" s="20">
        <v>2032.16</v>
      </c>
      <c r="W40" s="20">
        <v>0</v>
      </c>
      <c r="X40" s="20">
        <v>0</v>
      </c>
      <c r="Y40" s="21">
        <v>89312</v>
      </c>
      <c r="Z40" s="21">
        <v>0</v>
      </c>
      <c r="AA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1620735.43</v>
      </c>
      <c r="AB40" s="16">
        <v>1649699.79</v>
      </c>
      <c r="AC40" s="20">
        <v>1620735.43</v>
      </c>
      <c r="AD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" s="24"/>
      <c r="AF40" s="1" t="s">
        <v>211</v>
      </c>
      <c r="AG40" s="1">
        <v>1587953.7</v>
      </c>
    </row>
    <row r="41" spans="2:33" ht="30" hidden="1">
      <c r="B41" s="15" t="s">
        <v>1770</v>
      </c>
      <c r="C41" s="1" t="s">
        <v>215</v>
      </c>
      <c r="D41" s="1" t="s">
        <v>66</v>
      </c>
      <c r="E41" s="1" t="s">
        <v>73</v>
      </c>
      <c r="F41" s="1" t="s">
        <v>74</v>
      </c>
      <c r="G41" s="1" t="s">
        <v>162</v>
      </c>
      <c r="I41" s="1" t="s">
        <v>76</v>
      </c>
      <c r="J41" s="1" t="s">
        <v>71</v>
      </c>
      <c r="K41" s="17">
        <v>1619.5</v>
      </c>
      <c r="L41" s="17">
        <v>0</v>
      </c>
      <c r="M41" s="17">
        <v>10.09</v>
      </c>
      <c r="N41" s="18">
        <v>49022.22</v>
      </c>
      <c r="O4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49022.264999999999</v>
      </c>
      <c r="P41" s="17">
        <f>Таблица8234352[[#This Row],[Начислено взносов по отчету УК, руб,]]-Таблица8234352[[#This Row],[Начислено взносов  расчетное]]</f>
        <v>-4.499999999825377E-2</v>
      </c>
      <c r="Q41" s="27">
        <v>52880.67</v>
      </c>
      <c r="R41" s="8">
        <f>Таблица8234352[[#This Row],[ПОСТУПИЛО ВЗНОСОВ ПО БАНКОВСКОЙ ВЫПИСКЕ]]-Таблица8234352[[#This Row],[Оплачено пени, руб,]]</f>
        <v>52838.479999999996</v>
      </c>
      <c r="S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-730.27999999999474</v>
      </c>
      <c r="T41" s="18">
        <v>3128.17</v>
      </c>
      <c r="U41" s="18">
        <v>42.19</v>
      </c>
      <c r="V41" s="20">
        <v>1696.13</v>
      </c>
      <c r="W41" s="20">
        <v>0</v>
      </c>
      <c r="X41" s="20">
        <v>0</v>
      </c>
      <c r="Y41" s="21">
        <v>0</v>
      </c>
      <c r="Z41" s="21">
        <v>16442.39</v>
      </c>
      <c r="AA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1410337.88</v>
      </c>
      <c r="AB41" s="16">
        <v>1372203.47</v>
      </c>
      <c r="AC41" s="20">
        <v>1410337.88</v>
      </c>
      <c r="AD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" s="24" t="s">
        <v>216</v>
      </c>
      <c r="AF41" s="1" t="s">
        <v>215</v>
      </c>
      <c r="AG41" s="1">
        <v>1339497.55</v>
      </c>
    </row>
    <row r="42" spans="2:33" hidden="1">
      <c r="B42" s="15" t="s">
        <v>1770</v>
      </c>
      <c r="C42" s="1" t="s">
        <v>217</v>
      </c>
      <c r="D42" s="1" t="s">
        <v>83</v>
      </c>
      <c r="E42" s="1" t="s">
        <v>183</v>
      </c>
      <c r="F42" s="1" t="s">
        <v>184</v>
      </c>
      <c r="G42" s="1" t="s">
        <v>218</v>
      </c>
      <c r="I42" s="1" t="s">
        <v>214</v>
      </c>
      <c r="J42" s="1" t="s">
        <v>87</v>
      </c>
      <c r="K42" s="17">
        <v>1664.5</v>
      </c>
      <c r="L42" s="17">
        <v>0</v>
      </c>
      <c r="M42" s="17">
        <v>10.09</v>
      </c>
      <c r="N42" s="18">
        <v>50384.42</v>
      </c>
      <c r="O4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50384.415000000001</v>
      </c>
      <c r="P42" s="17">
        <f>Таблица8234352[[#This Row],[Начислено взносов по отчету УК, руб,]]-Таблица8234352[[#This Row],[Начислено взносов  расчетное]]</f>
        <v>4.9999999973806553E-3</v>
      </c>
      <c r="Q42" s="19">
        <v>52808.53</v>
      </c>
      <c r="R42" s="8">
        <f>Таблица8234352[[#This Row],[ПОСТУПИЛО ВЗНОСОВ ПО БАНКОВСКОЙ ВЫПИСКЕ]]-Таблица8234352[[#This Row],[Оплачено пени, руб,]]</f>
        <v>52808.52</v>
      </c>
      <c r="S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-2344.9099999999989</v>
      </c>
      <c r="T42" s="18">
        <v>79.2</v>
      </c>
      <c r="U42" s="18">
        <v>0.01</v>
      </c>
      <c r="V42" s="20">
        <v>0</v>
      </c>
      <c r="W42" s="20">
        <v>0</v>
      </c>
      <c r="X42" s="20">
        <v>0</v>
      </c>
      <c r="Y42" s="21">
        <v>0</v>
      </c>
      <c r="Z42" s="21">
        <v>1907.5</v>
      </c>
      <c r="AA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558600.76</v>
      </c>
      <c r="AB42" s="16">
        <v>507699.73</v>
      </c>
      <c r="AC42" s="20">
        <v>558600.76</v>
      </c>
      <c r="AD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" s="24"/>
      <c r="AF42" s="1" t="s">
        <v>217</v>
      </c>
      <c r="AG42" s="1">
        <v>457214.75</v>
      </c>
    </row>
    <row r="43" spans="2:33" ht="30" hidden="1">
      <c r="B43" s="15" t="s">
        <v>1770</v>
      </c>
      <c r="C43" s="1" t="s">
        <v>219</v>
      </c>
      <c r="D43" s="1" t="s">
        <v>66</v>
      </c>
      <c r="E43" s="1" t="s">
        <v>160</v>
      </c>
      <c r="F43" s="1" t="s">
        <v>161</v>
      </c>
      <c r="G43" s="1" t="s">
        <v>128</v>
      </c>
      <c r="I43" s="1" t="s">
        <v>220</v>
      </c>
      <c r="J43" s="1" t="s">
        <v>71</v>
      </c>
      <c r="K43" s="17">
        <v>1694.6</v>
      </c>
      <c r="L43" s="17">
        <v>544.20000000000005</v>
      </c>
      <c r="M43" s="17">
        <v>10.09</v>
      </c>
      <c r="N43" s="18">
        <v>51295.53</v>
      </c>
      <c r="O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67768.47600000001</v>
      </c>
      <c r="P43" s="17">
        <f>Таблица8234352[[#This Row],[Начислено взносов по отчету УК, руб,]]-Таблица8234352[[#This Row],[Начислено взносов  расчетное]]</f>
        <v>-16472.946000000011</v>
      </c>
      <c r="Q43" s="27">
        <v>58176.42</v>
      </c>
      <c r="R43" s="8">
        <f>Таблица8234352[[#This Row],[ПОСТУПИЛО ВЗНОСОВ ПО БАНКОВСКОЙ ВЫПИСКЕ]]-Таблица8234352[[#This Row],[Оплачено пени, руб,]]</f>
        <v>58176.42</v>
      </c>
      <c r="S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-6880.8899999999994</v>
      </c>
      <c r="T43" s="18">
        <v>0</v>
      </c>
      <c r="U43" s="18">
        <v>0</v>
      </c>
      <c r="V43" s="20">
        <v>1903.83</v>
      </c>
      <c r="W43" s="20">
        <v>0</v>
      </c>
      <c r="X43" s="20">
        <v>0</v>
      </c>
      <c r="Y43" s="21">
        <v>0</v>
      </c>
      <c r="Z43" s="21">
        <v>6000</v>
      </c>
      <c r="AA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1589548.99</v>
      </c>
      <c r="AB43" s="16">
        <v>1535468.74</v>
      </c>
      <c r="AC43" s="20">
        <v>1589548.99</v>
      </c>
      <c r="AD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" s="24" t="s">
        <v>221</v>
      </c>
      <c r="AF43" s="1" t="s">
        <v>219</v>
      </c>
      <c r="AG43" s="1">
        <v>1496092.85</v>
      </c>
    </row>
    <row r="44" spans="2:33" ht="30" hidden="1">
      <c r="B44" s="15" t="s">
        <v>1770</v>
      </c>
      <c r="C44" s="1" t="s">
        <v>222</v>
      </c>
      <c r="D44" s="1" t="s">
        <v>197</v>
      </c>
      <c r="E44" s="1" t="s">
        <v>223</v>
      </c>
      <c r="F44" s="1" t="s">
        <v>224</v>
      </c>
      <c r="G44" s="1" t="s">
        <v>225</v>
      </c>
      <c r="I44" s="1" t="s">
        <v>226</v>
      </c>
      <c r="J44" s="1" t="s">
        <v>227</v>
      </c>
      <c r="K44" s="17">
        <v>4914.5</v>
      </c>
      <c r="L44" s="17">
        <v>0</v>
      </c>
      <c r="M44" s="17">
        <v>10.48</v>
      </c>
      <c r="N44" s="18">
        <v>154511.85</v>
      </c>
      <c r="O4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154511.88</v>
      </c>
      <c r="P44" s="17">
        <f>Таблица8234352[[#This Row],[Начислено взносов по отчету УК, руб,]]-Таблица8234352[[#This Row],[Начислено взносов  расчетное]]</f>
        <v>-2.9999999998835847E-2</v>
      </c>
      <c r="Q44" s="19">
        <v>210055.29</v>
      </c>
      <c r="R44" s="8">
        <f>Таблица8234352[[#This Row],[ПОСТУПИЛО ВЗНОСОВ ПО БАНКОВСКОЙ ВЫПИСКЕ]]-Таблица8234352[[#This Row],[Оплачено пени, руб,]]</f>
        <v>210055.29</v>
      </c>
      <c r="S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-44449.67</v>
      </c>
      <c r="T44" s="18">
        <v>11093.77</v>
      </c>
      <c r="U44" s="18">
        <v>0</v>
      </c>
      <c r="V44" s="20">
        <v>0</v>
      </c>
      <c r="W44" s="20">
        <v>0</v>
      </c>
      <c r="X44" s="20">
        <v>0</v>
      </c>
      <c r="Y44" s="21">
        <v>35510.400000000001</v>
      </c>
      <c r="Z44" s="21">
        <v>0</v>
      </c>
      <c r="AA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3219502.2600000002</v>
      </c>
      <c r="AB44" s="16">
        <v>3044957.37</v>
      </c>
      <c r="AC44" s="20">
        <v>3219502.26</v>
      </c>
      <c r="AD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" s="24"/>
      <c r="AF44" s="1" t="s">
        <v>222</v>
      </c>
      <c r="AG44" s="1">
        <v>2868177.08</v>
      </c>
    </row>
    <row r="45" spans="2:33" hidden="1">
      <c r="B45" s="15" t="s">
        <v>1770</v>
      </c>
      <c r="C45" s="1" t="s">
        <v>228</v>
      </c>
      <c r="D45" s="1" t="s">
        <v>83</v>
      </c>
      <c r="E45" s="1" t="s">
        <v>41</v>
      </c>
      <c r="F45" s="1" t="s">
        <v>212</v>
      </c>
      <c r="G45" s="1" t="s">
        <v>75</v>
      </c>
      <c r="I45" s="1" t="s">
        <v>214</v>
      </c>
      <c r="J45" s="1" t="s">
        <v>87</v>
      </c>
      <c r="K45" s="17">
        <v>1752.1</v>
      </c>
      <c r="L45" s="17">
        <v>0</v>
      </c>
      <c r="M45" s="17">
        <v>10.09</v>
      </c>
      <c r="N45" s="18">
        <v>53036.07</v>
      </c>
      <c r="O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53036.066999999995</v>
      </c>
      <c r="P45" s="17">
        <f>Таблица8234352[[#This Row],[Начислено взносов по отчету УК, руб,]]-Таблица8234352[[#This Row],[Начислено взносов  расчетное]]</f>
        <v>3.0000000042491592E-3</v>
      </c>
      <c r="Q45" s="20">
        <v>50473.13</v>
      </c>
      <c r="R45" s="8">
        <f>Таблица8234352[[#This Row],[ПОСТУПИЛО ВЗНОСОВ ПО БАНКОВСКОЙ ВЫПИСКЕ]]-Таблица8234352[[#This Row],[Оплачено пени, руб,]]</f>
        <v>50360.85</v>
      </c>
      <c r="S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4388.5400000000018</v>
      </c>
      <c r="T45" s="18">
        <v>1825.6</v>
      </c>
      <c r="U45" s="18">
        <v>112.28</v>
      </c>
      <c r="V45" s="20">
        <v>1419.99</v>
      </c>
      <c r="W45" s="20">
        <v>0</v>
      </c>
      <c r="X45" s="20">
        <v>0</v>
      </c>
      <c r="Y45" s="21">
        <v>0</v>
      </c>
      <c r="Z45" s="21">
        <v>635.63</v>
      </c>
      <c r="AA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1195384.1500000004</v>
      </c>
      <c r="AB45" s="16">
        <v>1144126.6600000001</v>
      </c>
      <c r="AC45" s="20">
        <v>1195384.1499999999</v>
      </c>
      <c r="AD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" s="24"/>
      <c r="AF45" s="1" t="s">
        <v>228</v>
      </c>
      <c r="AG45" s="1">
        <v>1096846.31</v>
      </c>
    </row>
    <row r="46" spans="2:33" ht="30" hidden="1">
      <c r="B46" s="15" t="s">
        <v>1770</v>
      </c>
      <c r="C46" s="1" t="s">
        <v>229</v>
      </c>
      <c r="D46" s="1" t="s">
        <v>230</v>
      </c>
      <c r="E46" s="1" t="s">
        <v>231</v>
      </c>
      <c r="F46" s="1" t="s">
        <v>232</v>
      </c>
      <c r="G46" s="1" t="s">
        <v>218</v>
      </c>
      <c r="I46" s="1" t="s">
        <v>233</v>
      </c>
      <c r="J46" s="1" t="s">
        <v>234</v>
      </c>
      <c r="K46" s="17">
        <v>1761</v>
      </c>
      <c r="L46" s="17">
        <v>0</v>
      </c>
      <c r="M46" s="17">
        <v>10.09</v>
      </c>
      <c r="N46" s="18">
        <v>53305.47</v>
      </c>
      <c r="O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53305.469999999994</v>
      </c>
      <c r="P46" s="17">
        <f>Таблица8234352[[#This Row],[Начислено взносов по отчету УК, руб,]]-Таблица8234352[[#This Row],[Начислено взносов  расчетное]]</f>
        <v>0</v>
      </c>
      <c r="Q46" s="20">
        <v>47328.53</v>
      </c>
      <c r="R46" s="8">
        <f>Таблица8234352[[#This Row],[ПОСТУПИЛО ВЗНОСОВ ПО БАНКОВСКОЙ ВЫПИСКЕ]]-Таблица8234352[[#This Row],[Оплачено пени, руб,]]</f>
        <v>47328.53</v>
      </c>
      <c r="S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5976.9400000000023</v>
      </c>
      <c r="T46" s="18">
        <v>0</v>
      </c>
      <c r="U46" s="18">
        <v>0</v>
      </c>
      <c r="V46" s="20">
        <v>13860.14</v>
      </c>
      <c r="W46" s="20">
        <v>0</v>
      </c>
      <c r="X46" s="20">
        <v>0</v>
      </c>
      <c r="Y46" s="21">
        <v>0</v>
      </c>
      <c r="Z46" s="21">
        <v>0</v>
      </c>
      <c r="AA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1918944.69</v>
      </c>
      <c r="AB46" s="16">
        <v>1857756.02</v>
      </c>
      <c r="AC46" s="20">
        <v>1918944.69</v>
      </c>
      <c r="AD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" s="24"/>
      <c r="AF46" s="1" t="s">
        <v>229</v>
      </c>
      <c r="AG46" s="1">
        <v>1799124.7</v>
      </c>
    </row>
    <row r="47" spans="2:33" ht="30" hidden="1">
      <c r="B47" s="15" t="s">
        <v>1770</v>
      </c>
      <c r="C47" s="1" t="s">
        <v>235</v>
      </c>
      <c r="D47" s="1" t="s">
        <v>33</v>
      </c>
      <c r="E47" s="1" t="s">
        <v>236</v>
      </c>
      <c r="F47" s="1" t="s">
        <v>237</v>
      </c>
      <c r="G47" s="1" t="s">
        <v>93</v>
      </c>
      <c r="I47" s="1" t="s">
        <v>238</v>
      </c>
      <c r="J47" s="1" t="s">
        <v>239</v>
      </c>
      <c r="K47" s="17">
        <v>1552.72</v>
      </c>
      <c r="L47" s="17">
        <v>363.2</v>
      </c>
      <c r="M47" s="17">
        <v>10.09</v>
      </c>
      <c r="N47" s="18">
        <v>57937.47</v>
      </c>
      <c r="O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57994.898399999998</v>
      </c>
      <c r="P47" s="17">
        <f>Таблица8234352[[#This Row],[Начислено взносов по отчету УК, руб,]]-Таблица8234352[[#This Row],[Начислено взносов  расчетное]]</f>
        <v>-57.428399999997055</v>
      </c>
      <c r="Q47" s="19">
        <v>50981.78</v>
      </c>
      <c r="R47" s="8">
        <f>Таблица8234352[[#This Row],[ПОСТУПИЛО ВЗНОСОВ ПО БАНКОВСКОЙ ВЫПИСКЕ]]-Таблица8234352[[#This Row],[Оплачено пени, руб,]]</f>
        <v>49109.63</v>
      </c>
      <c r="S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9056.2600000000039</v>
      </c>
      <c r="T47" s="18">
        <v>2100.5700000000002</v>
      </c>
      <c r="U47" s="18">
        <v>1872.15</v>
      </c>
      <c r="V47" s="20">
        <v>0</v>
      </c>
      <c r="W47" s="20">
        <v>0</v>
      </c>
      <c r="X47" s="20">
        <v>0</v>
      </c>
      <c r="Y47" s="21">
        <v>0</v>
      </c>
      <c r="Z47" s="21">
        <v>0</v>
      </c>
      <c r="AA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1697824.4499999997</v>
      </c>
      <c r="AB47" s="16">
        <v>1646842.67</v>
      </c>
      <c r="AC47" s="20">
        <v>1697824.45</v>
      </c>
      <c r="AD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" s="24"/>
      <c r="AF47" s="1" t="s">
        <v>235</v>
      </c>
      <c r="AG47" s="1">
        <v>1580126.73</v>
      </c>
    </row>
    <row r="48" spans="2:33" ht="30" hidden="1">
      <c r="B48" s="15" t="s">
        <v>1770</v>
      </c>
      <c r="C48" s="1" t="s">
        <v>240</v>
      </c>
      <c r="D48" s="1" t="s">
        <v>33</v>
      </c>
      <c r="E48" s="1" t="s">
        <v>241</v>
      </c>
      <c r="F48" s="1" t="s">
        <v>242</v>
      </c>
      <c r="G48" s="1" t="s">
        <v>56</v>
      </c>
      <c r="I48" s="1" t="s">
        <v>243</v>
      </c>
      <c r="J48" s="1" t="s">
        <v>244</v>
      </c>
      <c r="K48" s="17">
        <v>1677.7</v>
      </c>
      <c r="L48" s="17">
        <v>241</v>
      </c>
      <c r="M48" s="17">
        <v>10.09</v>
      </c>
      <c r="N48" s="18">
        <v>57019.59</v>
      </c>
      <c r="O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58079.048999999999</v>
      </c>
      <c r="P48" s="17">
        <f>Таблица8234352[[#This Row],[Начислено взносов по отчету УК, руб,]]-Таблица8234352[[#This Row],[Начислено взносов  расчетное]]</f>
        <v>-1059.4590000000026</v>
      </c>
      <c r="Q48" s="27">
        <v>43131.58</v>
      </c>
      <c r="R48" s="8">
        <f>Таблица8234352[[#This Row],[ПОСТУПИЛО ВЗНОСОВ ПО БАНКОВСКОЙ ВЫПИСКЕ]]-Таблица8234352[[#This Row],[Оплачено пени, руб,]]</f>
        <v>42964.01</v>
      </c>
      <c r="S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14369.719999999994</v>
      </c>
      <c r="T48" s="18">
        <v>481.71</v>
      </c>
      <c r="U48" s="18">
        <v>167.57</v>
      </c>
      <c r="V48" s="20">
        <v>1854.87</v>
      </c>
      <c r="W48" s="20">
        <v>0</v>
      </c>
      <c r="X48" s="20">
        <v>0</v>
      </c>
      <c r="Y48" s="21">
        <v>0</v>
      </c>
      <c r="Z48" s="21">
        <v>0</v>
      </c>
      <c r="AA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1542582.4800000002</v>
      </c>
      <c r="AB48" s="16">
        <v>1497596.03</v>
      </c>
      <c r="AC48" s="20">
        <v>1542582.48</v>
      </c>
      <c r="AD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" s="24"/>
      <c r="AF48" s="1" t="s">
        <v>240</v>
      </c>
      <c r="AG48" s="1">
        <v>1464016.62</v>
      </c>
    </row>
    <row r="49" spans="2:33" ht="30" hidden="1">
      <c r="B49" s="15" t="s">
        <v>1770</v>
      </c>
      <c r="C49" s="1" t="s">
        <v>245</v>
      </c>
      <c r="D49" s="1" t="s">
        <v>66</v>
      </c>
      <c r="E49" s="1" t="s">
        <v>140</v>
      </c>
      <c r="F49" s="1" t="s">
        <v>141</v>
      </c>
      <c r="G49" s="1" t="s">
        <v>246</v>
      </c>
      <c r="I49" s="1" t="s">
        <v>70</v>
      </c>
      <c r="J49" s="1">
        <v>2444002652</v>
      </c>
      <c r="K49" s="17">
        <v>1929.2</v>
      </c>
      <c r="L49" s="17">
        <v>0</v>
      </c>
      <c r="M49" s="17">
        <v>10.09</v>
      </c>
      <c r="N49" s="18">
        <v>58396.89</v>
      </c>
      <c r="O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58396.884000000005</v>
      </c>
      <c r="P49" s="17">
        <f>Таблица8234352[[#This Row],[Начислено взносов по отчету УК, руб,]]-Таблица8234352[[#This Row],[Начислено взносов  расчетное]]</f>
        <v>5.9999999939464033E-3</v>
      </c>
      <c r="Q49" s="20">
        <v>60242.44</v>
      </c>
      <c r="R49" s="8">
        <f>Таблица8234352[[#This Row],[ПОСТУПИЛО ВЗНОСОВ ПО БАНКОВСКОЙ ВЫПИСКЕ]]-Таблица8234352[[#This Row],[Оплачено пени, руб,]]</f>
        <v>60215.91</v>
      </c>
      <c r="S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-1728.080000000004</v>
      </c>
      <c r="T49" s="18">
        <v>117.47</v>
      </c>
      <c r="U49" s="18">
        <v>26.53</v>
      </c>
      <c r="V49" s="20">
        <v>1302.78</v>
      </c>
      <c r="W49" s="20">
        <v>0</v>
      </c>
      <c r="X49" s="20">
        <v>0</v>
      </c>
      <c r="Y49" s="21">
        <v>0</v>
      </c>
      <c r="Z49" s="21">
        <v>0</v>
      </c>
      <c r="AA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1107891.1500000001</v>
      </c>
      <c r="AB49" s="16">
        <v>1046345.93</v>
      </c>
      <c r="AC49" s="20">
        <v>1107891.1499999999</v>
      </c>
      <c r="AD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" s="24" t="s">
        <v>81</v>
      </c>
      <c r="AF49" s="1" t="s">
        <v>245</v>
      </c>
      <c r="AG49" s="1">
        <v>992684.29</v>
      </c>
    </row>
    <row r="50" spans="2:33" ht="30" hidden="1">
      <c r="B50" s="15" t="s">
        <v>1770</v>
      </c>
      <c r="C50" s="1" t="s">
        <v>247</v>
      </c>
      <c r="D50" s="1" t="s">
        <v>248</v>
      </c>
      <c r="E50" s="1" t="s">
        <v>249</v>
      </c>
      <c r="F50" s="1" t="s">
        <v>250</v>
      </c>
      <c r="G50" s="1" t="s">
        <v>125</v>
      </c>
      <c r="I50" s="1" t="s">
        <v>251</v>
      </c>
      <c r="J50" s="1" t="s">
        <v>252</v>
      </c>
      <c r="K50" s="17">
        <v>2025.9</v>
      </c>
      <c r="L50" s="17">
        <v>0</v>
      </c>
      <c r="M50" s="17">
        <v>10.09</v>
      </c>
      <c r="N50" s="18">
        <v>61324.02</v>
      </c>
      <c r="O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61323.993000000002</v>
      </c>
      <c r="P50" s="17">
        <f>Таблица8234352[[#This Row],[Начислено взносов по отчету УК, руб,]]-Таблица8234352[[#This Row],[Начислено взносов  расчетное]]</f>
        <v>2.6999999994586688E-2</v>
      </c>
      <c r="Q50" s="19">
        <v>59625.68</v>
      </c>
      <c r="R50" s="8">
        <f>Таблица8234352[[#This Row],[ПОСТУПИЛО ВЗНОСОВ ПО БАНКОВСКОЙ ВЫПИСКЕ]]-Таблица8234352[[#This Row],[Оплачено пени, руб,]]</f>
        <v>59625.68</v>
      </c>
      <c r="S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1698.3399999999965</v>
      </c>
      <c r="T50" s="18">
        <v>0</v>
      </c>
      <c r="U50" s="18">
        <v>0</v>
      </c>
      <c r="V50" s="20">
        <v>0</v>
      </c>
      <c r="W50" s="20">
        <v>0</v>
      </c>
      <c r="X50" s="20">
        <v>0</v>
      </c>
      <c r="Y50" s="21">
        <v>0</v>
      </c>
      <c r="Z50" s="21">
        <v>0</v>
      </c>
      <c r="AA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1961197.95</v>
      </c>
      <c r="AB50" s="16">
        <v>1901572.27</v>
      </c>
      <c r="AC50" s="20">
        <v>1961197.95</v>
      </c>
      <c r="AD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" s="24"/>
      <c r="AF50" s="1" t="s">
        <v>247</v>
      </c>
      <c r="AG50" s="1">
        <v>1842232.21</v>
      </c>
    </row>
    <row r="51" spans="2:33" hidden="1">
      <c r="B51" s="15" t="s">
        <v>1770</v>
      </c>
      <c r="C51" s="1" t="s">
        <v>253</v>
      </c>
      <c r="D51" s="1" t="s">
        <v>83</v>
      </c>
      <c r="E51" s="1" t="s">
        <v>41</v>
      </c>
      <c r="F51" s="1" t="s">
        <v>212</v>
      </c>
      <c r="G51" s="1" t="s">
        <v>135</v>
      </c>
      <c r="I51" s="1" t="s">
        <v>214</v>
      </c>
      <c r="J51" s="1" t="s">
        <v>87</v>
      </c>
      <c r="K51" s="17">
        <v>1945.3</v>
      </c>
      <c r="L51" s="17">
        <v>0</v>
      </c>
      <c r="M51" s="17">
        <v>10.09</v>
      </c>
      <c r="N51" s="18">
        <v>58884.23</v>
      </c>
      <c r="O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58884.230999999992</v>
      </c>
      <c r="P51" s="17">
        <f>Таблица8234352[[#This Row],[Начислено взносов по отчету УК, руб,]]-Таблица8234352[[#This Row],[Начислено взносов  расчетное]]</f>
        <v>-9.9999998928979039E-4</v>
      </c>
      <c r="Q51" s="20">
        <v>54031.45</v>
      </c>
      <c r="R51" s="8">
        <f>Таблица8234352[[#This Row],[ПОСТУПИЛО ВЗНОСОВ ПО БАНКОВСКОЙ ВЫПИСКЕ]]-Таблица8234352[[#This Row],[Оплачено пени, руб,]]</f>
        <v>53880.619999999995</v>
      </c>
      <c r="S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12569.710000000008</v>
      </c>
      <c r="T51" s="18">
        <v>7716.93</v>
      </c>
      <c r="U51" s="18">
        <v>150.83000000000001</v>
      </c>
      <c r="V51" s="20">
        <v>1281.6400000000001</v>
      </c>
      <c r="W51" s="20">
        <v>0</v>
      </c>
      <c r="X51" s="20">
        <v>0</v>
      </c>
      <c r="Y51" s="21">
        <v>0</v>
      </c>
      <c r="Z51" s="21">
        <v>0</v>
      </c>
      <c r="AA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1085388.72</v>
      </c>
      <c r="AB51" s="16">
        <v>1030075.63</v>
      </c>
      <c r="AC51" s="20">
        <v>1085388.72</v>
      </c>
      <c r="AD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" s="24"/>
      <c r="AF51" s="1" t="s">
        <v>253</v>
      </c>
      <c r="AG51" s="1">
        <v>984107.91</v>
      </c>
    </row>
    <row r="52" spans="2:33" ht="30" hidden="1">
      <c r="B52" s="15" t="s">
        <v>1770</v>
      </c>
      <c r="C52" s="1" t="s">
        <v>254</v>
      </c>
      <c r="D52" s="1" t="s">
        <v>33</v>
      </c>
      <c r="E52" s="1" t="s">
        <v>255</v>
      </c>
      <c r="F52" s="1" t="s">
        <v>256</v>
      </c>
      <c r="G52" s="1" t="s">
        <v>257</v>
      </c>
      <c r="I52" s="1" t="s">
        <v>258</v>
      </c>
      <c r="J52" s="1" t="s">
        <v>259</v>
      </c>
      <c r="K52" s="17">
        <v>795.2</v>
      </c>
      <c r="L52" s="17">
        <v>1172</v>
      </c>
      <c r="M52" s="17">
        <v>10.09</v>
      </c>
      <c r="N52" s="18">
        <v>59562.3</v>
      </c>
      <c r="O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59547.144</v>
      </c>
      <c r="P52" s="17">
        <f>Таблица8234352[[#This Row],[Начислено взносов по отчету УК, руб,]]-Таблица8234352[[#This Row],[Начислено взносов  расчетное]]</f>
        <v>15.156000000002678</v>
      </c>
      <c r="Q52" s="20">
        <v>53035.15</v>
      </c>
      <c r="R52" s="8">
        <f>Таблица8234352[[#This Row],[ПОСТУПИЛО ВЗНОСОВ ПО БАНКОВСКОЙ ВЫПИСКЕ]]-Таблица8234352[[#This Row],[Оплачено пени, руб,]]</f>
        <v>53035.15</v>
      </c>
      <c r="S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6527.1500000000015</v>
      </c>
      <c r="T52" s="18">
        <v>0</v>
      </c>
      <c r="U52" s="18">
        <v>0</v>
      </c>
      <c r="V52" s="20">
        <v>2428.4699999999998</v>
      </c>
      <c r="W52" s="20">
        <v>0</v>
      </c>
      <c r="X52" s="20">
        <v>0</v>
      </c>
      <c r="Y52" s="21">
        <v>0</v>
      </c>
      <c r="Z52" s="21">
        <v>0</v>
      </c>
      <c r="AA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2013680.8399999999</v>
      </c>
      <c r="AB52" s="16">
        <v>1958217.22</v>
      </c>
      <c r="AC52" s="20">
        <v>2013680.84</v>
      </c>
      <c r="AD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" s="24" t="s">
        <v>260</v>
      </c>
      <c r="AF52" s="1" t="s">
        <v>254</v>
      </c>
      <c r="AG52" s="1">
        <v>1903835.76</v>
      </c>
    </row>
    <row r="53" spans="2:33" hidden="1">
      <c r="B53" s="15" t="s">
        <v>1770</v>
      </c>
      <c r="C53" s="1" t="s">
        <v>261</v>
      </c>
      <c r="D53" s="1" t="s">
        <v>83</v>
      </c>
      <c r="E53" s="1" t="s">
        <v>109</v>
      </c>
      <c r="F53" s="1" t="s">
        <v>147</v>
      </c>
      <c r="G53" s="1" t="s">
        <v>115</v>
      </c>
      <c r="I53" s="1" t="s">
        <v>214</v>
      </c>
      <c r="J53" s="1" t="s">
        <v>87</v>
      </c>
      <c r="K53" s="17">
        <v>1968.6</v>
      </c>
      <c r="L53" s="17">
        <v>0</v>
      </c>
      <c r="M53" s="17">
        <v>10.09</v>
      </c>
      <c r="N53" s="18">
        <v>59589.52</v>
      </c>
      <c r="O5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59589.521999999997</v>
      </c>
      <c r="P53" s="17">
        <f>Таблица8234352[[#This Row],[Начислено взносов по отчету УК, руб,]]-Таблица8234352[[#This Row],[Начислено взносов  расчетное]]</f>
        <v>-2.0000000004074536E-3</v>
      </c>
      <c r="Q53" s="20">
        <v>66863.58</v>
      </c>
      <c r="R53" s="8">
        <f>Таблица8234352[[#This Row],[ПОСТУПИЛО ВЗНОСОВ ПО БАНКОВСКОЙ ВЫПИСКЕ]]-Таблица8234352[[#This Row],[Оплачено пени, руб,]]</f>
        <v>65998.36</v>
      </c>
      <c r="S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6398.2999999999965</v>
      </c>
      <c r="T53" s="18">
        <v>13672.36</v>
      </c>
      <c r="U53" s="18">
        <v>865.22</v>
      </c>
      <c r="V53" s="20">
        <v>0</v>
      </c>
      <c r="W53" s="20">
        <v>0</v>
      </c>
      <c r="X53" s="20">
        <v>0</v>
      </c>
      <c r="Y53" s="21">
        <v>0</v>
      </c>
      <c r="Z53" s="21">
        <v>0</v>
      </c>
      <c r="AA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707525.6399999999</v>
      </c>
      <c r="AB53" s="16">
        <v>640662.05999999994</v>
      </c>
      <c r="AC53" s="20">
        <v>707525.64</v>
      </c>
      <c r="AD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" s="24"/>
      <c r="AF53" s="1" t="s">
        <v>261</v>
      </c>
      <c r="AG53" s="1">
        <v>591241.23</v>
      </c>
    </row>
    <row r="54" spans="2:33" hidden="1">
      <c r="B54" s="15" t="s">
        <v>1770</v>
      </c>
      <c r="C54" s="1" t="s">
        <v>262</v>
      </c>
      <c r="D54" s="1" t="s">
        <v>83</v>
      </c>
      <c r="E54" s="1" t="s">
        <v>263</v>
      </c>
      <c r="F54" s="1" t="s">
        <v>264</v>
      </c>
      <c r="G54" s="1" t="s">
        <v>89</v>
      </c>
      <c r="I54" s="1" t="s">
        <v>226</v>
      </c>
      <c r="J54" s="1" t="s">
        <v>227</v>
      </c>
      <c r="K54" s="17">
        <v>1981.4</v>
      </c>
      <c r="L54" s="17">
        <v>0</v>
      </c>
      <c r="M54" s="17">
        <v>10.09</v>
      </c>
      <c r="N54" s="18">
        <v>59976.99</v>
      </c>
      <c r="O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59976.978000000003</v>
      </c>
      <c r="P54" s="17">
        <f>Таблица8234352[[#This Row],[Начислено взносов по отчету УК, руб,]]-Таблица8234352[[#This Row],[Начислено взносов  расчетное]]</f>
        <v>1.1999999995168764E-2</v>
      </c>
      <c r="Q54" s="19">
        <v>66187.7</v>
      </c>
      <c r="R54" s="8">
        <f>Таблица8234352[[#This Row],[ПОСТУПИЛО ВЗНОСОВ ПО БАНКОВСКОЙ ВЫПИСКЕ]]-Таблица8234352[[#This Row],[Оплачено пени, руб,]]</f>
        <v>66187.7</v>
      </c>
      <c r="S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6446.8000000000011</v>
      </c>
      <c r="T54" s="18">
        <v>12657.51</v>
      </c>
      <c r="U54" s="18">
        <v>0</v>
      </c>
      <c r="V54" s="20">
        <v>0</v>
      </c>
      <c r="W54" s="20">
        <v>0</v>
      </c>
      <c r="X54" s="20">
        <v>0</v>
      </c>
      <c r="Y54" s="21">
        <v>0</v>
      </c>
      <c r="Z54" s="21">
        <v>0</v>
      </c>
      <c r="AA5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937561.42999999993</v>
      </c>
      <c r="AB54" s="16">
        <v>871373.73</v>
      </c>
      <c r="AC54" s="19">
        <v>937561.43</v>
      </c>
      <c r="AD5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" s="24"/>
      <c r="AF54" s="1" t="s">
        <v>262</v>
      </c>
      <c r="AG54" s="1">
        <v>807579.48</v>
      </c>
    </row>
    <row r="55" spans="2:33" hidden="1">
      <c r="B55" s="15" t="s">
        <v>1770</v>
      </c>
      <c r="C55" s="1" t="s">
        <v>265</v>
      </c>
      <c r="D55" s="1" t="s">
        <v>83</v>
      </c>
      <c r="E55" s="1" t="s">
        <v>41</v>
      </c>
      <c r="F55" s="1" t="s">
        <v>212</v>
      </c>
      <c r="G55" s="1" t="s">
        <v>148</v>
      </c>
      <c r="I55" s="1" t="s">
        <v>214</v>
      </c>
      <c r="J55" s="1" t="s">
        <v>87</v>
      </c>
      <c r="K55" s="17">
        <v>1983.4</v>
      </c>
      <c r="L55" s="17">
        <v>0</v>
      </c>
      <c r="M55" s="17">
        <v>10.09</v>
      </c>
      <c r="N55" s="18">
        <v>60037.52</v>
      </c>
      <c r="O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60037.518000000004</v>
      </c>
      <c r="P55" s="17">
        <f>Таблица8234352[[#This Row],[Начислено взносов по отчету УК, руб,]]-Таблица8234352[[#This Row],[Начислено взносов  расчетное]]</f>
        <v>1.999999993131496E-3</v>
      </c>
      <c r="Q55" s="19">
        <v>73470.42</v>
      </c>
      <c r="R55" s="8">
        <f>Таблица8234352[[#This Row],[ПОСТУПИЛО ВЗНОСОВ ПО БАНКОВСКОЙ ВЫПИСКЕ]]-Таблица8234352[[#This Row],[Оплачено пени, руб,]]</f>
        <v>73290.55</v>
      </c>
      <c r="S5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-8797.3700000000081</v>
      </c>
      <c r="T55" s="18">
        <v>4635.53</v>
      </c>
      <c r="U55" s="18">
        <v>179.87</v>
      </c>
      <c r="V55" s="20">
        <v>0</v>
      </c>
      <c r="W55" s="20">
        <v>0</v>
      </c>
      <c r="X55" s="20">
        <v>0</v>
      </c>
      <c r="Y55" s="21">
        <v>0</v>
      </c>
      <c r="Z55" s="21">
        <v>0</v>
      </c>
      <c r="AA5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610558.86</v>
      </c>
      <c r="AB55" s="16">
        <v>537088.43999999994</v>
      </c>
      <c r="AC55" s="20">
        <v>610558.86</v>
      </c>
      <c r="AD5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" s="24"/>
      <c r="AF55" s="1" t="s">
        <v>265</v>
      </c>
      <c r="AG55" s="1">
        <v>459066.81</v>
      </c>
    </row>
    <row r="56" spans="2:33" hidden="1">
      <c r="B56" s="15" t="s">
        <v>1770</v>
      </c>
      <c r="C56" s="1" t="s">
        <v>266</v>
      </c>
      <c r="D56" s="1" t="s">
        <v>83</v>
      </c>
      <c r="E56" s="1" t="s">
        <v>267</v>
      </c>
      <c r="F56" s="1" t="s">
        <v>268</v>
      </c>
      <c r="G56" s="1" t="s">
        <v>135</v>
      </c>
      <c r="I56" s="1" t="s">
        <v>116</v>
      </c>
      <c r="J56" s="1" t="s">
        <v>117</v>
      </c>
      <c r="K56" s="17">
        <v>1571.6</v>
      </c>
      <c r="L56" s="17">
        <v>422.4</v>
      </c>
      <c r="M56" s="17">
        <v>10.09</v>
      </c>
      <c r="N56" s="18">
        <v>60358.35</v>
      </c>
      <c r="O5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60358.38</v>
      </c>
      <c r="P56" s="17">
        <f>Таблица8234352[[#This Row],[Начислено взносов по отчету УК, руб,]]-Таблица8234352[[#This Row],[Начислено взносов  расчетное]]</f>
        <v>-2.9999999998835847E-2</v>
      </c>
      <c r="Q56" s="20">
        <v>65345.8</v>
      </c>
      <c r="R56" s="8">
        <f>Таблица8234352[[#This Row],[ПОСТУПИЛО ВЗНОСОВ ПО БАНКОВСКОЙ ВЫПИСКЕ]]-Таблица8234352[[#This Row],[Оплачено пени, руб,]]</f>
        <v>65345.8</v>
      </c>
      <c r="S5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-4987.4500000000044</v>
      </c>
      <c r="T56" s="18">
        <v>0</v>
      </c>
      <c r="U56" s="18">
        <v>0</v>
      </c>
      <c r="V56" s="20">
        <v>1989.34</v>
      </c>
      <c r="W56" s="20">
        <v>0</v>
      </c>
      <c r="X56" s="20">
        <v>0</v>
      </c>
      <c r="Y56" s="21">
        <v>0</v>
      </c>
      <c r="Z56" s="21">
        <v>0</v>
      </c>
      <c r="AA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1691734.4300000002</v>
      </c>
      <c r="AB56" s="16">
        <v>1624399.29</v>
      </c>
      <c r="AC56" s="20">
        <v>1691734.43</v>
      </c>
      <c r="AD5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" s="24"/>
      <c r="AF56" s="1" t="s">
        <v>266</v>
      </c>
      <c r="AG56" s="1">
        <v>1559891.03</v>
      </c>
    </row>
    <row r="57" spans="2:33" hidden="1">
      <c r="B57" s="15" t="s">
        <v>1770</v>
      </c>
      <c r="C57" s="1" t="s">
        <v>269</v>
      </c>
      <c r="D57" s="1" t="s">
        <v>83</v>
      </c>
      <c r="E57" s="1" t="s">
        <v>267</v>
      </c>
      <c r="F57" s="1" t="s">
        <v>268</v>
      </c>
      <c r="G57" s="1" t="s">
        <v>270</v>
      </c>
      <c r="I57" s="1" t="s">
        <v>116</v>
      </c>
      <c r="J57" s="1" t="s">
        <v>117</v>
      </c>
      <c r="K57" s="17">
        <v>1609.7</v>
      </c>
      <c r="L57" s="17">
        <v>400.8</v>
      </c>
      <c r="M57" s="17">
        <v>10.09</v>
      </c>
      <c r="N57" s="18">
        <v>60857.88</v>
      </c>
      <c r="O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60857.834999999999</v>
      </c>
      <c r="P57" s="17">
        <f>Таблица8234352[[#This Row],[Начислено взносов по отчету УК, руб,]]-Таблица8234352[[#This Row],[Начислено взносов  расчетное]]</f>
        <v>4.499999999825377E-2</v>
      </c>
      <c r="Q57" s="19">
        <v>65396.959999999999</v>
      </c>
      <c r="R57" s="8">
        <f>Таблица8234352[[#This Row],[ПОСТУПИЛО ВЗНОСОВ ПО БАНКОВСКОЙ ВЫПИСКЕ]]-Таблица8234352[[#This Row],[Оплачено пени, руб,]]</f>
        <v>65396.959999999999</v>
      </c>
      <c r="S5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-4539.0800000000017</v>
      </c>
      <c r="T57" s="18">
        <v>0</v>
      </c>
      <c r="U57" s="18">
        <v>0</v>
      </c>
      <c r="V57" s="20">
        <v>0</v>
      </c>
      <c r="W57" s="20">
        <v>0</v>
      </c>
      <c r="X57" s="20">
        <v>0</v>
      </c>
      <c r="Y57" s="21">
        <v>0</v>
      </c>
      <c r="Z57" s="21">
        <v>0</v>
      </c>
      <c r="AA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230626.21</v>
      </c>
      <c r="AB57" s="16">
        <v>165229.25</v>
      </c>
      <c r="AC57" s="20">
        <v>230626.21</v>
      </c>
      <c r="AD5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" s="24"/>
      <c r="AF57" s="1" t="s">
        <v>269</v>
      </c>
      <c r="AG57" s="1">
        <v>121483.78</v>
      </c>
    </row>
    <row r="58" spans="2:33" ht="30" hidden="1">
      <c r="B58" s="15" t="s">
        <v>1770</v>
      </c>
      <c r="C58" s="1" t="s">
        <v>271</v>
      </c>
      <c r="D58" s="1" t="s">
        <v>83</v>
      </c>
      <c r="E58" s="1" t="s">
        <v>267</v>
      </c>
      <c r="F58" s="1" t="s">
        <v>268</v>
      </c>
      <c r="G58" s="1" t="s">
        <v>89</v>
      </c>
      <c r="I58" s="1" t="s">
        <v>272</v>
      </c>
      <c r="J58" s="1" t="s">
        <v>273</v>
      </c>
      <c r="K58" s="17">
        <v>2020.5</v>
      </c>
      <c r="L58" s="17">
        <v>0</v>
      </c>
      <c r="M58" s="17">
        <v>10.09</v>
      </c>
      <c r="N58" s="18">
        <v>61160.67</v>
      </c>
      <c r="O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61160.535000000003</v>
      </c>
      <c r="P58" s="17">
        <f>Таблица8234352[[#This Row],[Начислено взносов по отчету УК, руб,]]-Таблица8234352[[#This Row],[Начислено взносов  расчетное]]</f>
        <v>0.13499999999476131</v>
      </c>
      <c r="Q58" s="20">
        <v>60741.279999999999</v>
      </c>
      <c r="R58" s="8">
        <f>Таблица8234352[[#This Row],[ПОСТУПИЛО ВЗНОСОВ ПО БАНКОВСКОЙ ВЫПИСКЕ]]-Таблица8234352[[#This Row],[Оплачено пени, руб,]]</f>
        <v>60736</v>
      </c>
      <c r="S5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774.88999999999828</v>
      </c>
      <c r="T58" s="18">
        <v>355.5</v>
      </c>
      <c r="U58" s="18">
        <v>5.28</v>
      </c>
      <c r="V58" s="20">
        <v>2230.61</v>
      </c>
      <c r="W58" s="20">
        <v>0</v>
      </c>
      <c r="X58" s="20">
        <v>0</v>
      </c>
      <c r="Y58" s="21">
        <v>0</v>
      </c>
      <c r="Z58" s="21">
        <v>0</v>
      </c>
      <c r="AA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1863335.2600000002</v>
      </c>
      <c r="AB58" s="16">
        <v>1800363.37</v>
      </c>
      <c r="AC58" s="20">
        <v>1863335.26</v>
      </c>
      <c r="AD5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" s="24"/>
      <c r="AF58" s="1" t="s">
        <v>271</v>
      </c>
      <c r="AG58" s="1">
        <v>1739606.75</v>
      </c>
    </row>
    <row r="59" spans="2:33" hidden="1">
      <c r="B59" s="15" t="s">
        <v>1770</v>
      </c>
      <c r="C59" s="1" t="s">
        <v>274</v>
      </c>
      <c r="D59" s="1" t="s">
        <v>83</v>
      </c>
      <c r="E59" s="1" t="s">
        <v>109</v>
      </c>
      <c r="F59" s="1" t="s">
        <v>147</v>
      </c>
      <c r="G59" s="1" t="s">
        <v>69</v>
      </c>
      <c r="I59" s="1" t="s">
        <v>214</v>
      </c>
      <c r="J59" s="1" t="s">
        <v>87</v>
      </c>
      <c r="K59" s="17">
        <v>2022.1</v>
      </c>
      <c r="L59" s="17">
        <v>0</v>
      </c>
      <c r="M59" s="17">
        <v>10.09</v>
      </c>
      <c r="N59" s="18">
        <v>61208.97</v>
      </c>
      <c r="O5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61208.96699999999</v>
      </c>
      <c r="P59" s="17">
        <f>Таблица8234352[[#This Row],[Начислено взносов по отчету УК, руб,]]-Таблица8234352[[#This Row],[Начислено взносов  расчетное]]</f>
        <v>3.0000000115251169E-3</v>
      </c>
      <c r="Q59" s="20">
        <v>55647.58</v>
      </c>
      <c r="R59" s="8">
        <f>Таблица8234352[[#This Row],[ПОСТУПИЛО ВЗНОСОВ ПО БАНКОВСКОЙ ВЫПИСКЕ]]-Таблица8234352[[#This Row],[Оплачено пени, руб,]]</f>
        <v>54217.919999999998</v>
      </c>
      <c r="S5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15462.830000000005</v>
      </c>
      <c r="T59" s="18">
        <v>9901.44</v>
      </c>
      <c r="U59" s="18">
        <v>1429.66</v>
      </c>
      <c r="V59" s="20">
        <v>1491.06</v>
      </c>
      <c r="W59" s="20">
        <v>0</v>
      </c>
      <c r="X59" s="20">
        <v>0</v>
      </c>
      <c r="Y59" s="21">
        <v>83608</v>
      </c>
      <c r="Z59" s="21">
        <v>0</v>
      </c>
      <c r="AA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1184558.24</v>
      </c>
      <c r="AB59" s="16">
        <v>1211027.6000000001</v>
      </c>
      <c r="AC59" s="20">
        <v>1184558.24</v>
      </c>
      <c r="AD5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" s="24"/>
      <c r="AF59" s="1" t="s">
        <v>274</v>
      </c>
      <c r="AG59" s="1">
        <v>1573506.53</v>
      </c>
    </row>
    <row r="60" spans="2:33" hidden="1">
      <c r="B60" s="15" t="s">
        <v>1770</v>
      </c>
      <c r="C60" s="1" t="s">
        <v>275</v>
      </c>
      <c r="D60" s="1" t="s">
        <v>83</v>
      </c>
      <c r="E60" s="1" t="s">
        <v>276</v>
      </c>
      <c r="F60" s="1" t="s">
        <v>277</v>
      </c>
      <c r="G60" s="1" t="s">
        <v>105</v>
      </c>
      <c r="I60" s="1" t="s">
        <v>214</v>
      </c>
      <c r="J60" s="1" t="s">
        <v>87</v>
      </c>
      <c r="K60" s="17">
        <v>2027.9</v>
      </c>
      <c r="L60" s="17">
        <v>0</v>
      </c>
      <c r="M60" s="17">
        <v>10.09</v>
      </c>
      <c r="N60" s="18">
        <v>61384.53</v>
      </c>
      <c r="O6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61384.53300000001</v>
      </c>
      <c r="P60" s="17">
        <f>Таблица8234352[[#This Row],[Начислено взносов по отчету УК, руб,]]-Таблица8234352[[#This Row],[Начислено взносов  расчетное]]</f>
        <v>-3.0000000115251169E-3</v>
      </c>
      <c r="Q60" s="20">
        <v>68122.27</v>
      </c>
      <c r="R60" s="8">
        <f>Таблица8234352[[#This Row],[ПОСТУПИЛО ВЗНОСОВ ПО БАНКОВСКОЙ ВЫПИСКЕ]]-Таблица8234352[[#This Row],[Оплачено пени, руб,]]</f>
        <v>63637.930000000008</v>
      </c>
      <c r="S6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-705.1300000000092</v>
      </c>
      <c r="T60" s="18">
        <v>6032.61</v>
      </c>
      <c r="U60" s="18">
        <v>4484.34</v>
      </c>
      <c r="V60" s="20">
        <v>2253.73</v>
      </c>
      <c r="W60" s="20">
        <v>0</v>
      </c>
      <c r="X60" s="20">
        <v>0</v>
      </c>
      <c r="Y60" s="21">
        <v>89325</v>
      </c>
      <c r="Z60" s="21">
        <v>0</v>
      </c>
      <c r="AA6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1807017.28</v>
      </c>
      <c r="AB60" s="16">
        <v>1825966.28</v>
      </c>
      <c r="AC60" s="20">
        <v>1807017.28</v>
      </c>
      <c r="AD6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" s="24"/>
      <c r="AF60" s="1" t="s">
        <v>275</v>
      </c>
      <c r="AG60" s="1">
        <v>1745481.3</v>
      </c>
    </row>
    <row r="61" spans="2:33" ht="30" hidden="1">
      <c r="B61" s="15" t="s">
        <v>1770</v>
      </c>
      <c r="C61" s="1" t="s">
        <v>278</v>
      </c>
      <c r="D61" s="1" t="s">
        <v>33</v>
      </c>
      <c r="E61" s="1" t="s">
        <v>279</v>
      </c>
      <c r="F61" s="1" t="s">
        <v>280</v>
      </c>
      <c r="G61" s="1" t="s">
        <v>138</v>
      </c>
      <c r="I61" s="1" t="s">
        <v>195</v>
      </c>
      <c r="J61" s="1" t="s">
        <v>51</v>
      </c>
      <c r="K61" s="17">
        <v>3213.7</v>
      </c>
      <c r="L61" s="17">
        <v>0</v>
      </c>
      <c r="M61" s="17">
        <v>10.09</v>
      </c>
      <c r="N61" s="18">
        <v>97278.84</v>
      </c>
      <c r="O6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97278.698999999993</v>
      </c>
      <c r="P61" s="17">
        <f>Таблица8234352[[#This Row],[Начислено взносов по отчету УК, руб,]]-Таблица8234352[[#This Row],[Начислено взносов  расчетное]]</f>
        <v>0.14100000000325963</v>
      </c>
      <c r="Q61" s="19">
        <v>92700.96</v>
      </c>
      <c r="R61" s="8">
        <f>Таблица8234352[[#This Row],[ПОСТУПИЛО ВЗНОСОВ ПО БАНКОВСКОЙ ВЫПИСКЕ]]-Таблица8234352[[#This Row],[Оплачено пени, руб,]]</f>
        <v>92363.82</v>
      </c>
      <c r="S6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17139.139999999992</v>
      </c>
      <c r="T61" s="18">
        <v>12561.26</v>
      </c>
      <c r="U61" s="18">
        <v>337.14</v>
      </c>
      <c r="V61" s="20">
        <v>0</v>
      </c>
      <c r="W61" s="20">
        <v>0</v>
      </c>
      <c r="X61" s="20">
        <v>0</v>
      </c>
      <c r="Y61" s="21">
        <v>0</v>
      </c>
      <c r="Z61" s="21">
        <v>0</v>
      </c>
      <c r="AA6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2028832.92</v>
      </c>
      <c r="AB61" s="16">
        <v>1936131.96</v>
      </c>
      <c r="AC61" s="20">
        <v>2028832.92</v>
      </c>
      <c r="AD6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" s="24"/>
      <c r="AF61" s="1" t="s">
        <v>278</v>
      </c>
      <c r="AG61" s="1">
        <v>1852463.58</v>
      </c>
    </row>
    <row r="62" spans="2:33" ht="30" hidden="1">
      <c r="B62" s="15" t="s">
        <v>1770</v>
      </c>
      <c r="C62" s="1" t="s">
        <v>281</v>
      </c>
      <c r="D62" s="1" t="s">
        <v>33</v>
      </c>
      <c r="E62" s="1" t="s">
        <v>41</v>
      </c>
      <c r="F62" s="1" t="s">
        <v>42</v>
      </c>
      <c r="G62" s="1" t="s">
        <v>43</v>
      </c>
      <c r="I62" s="1" t="s">
        <v>63</v>
      </c>
      <c r="J62" s="1" t="s">
        <v>64</v>
      </c>
      <c r="K62" s="17">
        <v>1699.2</v>
      </c>
      <c r="L62" s="17">
        <v>401.5</v>
      </c>
      <c r="M62" s="17">
        <v>10.09</v>
      </c>
      <c r="N62" s="18">
        <v>63588.21</v>
      </c>
      <c r="O6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63588.188999999998</v>
      </c>
      <c r="P62" s="17">
        <f>Таблица8234352[[#This Row],[Начислено взносов по отчету УК, руб,]]-Таблица8234352[[#This Row],[Начислено взносов  расчетное]]</f>
        <v>2.1000000000640284E-2</v>
      </c>
      <c r="Q62" s="19">
        <v>48056.91</v>
      </c>
      <c r="R62" s="8">
        <f>Таблица8234352[[#This Row],[ПОСТУПИЛО ВЗНОСОВ ПО БАНКОВСКОЙ ВЫПИСКЕ]]-Таблица8234352[[#This Row],[Оплачено пени, руб,]]</f>
        <v>47963.43</v>
      </c>
      <c r="S6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15713.109999999999</v>
      </c>
      <c r="T62" s="18">
        <v>181.81</v>
      </c>
      <c r="U62" s="18">
        <v>93.48</v>
      </c>
      <c r="V62" s="20">
        <v>0</v>
      </c>
      <c r="W62" s="20">
        <v>0</v>
      </c>
      <c r="X62" s="20">
        <v>0</v>
      </c>
      <c r="Y62" s="21">
        <v>0</v>
      </c>
      <c r="Z62" s="21">
        <v>0</v>
      </c>
      <c r="AA6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637088.17000000004</v>
      </c>
      <c r="AB62" s="16">
        <v>589031.26</v>
      </c>
      <c r="AC62" s="19">
        <v>637088.17000000004</v>
      </c>
      <c r="AD6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" s="24" t="s">
        <v>282</v>
      </c>
      <c r="AF62" s="1" t="s">
        <v>281</v>
      </c>
      <c r="AG62" s="1">
        <v>541993.44999999995</v>
      </c>
    </row>
    <row r="63" spans="2:33" ht="30" hidden="1">
      <c r="B63" s="15" t="s">
        <v>1770</v>
      </c>
      <c r="C63" s="1" t="s">
        <v>283</v>
      </c>
      <c r="D63" s="1" t="s">
        <v>83</v>
      </c>
      <c r="E63" s="1" t="s">
        <v>183</v>
      </c>
      <c r="F63" s="1" t="s">
        <v>184</v>
      </c>
      <c r="G63" s="1" t="s">
        <v>284</v>
      </c>
      <c r="I63" s="1" t="s">
        <v>272</v>
      </c>
      <c r="J63" s="1" t="s">
        <v>273</v>
      </c>
      <c r="K63" s="17">
        <v>2101.5</v>
      </c>
      <c r="L63" s="17">
        <v>0</v>
      </c>
      <c r="M63" s="17">
        <v>10.09</v>
      </c>
      <c r="N63" s="18">
        <v>636612.54</v>
      </c>
      <c r="O6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63612.404999999999</v>
      </c>
      <c r="P63" s="17">
        <f>Таблица8234352[[#This Row],[Начислено взносов по отчету УК, руб,]]-Таблица8234352[[#This Row],[Начислено взносов  расчетное]]</f>
        <v>573000.13500000001</v>
      </c>
      <c r="Q63" s="20">
        <v>54450.17</v>
      </c>
      <c r="R63" s="8">
        <f>Таблица8234352[[#This Row],[ПОСТУПИЛО ВЗНОСОВ ПО БАНКОВСКОЙ ВЫПИСКЕ]]-Таблица8234352[[#This Row],[Оплачено пени, руб,]]</f>
        <v>54448.28</v>
      </c>
      <c r="S6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582277.19999999995</v>
      </c>
      <c r="T63" s="18">
        <v>114.83</v>
      </c>
      <c r="U63" s="18">
        <v>1.89</v>
      </c>
      <c r="V63" s="20">
        <v>2076.04</v>
      </c>
      <c r="W63" s="20">
        <v>0</v>
      </c>
      <c r="X63" s="20">
        <v>0</v>
      </c>
      <c r="Y63" s="21">
        <v>0</v>
      </c>
      <c r="Z63" s="21">
        <v>0</v>
      </c>
      <c r="AA6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1735294.47</v>
      </c>
      <c r="AB63" s="16">
        <v>1678768.26</v>
      </c>
      <c r="AC63" s="20">
        <v>1735294.47</v>
      </c>
      <c r="AD6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" s="24"/>
      <c r="AF63" s="1" t="s">
        <v>283</v>
      </c>
      <c r="AG63" s="1">
        <v>1619263.61</v>
      </c>
    </row>
    <row r="64" spans="2:33" ht="30" hidden="1">
      <c r="B64" s="15" t="s">
        <v>1770</v>
      </c>
      <c r="C64" s="1" t="s">
        <v>285</v>
      </c>
      <c r="D64" s="1" t="s">
        <v>33</v>
      </c>
      <c r="E64" s="1" t="s">
        <v>286</v>
      </c>
      <c r="F64" s="1" t="s">
        <v>287</v>
      </c>
      <c r="G64" s="1" t="s">
        <v>288</v>
      </c>
      <c r="I64" s="1" t="s">
        <v>195</v>
      </c>
      <c r="J64" s="1" t="s">
        <v>51</v>
      </c>
      <c r="K64" s="17">
        <v>3104</v>
      </c>
      <c r="L64" s="17">
        <v>362.1</v>
      </c>
      <c r="M64" s="17">
        <v>10.09</v>
      </c>
      <c r="N64" s="18">
        <v>104919.15</v>
      </c>
      <c r="O6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104918.84700000001</v>
      </c>
      <c r="P64" s="17">
        <f>Таблица8234352[[#This Row],[Начислено взносов по отчету УК, руб,]]-Таблица8234352[[#This Row],[Начислено взносов  расчетное]]</f>
        <v>0.30299999998533167</v>
      </c>
      <c r="Q64" s="27">
        <v>95571.31</v>
      </c>
      <c r="R64" s="8">
        <f>Таблица8234352[[#This Row],[ПОСТУПИЛО ВЗНОСОВ ПО БАНКОВСКОЙ ВЫПИСКЕ]]-Таблица8234352[[#This Row],[Оплачено пени, руб,]]</f>
        <v>95560.459999999992</v>
      </c>
      <c r="S6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24009.050000000003</v>
      </c>
      <c r="T64" s="18">
        <v>14661.21</v>
      </c>
      <c r="U64" s="18">
        <v>10.85</v>
      </c>
      <c r="V64" s="20">
        <v>1700.24</v>
      </c>
      <c r="W64" s="20">
        <v>0</v>
      </c>
      <c r="X64" s="20">
        <v>0</v>
      </c>
      <c r="Y64" s="21">
        <v>0</v>
      </c>
      <c r="Z64" s="21">
        <v>0</v>
      </c>
      <c r="AA6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1465475.79</v>
      </c>
      <c r="AB64" s="16">
        <v>1368204.24</v>
      </c>
      <c r="AC64" s="20">
        <v>1465475.79</v>
      </c>
      <c r="AD6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" s="24"/>
      <c r="AF64" s="1" t="s">
        <v>285</v>
      </c>
      <c r="AG64" s="1">
        <v>1266371.33</v>
      </c>
    </row>
    <row r="65" spans="2:33" ht="30" hidden="1">
      <c r="B65" s="15" t="s">
        <v>1770</v>
      </c>
      <c r="C65" s="1" t="s">
        <v>289</v>
      </c>
      <c r="D65" s="1" t="s">
        <v>197</v>
      </c>
      <c r="E65" s="1" t="s">
        <v>290</v>
      </c>
      <c r="F65" s="1" t="s">
        <v>291</v>
      </c>
      <c r="G65" s="1" t="s">
        <v>292</v>
      </c>
      <c r="I65" s="1" t="s">
        <v>226</v>
      </c>
      <c r="J65" s="1" t="s">
        <v>227</v>
      </c>
      <c r="K65" s="17">
        <v>3339.9</v>
      </c>
      <c r="L65" s="17">
        <v>0</v>
      </c>
      <c r="M65" s="17">
        <v>10.09</v>
      </c>
      <c r="N65" s="18">
        <v>101098.89</v>
      </c>
      <c r="O6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101098.773</v>
      </c>
      <c r="P65" s="17">
        <f>Таблица8234352[[#This Row],[Начислено взносов по отчету УК, руб,]]-Таблица8234352[[#This Row],[Начислено взносов  расчетное]]</f>
        <v>0.11699999999837019</v>
      </c>
      <c r="Q65" s="19">
        <v>93398.89</v>
      </c>
      <c r="R65" s="8">
        <f>Таблица8234352[[#This Row],[ПОСТУПИЛО ВЗНОСОВ ПО БАНКОВСКОЙ ВЫПИСКЕ]]-Таблица8234352[[#This Row],[Оплачено пени, руб,]]</f>
        <v>93398.89</v>
      </c>
      <c r="S6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14434.76</v>
      </c>
      <c r="T65" s="18">
        <v>6734.76</v>
      </c>
      <c r="U65" s="18">
        <v>0</v>
      </c>
      <c r="V65" s="20">
        <v>0</v>
      </c>
      <c r="W65" s="20">
        <v>0</v>
      </c>
      <c r="X65" s="20">
        <v>0</v>
      </c>
      <c r="Y65" s="21">
        <v>0</v>
      </c>
      <c r="Z65" s="21">
        <v>0</v>
      </c>
      <c r="AA6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3505609.87</v>
      </c>
      <c r="AB65" s="16">
        <v>3412210.98</v>
      </c>
      <c r="AC65" s="19">
        <v>3505609.87</v>
      </c>
      <c r="AD6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" s="24"/>
      <c r="AF65" s="1" t="s">
        <v>289</v>
      </c>
      <c r="AG65" s="1">
        <v>3313882.22</v>
      </c>
    </row>
    <row r="66" spans="2:33" hidden="1">
      <c r="B66" s="15" t="s">
        <v>1770</v>
      </c>
      <c r="C66" s="1" t="s">
        <v>293</v>
      </c>
      <c r="D66" s="1" t="s">
        <v>83</v>
      </c>
      <c r="E66" s="1" t="s">
        <v>294</v>
      </c>
      <c r="F66" s="1" t="s">
        <v>295</v>
      </c>
      <c r="G66" s="1" t="s">
        <v>296</v>
      </c>
      <c r="I66" s="1" t="s">
        <v>226</v>
      </c>
      <c r="J66" s="1" t="s">
        <v>227</v>
      </c>
      <c r="K66" s="17">
        <v>2329.9</v>
      </c>
      <c r="L66" s="17">
        <v>0</v>
      </c>
      <c r="M66" s="17">
        <v>10.09</v>
      </c>
      <c r="N66" s="18">
        <v>70526.13</v>
      </c>
      <c r="O6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70526.073000000004</v>
      </c>
      <c r="P66" s="17">
        <f>Таблица8234352[[#This Row],[Начислено взносов по отчету УК, руб,]]-Таблица8234352[[#This Row],[Начислено взносов  расчетное]]</f>
        <v>5.7000000000698492E-2</v>
      </c>
      <c r="Q66" s="20">
        <v>75086.31</v>
      </c>
      <c r="R66" s="8">
        <f>Таблица8234352[[#This Row],[ПОСТУПИЛО ВЗНОСОВ ПО БАНКОВСКОЙ ВЫПИСКЕ]]-Таблица8234352[[#This Row],[Оплачено пени, руб,]]</f>
        <v>75086.31</v>
      </c>
      <c r="S6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-3703.239999999993</v>
      </c>
      <c r="T66" s="18">
        <v>856.94</v>
      </c>
      <c r="U66" s="18">
        <v>0</v>
      </c>
      <c r="V66" s="20">
        <v>1273.74</v>
      </c>
      <c r="W66" s="20">
        <v>0</v>
      </c>
      <c r="X66" s="20">
        <v>0</v>
      </c>
      <c r="Y66" s="21">
        <v>0</v>
      </c>
      <c r="Z66" s="21">
        <v>0</v>
      </c>
      <c r="AA6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1100890.8899999999</v>
      </c>
      <c r="AB66" s="16">
        <v>1024530.84</v>
      </c>
      <c r="AC66" s="20">
        <v>1100890.8899999999</v>
      </c>
      <c r="AD6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6" s="24"/>
      <c r="AF66" s="1" t="s">
        <v>293</v>
      </c>
      <c r="AG66" s="1">
        <v>954419.1</v>
      </c>
    </row>
    <row r="67" spans="2:33" ht="30" hidden="1">
      <c r="B67" s="15" t="s">
        <v>1770</v>
      </c>
      <c r="C67" s="1" t="s">
        <v>297</v>
      </c>
      <c r="D67" s="1" t="s">
        <v>33</v>
      </c>
      <c r="E67" s="1" t="s">
        <v>298</v>
      </c>
      <c r="F67" s="1" t="s">
        <v>299</v>
      </c>
      <c r="G67" s="1" t="s">
        <v>188</v>
      </c>
      <c r="I67" s="1" t="s">
        <v>300</v>
      </c>
      <c r="J67" s="1" t="s">
        <v>301</v>
      </c>
      <c r="K67" s="17">
        <v>1888.1</v>
      </c>
      <c r="L67" s="17">
        <v>377.4</v>
      </c>
      <c r="M67" s="17">
        <v>10.48</v>
      </c>
      <c r="N67" s="18">
        <v>71227</v>
      </c>
      <c r="O6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71227.320000000007</v>
      </c>
      <c r="P67" s="17">
        <f>Таблица8234352[[#This Row],[Начислено взносов по отчету УК, руб,]]-Таблица8234352[[#This Row],[Начислено взносов  расчетное]]</f>
        <v>-0.32000000000698492</v>
      </c>
      <c r="Q67" s="20">
        <v>32622.23</v>
      </c>
      <c r="R67" s="8">
        <f>Таблица8234352[[#This Row],[ПОСТУПИЛО ВЗНОСОВ ПО БАНКОВСКОЙ ВЫПИСКЕ]]-Таблица8234352[[#This Row],[Оплачено пени, руб,]]</f>
        <v>32622.23</v>
      </c>
      <c r="S6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38604.770000000004</v>
      </c>
      <c r="T67" s="18">
        <v>0</v>
      </c>
      <c r="U67" s="18">
        <v>0</v>
      </c>
      <c r="V67" s="20">
        <v>2711.03</v>
      </c>
      <c r="W67" s="20">
        <v>0</v>
      </c>
      <c r="X67" s="20">
        <v>0</v>
      </c>
      <c r="Y67" s="21">
        <v>0</v>
      </c>
      <c r="Z67" s="21">
        <v>0</v>
      </c>
      <c r="AA6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2232869.0799999996</v>
      </c>
      <c r="AB67" s="16">
        <v>2197535.8199999998</v>
      </c>
      <c r="AC67" s="20">
        <v>2232869.08</v>
      </c>
      <c r="AD6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7" s="24"/>
      <c r="AF67" s="1" t="s">
        <v>297</v>
      </c>
      <c r="AG67" s="1">
        <v>2114122.34</v>
      </c>
    </row>
    <row r="68" spans="2:33" ht="30" hidden="1">
      <c r="B68" s="15" t="s">
        <v>1770</v>
      </c>
      <c r="C68" s="1" t="s">
        <v>302</v>
      </c>
      <c r="D68" s="1" t="s">
        <v>33</v>
      </c>
      <c r="E68" s="1" t="s">
        <v>41</v>
      </c>
      <c r="F68" s="1" t="s">
        <v>42</v>
      </c>
      <c r="G68" s="1" t="s">
        <v>303</v>
      </c>
      <c r="I68" s="1" t="s">
        <v>195</v>
      </c>
      <c r="J68" s="1">
        <v>2461201672</v>
      </c>
      <c r="K68" s="17">
        <v>2864.2</v>
      </c>
      <c r="L68" s="17">
        <v>913.6</v>
      </c>
      <c r="M68" s="17">
        <v>10.09</v>
      </c>
      <c r="N68" s="18">
        <v>114354.06</v>
      </c>
      <c r="O6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114354.00599999998</v>
      </c>
      <c r="P68" s="17">
        <f>Таблица8234352[[#This Row],[Начислено взносов по отчету УК, руб,]]-Таблица8234352[[#This Row],[Начислено взносов  расчетное]]</f>
        <v>5.4000000018277206E-2</v>
      </c>
      <c r="Q68" s="20">
        <v>102072.69</v>
      </c>
      <c r="R68" s="8">
        <f>Таблица8234352[[#This Row],[ПОСТУПИЛО ВЗНОСОВ ПО БАНКОВСКОЙ ВЫПИСКЕ]]-Таблица8234352[[#This Row],[Оплачено пени, руб,]]</f>
        <v>101968.87</v>
      </c>
      <c r="S6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17700.300000000003</v>
      </c>
      <c r="T68" s="18">
        <v>5418.93</v>
      </c>
      <c r="U68" s="18">
        <v>103.82</v>
      </c>
      <c r="V68" s="20">
        <v>4068.49</v>
      </c>
      <c r="W68" s="20">
        <v>0</v>
      </c>
      <c r="X68" s="20">
        <v>0</v>
      </c>
      <c r="Y68" s="21">
        <v>0</v>
      </c>
      <c r="Z68" s="21">
        <v>0</v>
      </c>
      <c r="AA6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3396309.43</v>
      </c>
      <c r="AB68" s="16">
        <v>3290168.25</v>
      </c>
      <c r="AC68" s="20">
        <v>3396309.43</v>
      </c>
      <c r="AD6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8" s="24"/>
      <c r="AF68" s="1" t="s">
        <v>302</v>
      </c>
      <c r="AG68" s="1">
        <v>3182008.39</v>
      </c>
    </row>
    <row r="69" spans="2:33" ht="30" hidden="1">
      <c r="B69" s="15" t="s">
        <v>1770</v>
      </c>
      <c r="C69" s="1" t="s">
        <v>304</v>
      </c>
      <c r="D69" s="1" t="s">
        <v>33</v>
      </c>
      <c r="E69" s="1" t="s">
        <v>305</v>
      </c>
      <c r="F69" s="1" t="s">
        <v>306</v>
      </c>
      <c r="G69" s="1" t="s">
        <v>162</v>
      </c>
      <c r="I69" s="1" t="s">
        <v>195</v>
      </c>
      <c r="J69" s="1" t="s">
        <v>51</v>
      </c>
      <c r="K69" s="17">
        <v>4604.6000000000004</v>
      </c>
      <c r="L69" s="17">
        <v>101.3</v>
      </c>
      <c r="M69" s="17">
        <v>10.09</v>
      </c>
      <c r="N69" s="18">
        <v>142447.62</v>
      </c>
      <c r="O6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142447.59299999999</v>
      </c>
      <c r="P69" s="17">
        <f>Таблица8234352[[#This Row],[Начислено взносов по отчету УК, руб,]]-Таблица8234352[[#This Row],[Начислено взносов  расчетное]]</f>
        <v>2.7000000001862645E-2</v>
      </c>
      <c r="Q69" s="20">
        <v>137418.72</v>
      </c>
      <c r="R69" s="8">
        <f>Таблица8234352[[#This Row],[ПОСТУПИЛО ВЗНОСОВ ПО БАНКОВСКОЙ ВЫПИСКЕ]]-Таблица8234352[[#This Row],[Оплачено пени, руб,]]</f>
        <v>136546.43</v>
      </c>
      <c r="S6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20886.46</v>
      </c>
      <c r="T69" s="18">
        <v>15857.56</v>
      </c>
      <c r="U69" s="18">
        <v>872.29</v>
      </c>
      <c r="V69" s="20">
        <v>2862.62</v>
      </c>
      <c r="W69" s="20">
        <v>0</v>
      </c>
      <c r="X69" s="20">
        <v>0</v>
      </c>
      <c r="Y69" s="21">
        <v>0</v>
      </c>
      <c r="Z69" s="21">
        <v>0</v>
      </c>
      <c r="AA6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2448009.1100000003</v>
      </c>
      <c r="AB69" s="16">
        <v>2307727.77</v>
      </c>
      <c r="AC69" s="20">
        <v>2448009.11</v>
      </c>
      <c r="AD6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9" s="24"/>
      <c r="AF69" s="1" t="s">
        <v>304</v>
      </c>
      <c r="AG69" s="1">
        <v>2185740.46</v>
      </c>
    </row>
    <row r="70" spans="2:33" ht="30" hidden="1">
      <c r="B70" s="15" t="s">
        <v>1770</v>
      </c>
      <c r="C70" s="1" t="s">
        <v>307</v>
      </c>
      <c r="D70" s="1" t="s">
        <v>33</v>
      </c>
      <c r="E70" s="1" t="s">
        <v>308</v>
      </c>
      <c r="F70" s="1" t="s">
        <v>309</v>
      </c>
      <c r="G70" s="1" t="s">
        <v>156</v>
      </c>
      <c r="I70" s="1" t="s">
        <v>238</v>
      </c>
      <c r="J70" s="1" t="s">
        <v>239</v>
      </c>
      <c r="K70" s="17">
        <v>2444.5</v>
      </c>
      <c r="L70" s="17">
        <v>0</v>
      </c>
      <c r="M70" s="17">
        <v>10.09</v>
      </c>
      <c r="N70" s="18">
        <v>73995.179999999993</v>
      </c>
      <c r="O7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73995.014999999999</v>
      </c>
      <c r="P70" s="17">
        <f>Таблица8234352[[#This Row],[Начислено взносов по отчету УК, руб,]]-Таблица8234352[[#This Row],[Начислено взносов  расчетное]]</f>
        <v>0.16499999999359716</v>
      </c>
      <c r="Q70" s="19">
        <v>69526.600000000006</v>
      </c>
      <c r="R70" s="8">
        <f>Таблица8234352[[#This Row],[ПОСТУПИЛО ВЗНОСОВ ПО БАНКОВСКОЙ ВЫПИСКЕ]]-Таблица8234352[[#This Row],[Оплачено пени, руб,]]</f>
        <v>63672.98</v>
      </c>
      <c r="S7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5202.24999999999</v>
      </c>
      <c r="T70" s="18">
        <v>733.67</v>
      </c>
      <c r="U70" s="18">
        <v>5853.62</v>
      </c>
      <c r="V70" s="20">
        <v>0</v>
      </c>
      <c r="W70" s="20">
        <v>0</v>
      </c>
      <c r="X70" s="20">
        <v>0</v>
      </c>
      <c r="Y70" s="21">
        <v>0</v>
      </c>
      <c r="Z70" s="21">
        <v>0</v>
      </c>
      <c r="AA7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626089.61</v>
      </c>
      <c r="AB70" s="16">
        <v>556563.01</v>
      </c>
      <c r="AC70" s="19">
        <v>626089.61</v>
      </c>
      <c r="AD7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0" s="24"/>
      <c r="AF70" s="1" t="s">
        <v>307</v>
      </c>
      <c r="AG70" s="1">
        <v>473132.61</v>
      </c>
    </row>
    <row r="71" spans="2:33" hidden="1">
      <c r="B71" s="15" t="s">
        <v>1770</v>
      </c>
      <c r="C71" s="1" t="s">
        <v>310</v>
      </c>
      <c r="D71" s="1" t="s">
        <v>83</v>
      </c>
      <c r="E71" s="1" t="s">
        <v>311</v>
      </c>
      <c r="F71" s="1" t="s">
        <v>291</v>
      </c>
      <c r="G71" s="1" t="s">
        <v>148</v>
      </c>
      <c r="I71" s="30" t="s">
        <v>226</v>
      </c>
      <c r="J71" s="30" t="s">
        <v>227</v>
      </c>
      <c r="K71" s="31">
        <v>2453.1</v>
      </c>
      <c r="L71" s="31">
        <v>0</v>
      </c>
      <c r="M71" s="17">
        <v>10.09</v>
      </c>
      <c r="N71" s="18">
        <v>74255.399999999994</v>
      </c>
      <c r="O7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74255.337</v>
      </c>
      <c r="P71" s="17">
        <f>Таблица8234352[[#This Row],[Начислено взносов по отчету УК, руб,]]-Таблица8234352[[#This Row],[Начислено взносов  расчетное]]</f>
        <v>6.2999999994644895E-2</v>
      </c>
      <c r="Q71" s="20">
        <v>71389.03</v>
      </c>
      <c r="R71" s="8">
        <f>Таблица8234352[[#This Row],[ПОСТУПИЛО ВЗНОСОВ ПО БАНКОВСКОЙ ВЫПИСКЕ]]-Таблица8234352[[#This Row],[Оплачено пени, руб,]]</f>
        <v>71389.03</v>
      </c>
      <c r="S7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4958.8199999999952</v>
      </c>
      <c r="T71" s="18">
        <v>2092.4499999999998</v>
      </c>
      <c r="U71" s="18">
        <v>0</v>
      </c>
      <c r="V71" s="20">
        <v>1309.26</v>
      </c>
      <c r="W71" s="20">
        <v>0</v>
      </c>
      <c r="X71" s="20">
        <v>0</v>
      </c>
      <c r="Y71" s="21">
        <v>0</v>
      </c>
      <c r="Z71" s="21">
        <v>0</v>
      </c>
      <c r="AA7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1125654.96</v>
      </c>
      <c r="AB71" s="16">
        <v>1052956.67</v>
      </c>
      <c r="AC71" s="20">
        <v>1125654.96</v>
      </c>
      <c r="AD7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1" s="24"/>
      <c r="AF71" s="1" t="s">
        <v>310</v>
      </c>
      <c r="AG71" s="1">
        <v>981886.92</v>
      </c>
    </row>
    <row r="72" spans="2:33" hidden="1">
      <c r="B72" s="15" t="s">
        <v>1770</v>
      </c>
      <c r="C72" s="1" t="s">
        <v>312</v>
      </c>
      <c r="D72" s="1" t="s">
        <v>83</v>
      </c>
      <c r="E72" s="1" t="s">
        <v>313</v>
      </c>
      <c r="F72" s="1" t="s">
        <v>314</v>
      </c>
      <c r="G72" s="1" t="s">
        <v>75</v>
      </c>
      <c r="H72" s="1" t="s">
        <v>1771</v>
      </c>
      <c r="I72" s="1" t="s">
        <v>116</v>
      </c>
      <c r="J72" s="1" t="s">
        <v>117</v>
      </c>
      <c r="K72" s="17">
        <v>2368.5</v>
      </c>
      <c r="L72" s="17">
        <v>0</v>
      </c>
      <c r="M72" s="17">
        <v>10.48</v>
      </c>
      <c r="N72" s="18">
        <v>74465.58</v>
      </c>
      <c r="O7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74465.64</v>
      </c>
      <c r="P72" s="17">
        <f>Таблица8234352[[#This Row],[Начислено взносов по отчету УК, руб,]]-Таблица8234352[[#This Row],[Начислено взносов  расчетное]]</f>
        <v>-5.9999999997671694E-2</v>
      </c>
      <c r="Q72" s="20">
        <v>60594.05</v>
      </c>
      <c r="R72" s="8">
        <f>Таблица8234352[[#This Row],[ПОСТУПИЛО ВЗНОСОВ ПО БАНКОВСКОЙ ВЫПИСКЕ]]-Таблица8234352[[#This Row],[Оплачено пени, руб,]]</f>
        <v>60594.05</v>
      </c>
      <c r="S7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13871.529999999999</v>
      </c>
      <c r="T72" s="18">
        <v>0</v>
      </c>
      <c r="U72" s="18">
        <v>0</v>
      </c>
      <c r="V72" s="20">
        <v>2639.38</v>
      </c>
      <c r="W72" s="20">
        <v>0</v>
      </c>
      <c r="X72" s="20">
        <v>0</v>
      </c>
      <c r="Y72" s="21">
        <v>0</v>
      </c>
      <c r="Z72" s="21">
        <v>0</v>
      </c>
      <c r="AA7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2223925.7099999995</v>
      </c>
      <c r="AB72" s="16">
        <v>2160692.2799999998</v>
      </c>
      <c r="AC72" s="20">
        <v>2223925.71</v>
      </c>
      <c r="AD7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2" s="24"/>
      <c r="AF72" s="1" t="s">
        <v>312</v>
      </c>
      <c r="AG72" s="1">
        <v>2082800.47</v>
      </c>
    </row>
    <row r="73" spans="2:33" ht="30" hidden="1">
      <c r="B73" s="15" t="s">
        <v>1770</v>
      </c>
      <c r="C73" s="1" t="s">
        <v>315</v>
      </c>
      <c r="D73" s="1" t="s">
        <v>33</v>
      </c>
      <c r="E73" s="1" t="s">
        <v>154</v>
      </c>
      <c r="F73" s="1" t="s">
        <v>155</v>
      </c>
      <c r="G73" s="1" t="s">
        <v>316</v>
      </c>
      <c r="I73" s="1" t="s">
        <v>195</v>
      </c>
      <c r="J73" s="1" t="s">
        <v>51</v>
      </c>
      <c r="K73" s="17">
        <v>3838.7</v>
      </c>
      <c r="L73" s="17">
        <v>944.7</v>
      </c>
      <c r="M73" s="17">
        <v>10.09</v>
      </c>
      <c r="N73" s="18">
        <v>144799.09</v>
      </c>
      <c r="O7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144793.51799999998</v>
      </c>
      <c r="P73" s="17">
        <f>Таблица8234352[[#This Row],[Начислено взносов по отчету УК, руб,]]-Таблица8234352[[#This Row],[Начислено взносов  расчетное]]</f>
        <v>5.5720000000146683</v>
      </c>
      <c r="Q73" s="20">
        <v>149836.15</v>
      </c>
      <c r="R73" s="8">
        <f>Таблица8234352[[#This Row],[ПОСТУПИЛО ВЗНОСОВ ПО БАНКОВСКОЙ ВЫПИСКЕ]]-Таблица8234352[[#This Row],[Оплачено пени, руб,]]</f>
        <v>148845.16</v>
      </c>
      <c r="S7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11994.799999999994</v>
      </c>
      <c r="T73" s="18">
        <v>17031.86</v>
      </c>
      <c r="U73" s="18">
        <v>990.99</v>
      </c>
      <c r="V73" s="20">
        <v>4916.62</v>
      </c>
      <c r="W73" s="20">
        <v>0</v>
      </c>
      <c r="X73" s="20">
        <v>0</v>
      </c>
      <c r="Y73" s="21">
        <v>0</v>
      </c>
      <c r="Z73" s="21">
        <v>0</v>
      </c>
      <c r="AA7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4131050.7300000004</v>
      </c>
      <c r="AB73" s="16">
        <v>3976297.96</v>
      </c>
      <c r="AC73" s="20">
        <v>4131050.73</v>
      </c>
      <c r="AD7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3" s="24"/>
      <c r="AF73" s="1" t="s">
        <v>315</v>
      </c>
      <c r="AG73" s="1">
        <v>3831336.59</v>
      </c>
    </row>
    <row r="74" spans="2:33" ht="30" hidden="1">
      <c r="B74" s="15" t="s">
        <v>1770</v>
      </c>
      <c r="C74" s="1" t="s">
        <v>317</v>
      </c>
      <c r="D74" s="1" t="s">
        <v>33</v>
      </c>
      <c r="E74" s="1" t="s">
        <v>318</v>
      </c>
      <c r="F74" s="1" t="s">
        <v>319</v>
      </c>
      <c r="G74" s="1" t="s">
        <v>135</v>
      </c>
      <c r="I74" s="1" t="s">
        <v>238</v>
      </c>
      <c r="J74" s="1" t="s">
        <v>239</v>
      </c>
      <c r="K74" s="17">
        <v>2488.5</v>
      </c>
      <c r="L74" s="17">
        <v>0</v>
      </c>
      <c r="M74" s="17">
        <v>10.48</v>
      </c>
      <c r="N74" s="18">
        <v>77626.44</v>
      </c>
      <c r="O7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78238.44</v>
      </c>
      <c r="P74" s="17">
        <f>Таблица8234352[[#This Row],[Начислено взносов по отчету УК, руб,]]-Таблица8234352[[#This Row],[Начислено взносов  расчетное]]</f>
        <v>-612</v>
      </c>
      <c r="Q74" s="19">
        <v>62699.09</v>
      </c>
      <c r="R74" s="8">
        <f>Таблица8234352[[#This Row],[ПОСТУПИЛО ВЗНОСОВ ПО БАНКОВСКОЙ ВЫПИСКЕ]]-Таблица8234352[[#This Row],[Оплачено пени, руб,]]</f>
        <v>62674.899999999994</v>
      </c>
      <c r="S7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14958.400000000007</v>
      </c>
      <c r="T74" s="18">
        <v>31.05</v>
      </c>
      <c r="U74" s="18">
        <v>24.19</v>
      </c>
      <c r="V74" s="20">
        <v>0</v>
      </c>
      <c r="W74" s="20">
        <v>0</v>
      </c>
      <c r="X74" s="20">
        <v>0</v>
      </c>
      <c r="Y74" s="21">
        <v>0</v>
      </c>
      <c r="Z74" s="21">
        <v>0</v>
      </c>
      <c r="AA7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823714.91999999993</v>
      </c>
      <c r="AB74" s="16">
        <v>761015.83</v>
      </c>
      <c r="AC74" s="20">
        <v>823714.92</v>
      </c>
      <c r="AD7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4" s="24" t="s">
        <v>320</v>
      </c>
      <c r="AF74" s="1" t="s">
        <v>317</v>
      </c>
      <c r="AG74" s="1">
        <v>685201.34</v>
      </c>
    </row>
    <row r="75" spans="2:33" ht="30" hidden="1">
      <c r="B75" s="15" t="s">
        <v>1770</v>
      </c>
      <c r="C75" s="1" t="s">
        <v>321</v>
      </c>
      <c r="D75" s="1" t="s">
        <v>33</v>
      </c>
      <c r="E75" s="1" t="s">
        <v>322</v>
      </c>
      <c r="F75" s="1" t="s">
        <v>323</v>
      </c>
      <c r="G75" s="1" t="s">
        <v>324</v>
      </c>
      <c r="I75" s="1" t="s">
        <v>325</v>
      </c>
      <c r="J75" s="1" t="s">
        <v>326</v>
      </c>
      <c r="K75" s="17">
        <v>2391.8000000000002</v>
      </c>
      <c r="L75" s="17">
        <v>0</v>
      </c>
      <c r="M75" s="17">
        <v>10.48</v>
      </c>
      <c r="N75" s="18">
        <v>75190.87</v>
      </c>
      <c r="O7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75198.19200000001</v>
      </c>
      <c r="P75" s="17">
        <f>Таблица8234352[[#This Row],[Начислено взносов по отчету УК, руб,]]-Таблица8234352[[#This Row],[Начислено взносов  расчетное]]</f>
        <v>-7.3220000000146683</v>
      </c>
      <c r="Q75" s="20">
        <v>64852.98</v>
      </c>
      <c r="R75" s="8">
        <f>Таблица8234352[[#This Row],[ПОСТУПИЛО ВЗНОСОВ ПО БАНКОВСКОЙ ВЫПИСКЕ]]-Таблица8234352[[#This Row],[Оплачено пени, руб,]]</f>
        <v>64852.98</v>
      </c>
      <c r="S7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13663.869999999992</v>
      </c>
      <c r="T75" s="18">
        <v>3325.98</v>
      </c>
      <c r="U75" s="18">
        <v>0</v>
      </c>
      <c r="V75" s="20">
        <v>2754.77</v>
      </c>
      <c r="W75" s="20">
        <v>0</v>
      </c>
      <c r="X75" s="20">
        <v>0</v>
      </c>
      <c r="Y75" s="21">
        <v>0</v>
      </c>
      <c r="Z75" s="21">
        <v>0</v>
      </c>
      <c r="AA7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2292372.0099999998</v>
      </c>
      <c r="AB75" s="16">
        <v>2224764.2599999998</v>
      </c>
      <c r="AC75" s="20">
        <v>2292372.0099999998</v>
      </c>
      <c r="AD7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5" s="24"/>
      <c r="AF75" s="1" t="s">
        <v>321</v>
      </c>
      <c r="AG75" s="1">
        <v>2130209.5099999998</v>
      </c>
    </row>
    <row r="76" spans="2:33" ht="30" hidden="1">
      <c r="B76" s="15" t="s">
        <v>1770</v>
      </c>
      <c r="C76" s="1" t="s">
        <v>327</v>
      </c>
      <c r="D76" s="1" t="s">
        <v>33</v>
      </c>
      <c r="E76" s="1" t="s">
        <v>328</v>
      </c>
      <c r="F76" s="1" t="s">
        <v>306</v>
      </c>
      <c r="G76" s="1" t="s">
        <v>329</v>
      </c>
      <c r="I76" s="1" t="s">
        <v>330</v>
      </c>
      <c r="J76" s="1">
        <v>2463117296</v>
      </c>
      <c r="K76" s="17">
        <v>3797.2</v>
      </c>
      <c r="L76" s="17">
        <v>2090.8000000000002</v>
      </c>
      <c r="M76" s="17">
        <v>10.09</v>
      </c>
      <c r="N76" s="18">
        <v>178532.58</v>
      </c>
      <c r="O7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178229.76000000001</v>
      </c>
      <c r="P76" s="17">
        <f>Таблица8234352[[#This Row],[Начислено взносов по отчету УК, руб,]]-Таблица8234352[[#This Row],[Начислено взносов  расчетное]]</f>
        <v>302.81999999997788</v>
      </c>
      <c r="Q76" s="19">
        <v>110199.73</v>
      </c>
      <c r="R76" s="8">
        <f>Таблица8234352[[#This Row],[ПОСТУПИЛО ВЗНОСОВ ПО БАНКОВСКОЙ ВЫПИСКЕ]]-Таблица8234352[[#This Row],[Оплачено пени, руб,]]</f>
        <v>110199.73</v>
      </c>
      <c r="S7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68332.849999999991</v>
      </c>
      <c r="T76" s="18">
        <v>0</v>
      </c>
      <c r="U76" s="18">
        <v>0</v>
      </c>
      <c r="V76" s="20">
        <v>0</v>
      </c>
      <c r="W76" s="20">
        <v>0</v>
      </c>
      <c r="X76" s="20">
        <v>0</v>
      </c>
      <c r="Y76" s="21">
        <v>0</v>
      </c>
      <c r="Z76" s="21">
        <v>0</v>
      </c>
      <c r="AA7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3427059.36</v>
      </c>
      <c r="AB76" s="16">
        <v>3316859.63</v>
      </c>
      <c r="AC76" s="20">
        <v>3427059.36</v>
      </c>
      <c r="AD7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6" s="24" t="s">
        <v>331</v>
      </c>
      <c r="AF76" s="1" t="s">
        <v>327</v>
      </c>
      <c r="AG76" s="1">
        <v>3182935.76</v>
      </c>
    </row>
    <row r="77" spans="2:33" ht="30" hidden="1">
      <c r="B77" s="15" t="s">
        <v>1770</v>
      </c>
      <c r="C77" s="1" t="s">
        <v>332</v>
      </c>
      <c r="D77" s="1" t="s">
        <v>33</v>
      </c>
      <c r="E77" s="1" t="s">
        <v>333</v>
      </c>
      <c r="F77" s="1" t="s">
        <v>334</v>
      </c>
      <c r="G77" s="1" t="s">
        <v>335</v>
      </c>
      <c r="I77" s="1" t="s">
        <v>238</v>
      </c>
      <c r="J77" s="1" t="s">
        <v>239</v>
      </c>
      <c r="K77" s="17">
        <v>2528.1</v>
      </c>
      <c r="L77" s="17">
        <v>0</v>
      </c>
      <c r="M77" s="17">
        <v>10.09</v>
      </c>
      <c r="N77" s="18">
        <v>76525.649999999994</v>
      </c>
      <c r="O7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76525.587</v>
      </c>
      <c r="P77" s="17">
        <f>Таблица8234352[[#This Row],[Начислено взносов по отчету УК, руб,]]-Таблица8234352[[#This Row],[Начислено взносов  расчетное]]</f>
        <v>6.2999999994644895E-2</v>
      </c>
      <c r="Q77" s="19">
        <v>86500.17</v>
      </c>
      <c r="R77" s="8">
        <f>Таблица8234352[[#This Row],[ПОСТУПИЛО ВЗНОСОВ ПО БАНКОВСКОЙ ВЫПИСКЕ]]-Таблица8234352[[#This Row],[Оплачено пени, руб,]]</f>
        <v>85648.94</v>
      </c>
      <c r="S7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-6895.3000000000084</v>
      </c>
      <c r="T77" s="18">
        <v>3079.22</v>
      </c>
      <c r="U77" s="18">
        <v>851.23</v>
      </c>
      <c r="V77" s="20">
        <v>0</v>
      </c>
      <c r="W77" s="20">
        <v>0</v>
      </c>
      <c r="X77" s="20">
        <v>0</v>
      </c>
      <c r="Y77" s="21">
        <v>0</v>
      </c>
      <c r="Z77" s="21">
        <v>0</v>
      </c>
      <c r="AA7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794100.61999999988</v>
      </c>
      <c r="AB77" s="16">
        <v>707600.45</v>
      </c>
      <c r="AC77" s="20">
        <v>794100.62</v>
      </c>
      <c r="AD7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7" s="24"/>
      <c r="AF77" s="1" t="s">
        <v>332</v>
      </c>
      <c r="AG77" s="1">
        <v>620671.87</v>
      </c>
    </row>
    <row r="78" spans="2:33" ht="30" hidden="1">
      <c r="B78" s="15" t="s">
        <v>1770</v>
      </c>
      <c r="C78" s="1" t="s">
        <v>336</v>
      </c>
      <c r="D78" s="1" t="s">
        <v>33</v>
      </c>
      <c r="E78" s="1" t="s">
        <v>337</v>
      </c>
      <c r="F78" s="1" t="s">
        <v>338</v>
      </c>
      <c r="G78" s="1" t="s">
        <v>339</v>
      </c>
      <c r="I78" s="1" t="s">
        <v>195</v>
      </c>
      <c r="J78" s="1" t="s">
        <v>51</v>
      </c>
      <c r="K78" s="17">
        <v>6155.3</v>
      </c>
      <c r="L78" s="17">
        <v>0</v>
      </c>
      <c r="M78" s="17">
        <v>10.09</v>
      </c>
      <c r="N78" s="18">
        <v>186321.24</v>
      </c>
      <c r="O7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186320.93099999998</v>
      </c>
      <c r="P78" s="17">
        <f>Таблица8234352[[#This Row],[Начислено взносов по отчету УК, руб,]]-Таблица8234352[[#This Row],[Начислено взносов  расчетное]]</f>
        <v>0.3090000000083819</v>
      </c>
      <c r="Q78" s="19">
        <v>166304.47</v>
      </c>
      <c r="R78" s="8">
        <f>Таблица8234352[[#This Row],[ПОСТУПИЛО ВЗНОСОВ ПО БАНКОВСКОЙ ВЫПИСКЕ]]-Таблица8234352[[#This Row],[Оплачено пени, руб,]]</f>
        <v>162673.49</v>
      </c>
      <c r="S7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44474.77</v>
      </c>
      <c r="T78" s="18">
        <v>24458</v>
      </c>
      <c r="U78" s="18">
        <v>3630.98</v>
      </c>
      <c r="V78" s="20">
        <v>7066.87</v>
      </c>
      <c r="W78" s="20">
        <v>0</v>
      </c>
      <c r="X78" s="20">
        <v>0</v>
      </c>
      <c r="Y78" s="21">
        <v>0</v>
      </c>
      <c r="Z78" s="21">
        <v>0</v>
      </c>
      <c r="AA7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5889560.1700000009</v>
      </c>
      <c r="AB78" s="16">
        <v>5716188.8300000001</v>
      </c>
      <c r="AC78" s="19">
        <v>5889560.1699999999</v>
      </c>
      <c r="AD7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8" s="24"/>
      <c r="AF78" s="1" t="s">
        <v>336</v>
      </c>
      <c r="AG78" s="1">
        <v>5537745.8300000001</v>
      </c>
    </row>
    <row r="79" spans="2:33" ht="30" hidden="1">
      <c r="B79" s="15" t="s">
        <v>1770</v>
      </c>
      <c r="C79" s="1" t="s">
        <v>340</v>
      </c>
      <c r="D79" s="1" t="s">
        <v>33</v>
      </c>
      <c r="E79" s="1" t="s">
        <v>41</v>
      </c>
      <c r="F79" s="1" t="s">
        <v>42</v>
      </c>
      <c r="G79" s="1" t="s">
        <v>329</v>
      </c>
      <c r="I79" s="1" t="s">
        <v>195</v>
      </c>
      <c r="J79" s="1" t="s">
        <v>51</v>
      </c>
      <c r="K79" s="17">
        <v>935.8</v>
      </c>
      <c r="L79" s="17">
        <v>259.8</v>
      </c>
      <c r="M79" s="17">
        <v>10.09</v>
      </c>
      <c r="N79" s="18">
        <v>36190.92</v>
      </c>
      <c r="O7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36190.811999999998</v>
      </c>
      <c r="P79" s="17">
        <f>Таблица8234352[[#This Row],[Начислено взносов по отчету УК, руб,]]-Таблица8234352[[#This Row],[Начислено взносов  расчетное]]</f>
        <v>0.10800000000017462</v>
      </c>
      <c r="Q79" s="19">
        <v>30126.35</v>
      </c>
      <c r="R79" s="8">
        <f>Таблица8234352[[#This Row],[ПОСТУПИЛО ВЗНОСОВ ПО БАНКОВСКОЙ ВЫПИСКЕ]]-Таблица8234352[[#This Row],[Оплачено пени, руб,]]</f>
        <v>30126.35</v>
      </c>
      <c r="S7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6090.54</v>
      </c>
      <c r="T79" s="18">
        <v>25.97</v>
      </c>
      <c r="U79" s="18">
        <v>0</v>
      </c>
      <c r="V79" s="20">
        <v>1721.71</v>
      </c>
      <c r="W79" s="20">
        <v>0</v>
      </c>
      <c r="X79" s="20">
        <v>0</v>
      </c>
      <c r="Y79" s="21">
        <v>0</v>
      </c>
      <c r="Z79" s="21">
        <v>0</v>
      </c>
      <c r="AA7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1425438.93</v>
      </c>
      <c r="AB79" s="16">
        <v>1393590.8699999999</v>
      </c>
      <c r="AC79" s="20">
        <v>1425438.93</v>
      </c>
      <c r="AD7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79" s="24"/>
      <c r="AF79" s="1" t="s">
        <v>340</v>
      </c>
      <c r="AG79" s="1">
        <v>1356613.39</v>
      </c>
    </row>
    <row r="80" spans="2:33" ht="45" hidden="1">
      <c r="B80" s="15" t="s">
        <v>1770</v>
      </c>
      <c r="C80" s="1" t="s">
        <v>347</v>
      </c>
      <c r="D80" s="1" t="s">
        <v>33</v>
      </c>
      <c r="E80" s="1" t="s">
        <v>342</v>
      </c>
      <c r="F80" s="1" t="s">
        <v>343</v>
      </c>
      <c r="G80" s="1" t="s">
        <v>348</v>
      </c>
      <c r="I80" s="30" t="s">
        <v>349</v>
      </c>
      <c r="J80" s="30" t="s">
        <v>350</v>
      </c>
      <c r="K80" s="31">
        <v>2476.3000000000002</v>
      </c>
      <c r="L80" s="31">
        <v>99.2</v>
      </c>
      <c r="M80" s="17">
        <v>10.09</v>
      </c>
      <c r="N80" s="18">
        <v>77960.490000000005</v>
      </c>
      <c r="O8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77960.384999999995</v>
      </c>
      <c r="P80" s="17">
        <f>Таблица8234352[[#This Row],[Начислено взносов по отчету УК, руб,]]-Таблица8234352[[#This Row],[Начислено взносов  расчетное]]</f>
        <v>0.10500000001047738</v>
      </c>
      <c r="Q80" s="19">
        <v>64888.73</v>
      </c>
      <c r="R80" s="8">
        <f>Таблица8234352[[#This Row],[ПОСТУПИЛО ВЗНОСОВ ПО БАНКОВСКОЙ ВЫПИСКЕ]]-Таблица8234352[[#This Row],[Оплачено пени, руб,]]</f>
        <v>64758.69</v>
      </c>
      <c r="S8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18050.410000000003</v>
      </c>
      <c r="T80" s="18">
        <v>4978.6499999999996</v>
      </c>
      <c r="U80" s="18">
        <v>130.04</v>
      </c>
      <c r="V80" s="20">
        <v>0</v>
      </c>
      <c r="W80" s="20">
        <v>0</v>
      </c>
      <c r="X80" s="20">
        <v>0</v>
      </c>
      <c r="Y80" s="21">
        <v>0</v>
      </c>
      <c r="Z80" s="21">
        <v>0</v>
      </c>
      <c r="AA8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566653.64000000013</v>
      </c>
      <c r="AB80" s="16">
        <v>501764.91000000003</v>
      </c>
      <c r="AC80" s="19">
        <v>566653.64</v>
      </c>
      <c r="AD8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0" s="24"/>
      <c r="AF80" s="1" t="s">
        <v>347</v>
      </c>
      <c r="AG80" s="1">
        <v>436227.88</v>
      </c>
    </row>
    <row r="81" spans="1:33" ht="45" hidden="1">
      <c r="B81" s="15" t="s">
        <v>1770</v>
      </c>
      <c r="C81" s="1" t="s">
        <v>351</v>
      </c>
      <c r="D81" s="1" t="s">
        <v>33</v>
      </c>
      <c r="E81" s="1" t="s">
        <v>342</v>
      </c>
      <c r="F81" s="1" t="s">
        <v>343</v>
      </c>
      <c r="G81" s="1" t="s">
        <v>352</v>
      </c>
      <c r="I81" s="1" t="s">
        <v>349</v>
      </c>
      <c r="J81" s="1" t="s">
        <v>350</v>
      </c>
      <c r="K81" s="17">
        <v>2356.1</v>
      </c>
      <c r="L81" s="17">
        <v>226.8</v>
      </c>
      <c r="M81" s="17">
        <v>10.09</v>
      </c>
      <c r="N81" s="18">
        <v>78184.53</v>
      </c>
      <c r="O8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78184.383000000002</v>
      </c>
      <c r="P81" s="17">
        <f>Таблица8234352[[#This Row],[Начислено взносов по отчету УК, руб,]]-Таблица8234352[[#This Row],[Начислено взносов  расчетное]]</f>
        <v>0.14699999999720603</v>
      </c>
      <c r="Q81" s="19">
        <v>77225.460000000006</v>
      </c>
      <c r="R81" s="8">
        <f>Таблица8234352[[#This Row],[ПОСТУПИЛО ВЗНОСОВ ПО БАНКОВСКОЙ ВЫПИСКЕ]]-Таблица8234352[[#This Row],[Оплачено пени, руб,]]</f>
        <v>76235.38</v>
      </c>
      <c r="S8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5862.2199999999939</v>
      </c>
      <c r="T81" s="18">
        <v>4903.1499999999996</v>
      </c>
      <c r="U81" s="18">
        <v>990.08</v>
      </c>
      <c r="V81" s="20">
        <v>0</v>
      </c>
      <c r="W81" s="20">
        <v>0</v>
      </c>
      <c r="X81" s="20">
        <v>0</v>
      </c>
      <c r="Y81" s="21">
        <v>0</v>
      </c>
      <c r="Z81" s="21">
        <v>0</v>
      </c>
      <c r="AA8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1916508.35</v>
      </c>
      <c r="AB81" s="16">
        <v>1839282.89</v>
      </c>
      <c r="AC81" s="19">
        <v>1916508.35</v>
      </c>
      <c r="AD8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1" s="24"/>
      <c r="AF81" s="1" t="s">
        <v>351</v>
      </c>
      <c r="AG81" s="1">
        <v>2447260.27</v>
      </c>
    </row>
    <row r="82" spans="1:33" ht="30" hidden="1">
      <c r="B82" s="15" t="s">
        <v>1770</v>
      </c>
      <c r="C82" s="1" t="s">
        <v>353</v>
      </c>
      <c r="D82" s="1" t="s">
        <v>33</v>
      </c>
      <c r="E82" s="1" t="s">
        <v>165</v>
      </c>
      <c r="F82" s="1" t="s">
        <v>166</v>
      </c>
      <c r="G82" s="1" t="s">
        <v>354</v>
      </c>
      <c r="I82" s="1" t="s">
        <v>195</v>
      </c>
      <c r="J82" s="1" t="s">
        <v>51</v>
      </c>
      <c r="K82" s="17">
        <v>1417.9</v>
      </c>
      <c r="L82" s="17">
        <v>792.3</v>
      </c>
      <c r="M82" s="17">
        <v>10.09</v>
      </c>
      <c r="N82" s="18">
        <v>66902.789999999994</v>
      </c>
      <c r="O8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66902.753999999986</v>
      </c>
      <c r="P82" s="17">
        <f>Таблица8234352[[#This Row],[Начислено взносов по отчету УК, руб,]]-Таблица8234352[[#This Row],[Начислено взносов  расчетное]]</f>
        <v>3.6000000007334165E-2</v>
      </c>
      <c r="Q82" s="27">
        <v>64774.93</v>
      </c>
      <c r="R82" s="8">
        <f>Таблица8234352[[#This Row],[ПОСТУПИЛО ВЗНОСОВ ПО БАНКОВСКОЙ ВЫПИСКЕ]]-Таблица8234352[[#This Row],[Оплачено пени, руб,]]</f>
        <v>64762.36</v>
      </c>
      <c r="S8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12642.079999999993</v>
      </c>
      <c r="T82" s="18">
        <v>10514.22</v>
      </c>
      <c r="U82" s="18">
        <v>12.57</v>
      </c>
      <c r="V82" s="20">
        <v>2144.36</v>
      </c>
      <c r="W82" s="20">
        <v>0</v>
      </c>
      <c r="X82" s="20">
        <v>0</v>
      </c>
      <c r="Y82" s="21">
        <v>0</v>
      </c>
      <c r="Z82" s="21">
        <v>0</v>
      </c>
      <c r="AA8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1800664.6600000001</v>
      </c>
      <c r="AB82" s="16">
        <v>1733745.3699999999</v>
      </c>
      <c r="AC82" s="20">
        <v>1800664.66</v>
      </c>
      <c r="AD8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2" s="24"/>
      <c r="AF82" s="1" t="s">
        <v>353</v>
      </c>
      <c r="AG82" s="1">
        <v>1655848.15</v>
      </c>
    </row>
    <row r="83" spans="1:33" ht="30">
      <c r="B83" s="15" t="s">
        <v>1770</v>
      </c>
      <c r="C83" s="1" t="s">
        <v>355</v>
      </c>
      <c r="D83" s="1" t="s">
        <v>33</v>
      </c>
      <c r="E83" s="1" t="s">
        <v>91</v>
      </c>
      <c r="F83" s="1" t="s">
        <v>92</v>
      </c>
      <c r="G83" s="1" t="s">
        <v>356</v>
      </c>
      <c r="I83" s="1" t="s">
        <v>174</v>
      </c>
      <c r="J83" s="1" t="s">
        <v>175</v>
      </c>
      <c r="K83" s="17">
        <v>2622.1</v>
      </c>
      <c r="L83" s="17">
        <v>0</v>
      </c>
      <c r="M83" s="17">
        <v>10.09</v>
      </c>
      <c r="N83" s="18">
        <v>79371.09</v>
      </c>
      <c r="O8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79370.96699999999</v>
      </c>
      <c r="P83" s="17">
        <f>Таблица8234352[[#This Row],[Начислено взносов по отчету УК, руб,]]-Таблица8234352[[#This Row],[Начислено взносов  расчетное]]</f>
        <v>0.1230000000068685</v>
      </c>
      <c r="Q83" s="19">
        <v>84853.09</v>
      </c>
      <c r="R83" s="8">
        <f>Таблица8234352[[#This Row],[ПОСТУПИЛО ВЗНОСОВ ПО БАНКОВСКОЙ ВЫПИСКЕ]]-Таблица8234352[[#This Row],[Оплачено пени, руб,]]</f>
        <v>84853.09</v>
      </c>
      <c r="S8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-5482</v>
      </c>
      <c r="T83" s="18">
        <v>0</v>
      </c>
      <c r="U83" s="18">
        <v>0</v>
      </c>
      <c r="V83" s="20">
        <v>0</v>
      </c>
      <c r="W83" s="20">
        <v>0</v>
      </c>
      <c r="X83" s="20">
        <v>0</v>
      </c>
      <c r="Y83" s="21">
        <v>0</v>
      </c>
      <c r="Z83" s="21">
        <v>0</v>
      </c>
      <c r="AA8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832650.04999999993</v>
      </c>
      <c r="AB83" s="16">
        <v>747796.96</v>
      </c>
      <c r="AC83" s="19">
        <v>832650.05</v>
      </c>
      <c r="AD8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3" s="24"/>
      <c r="AF83" s="1" t="s">
        <v>355</v>
      </c>
      <c r="AG83" s="1">
        <v>674931.37</v>
      </c>
    </row>
    <row r="84" spans="1:33" ht="30" hidden="1">
      <c r="B84" s="15" t="s">
        <v>1770</v>
      </c>
      <c r="C84" s="1" t="s">
        <v>357</v>
      </c>
      <c r="D84" s="1" t="s">
        <v>33</v>
      </c>
      <c r="E84" s="1" t="s">
        <v>358</v>
      </c>
      <c r="F84" s="1" t="s">
        <v>359</v>
      </c>
      <c r="G84" s="1" t="s">
        <v>360</v>
      </c>
      <c r="I84" s="1" t="s">
        <v>195</v>
      </c>
      <c r="J84" s="1" t="s">
        <v>51</v>
      </c>
      <c r="K84" s="17">
        <v>2251.6</v>
      </c>
      <c r="L84" s="17">
        <v>597.79999999999995</v>
      </c>
      <c r="M84" s="17">
        <v>10.09</v>
      </c>
      <c r="N84" s="18">
        <v>86269.63</v>
      </c>
      <c r="O8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86251.337999999989</v>
      </c>
      <c r="P84" s="17">
        <f>Таблица8234352[[#This Row],[Начислено взносов по отчету УК, руб,]]-Таблица8234352[[#This Row],[Начислено взносов  расчетное]]</f>
        <v>18.292000000015832</v>
      </c>
      <c r="Q84" s="27">
        <v>78983.73</v>
      </c>
      <c r="R84" s="8">
        <f>Таблица8234352[[#This Row],[ПОСТУПИЛО ВЗНОСОВ ПО БАНКОВСКОЙ ВЫПИСКЕ]]-Таблица8234352[[#This Row],[Оплачено пени, руб,]]</f>
        <v>78569.929999999993</v>
      </c>
      <c r="S8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85288.310000000012</v>
      </c>
      <c r="T84" s="18">
        <v>78002.41</v>
      </c>
      <c r="U84" s="18">
        <v>413.8</v>
      </c>
      <c r="V84" s="20">
        <v>18427.82</v>
      </c>
      <c r="W84" s="20">
        <v>0</v>
      </c>
      <c r="X84" s="20">
        <v>0</v>
      </c>
      <c r="Y84" s="21">
        <v>0</v>
      </c>
      <c r="Z84" s="21">
        <v>0</v>
      </c>
      <c r="AA8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2565653.9399999995</v>
      </c>
      <c r="AB84" s="16">
        <v>2468242.3899999997</v>
      </c>
      <c r="AC84" s="20">
        <v>2565653.94</v>
      </c>
      <c r="AD8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4" s="24"/>
      <c r="AF84" s="1" t="s">
        <v>357</v>
      </c>
      <c r="AG84" s="1">
        <v>2335873.13</v>
      </c>
    </row>
    <row r="85" spans="1:33" ht="30" hidden="1">
      <c r="B85" s="15" t="s">
        <v>1770</v>
      </c>
      <c r="C85" s="1" t="s">
        <v>361</v>
      </c>
      <c r="D85" s="1" t="s">
        <v>33</v>
      </c>
      <c r="E85" s="1" t="s">
        <v>362</v>
      </c>
      <c r="F85" s="1" t="s">
        <v>363</v>
      </c>
      <c r="G85" s="1">
        <v>100</v>
      </c>
      <c r="I85" s="1" t="s">
        <v>195</v>
      </c>
      <c r="J85" s="1" t="s">
        <v>51</v>
      </c>
      <c r="K85" s="17">
        <v>3102.8</v>
      </c>
      <c r="L85" s="17">
        <v>70.8</v>
      </c>
      <c r="M85" s="17">
        <v>10.09</v>
      </c>
      <c r="N85" s="18">
        <v>96064.95</v>
      </c>
      <c r="O8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96064.872000000003</v>
      </c>
      <c r="P85" s="17">
        <f>Таблица8234352[[#This Row],[Начислено взносов по отчету УК, руб,]]-Таблица8234352[[#This Row],[Начислено взносов  расчетное]]</f>
        <v>7.7999999994062819E-2</v>
      </c>
      <c r="Q85" s="27">
        <v>143789.07</v>
      </c>
      <c r="R85" s="8">
        <f>Таблица8234352[[#This Row],[ПОСТУПИЛО ВЗНОСОВ ПО БАНКОВСКОЙ ВЫПИСКЕ]]-Таблица8234352[[#This Row],[Оплачено пени, руб,]]</f>
        <v>128334.29000000001</v>
      </c>
      <c r="S8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-35871.950000000012</v>
      </c>
      <c r="T85" s="18">
        <v>11852.17</v>
      </c>
      <c r="U85" s="18">
        <v>15454.78</v>
      </c>
      <c r="V85" s="20">
        <v>2003.93</v>
      </c>
      <c r="W85" s="20">
        <v>0</v>
      </c>
      <c r="X85" s="20">
        <v>0</v>
      </c>
      <c r="Y85" s="21">
        <v>0</v>
      </c>
      <c r="Z85" s="21">
        <v>0</v>
      </c>
      <c r="AA8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1743583.4900000002</v>
      </c>
      <c r="AB85" s="16">
        <v>1597790.4900000002</v>
      </c>
      <c r="AC85" s="20">
        <v>1743583.49</v>
      </c>
      <c r="AD8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5" s="24"/>
      <c r="AF85" s="1" t="s">
        <v>361</v>
      </c>
      <c r="AG85" s="1">
        <v>1500487.87</v>
      </c>
    </row>
    <row r="86" spans="1:33" ht="30" hidden="1">
      <c r="B86" s="15" t="s">
        <v>1770</v>
      </c>
      <c r="C86" s="1" t="s">
        <v>364</v>
      </c>
      <c r="D86" s="1" t="s">
        <v>33</v>
      </c>
      <c r="E86" s="1" t="s">
        <v>365</v>
      </c>
      <c r="F86" s="1" t="s">
        <v>366</v>
      </c>
      <c r="G86" s="1" t="s">
        <v>367</v>
      </c>
      <c r="I86" s="1" t="s">
        <v>195</v>
      </c>
      <c r="J86" s="1" t="s">
        <v>51</v>
      </c>
      <c r="K86" s="17">
        <v>2564.9499999999998</v>
      </c>
      <c r="L86" s="17">
        <v>648.4</v>
      </c>
      <c r="M86" s="17">
        <v>10.09</v>
      </c>
      <c r="N86" s="18">
        <v>97268.26</v>
      </c>
      <c r="O8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97268.104500000001</v>
      </c>
      <c r="P86" s="17">
        <f>Таблица8234352[[#This Row],[Начислено взносов по отчету УК, руб,]]-Таблица8234352[[#This Row],[Начислено взносов  расчетное]]</f>
        <v>0.15549999999348074</v>
      </c>
      <c r="Q86" s="27">
        <v>141333.07999999999</v>
      </c>
      <c r="R86" s="8">
        <f>Таблица8234352[[#This Row],[ПОСТУПИЛО ВЗНОСОВ ПО БАНКОВСКОЙ ВЫПИСКЕ]]-Таблица8234352[[#This Row],[Оплачено пени, руб,]]</f>
        <v>129127.85999999999</v>
      </c>
      <c r="S8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-40034.679999999993</v>
      </c>
      <c r="T86" s="18">
        <v>4030.14</v>
      </c>
      <c r="U86" s="18">
        <v>12205.22</v>
      </c>
      <c r="V86" s="20">
        <v>3562.07</v>
      </c>
      <c r="W86" s="20">
        <v>0</v>
      </c>
      <c r="X86" s="20">
        <v>0</v>
      </c>
      <c r="Y86" s="21">
        <v>0</v>
      </c>
      <c r="Z86" s="21">
        <v>0</v>
      </c>
      <c r="AA8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3017994.63</v>
      </c>
      <c r="AB86" s="16">
        <v>2873099.48</v>
      </c>
      <c r="AC86" s="20">
        <v>3017994.63</v>
      </c>
      <c r="AD8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6" s="24"/>
      <c r="AF86" s="1" t="s">
        <v>364</v>
      </c>
      <c r="AG86" s="1">
        <v>2802039.61</v>
      </c>
    </row>
    <row r="87" spans="1:33" ht="45" hidden="1">
      <c r="B87" s="15" t="s">
        <v>1770</v>
      </c>
      <c r="C87" s="1" t="s">
        <v>368</v>
      </c>
      <c r="D87" s="1" t="s">
        <v>83</v>
      </c>
      <c r="E87" s="1" t="s">
        <v>369</v>
      </c>
      <c r="F87" s="1" t="s">
        <v>370</v>
      </c>
      <c r="G87" s="1" t="s">
        <v>371</v>
      </c>
      <c r="H87" s="1" t="s">
        <v>1771</v>
      </c>
      <c r="I87" s="30" t="s">
        <v>226</v>
      </c>
      <c r="J87" s="30" t="s">
        <v>227</v>
      </c>
      <c r="K87" s="31">
        <v>2617.6</v>
      </c>
      <c r="L87" s="31">
        <v>90.7</v>
      </c>
      <c r="M87" s="17">
        <v>10.09</v>
      </c>
      <c r="N87" s="18">
        <v>54116.98</v>
      </c>
      <c r="O8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81980.24099999998</v>
      </c>
      <c r="P87" s="17">
        <f>Таблица8234352[[#This Row],[Начислено взносов по отчету УК, руб,]]-Таблица8234352[[#This Row],[Начислено взносов  расчетное]]</f>
        <v>-27863.260999999977</v>
      </c>
      <c r="Q87" s="19">
        <v>94074.57</v>
      </c>
      <c r="R87" s="8">
        <f>Таблица8234352[[#This Row],[ПОСТУПИЛО ВЗНОСОВ ПО БАНКОВСКОЙ ВЫПИСКЕ]]-Таблица8234352[[#This Row],[Оплачено пени, руб,]]</f>
        <v>94074.57</v>
      </c>
      <c r="S8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-35600.570000000007</v>
      </c>
      <c r="T87" s="18">
        <v>4357.0200000000004</v>
      </c>
      <c r="U87" s="18">
        <v>0</v>
      </c>
      <c r="V87" s="20">
        <v>0</v>
      </c>
      <c r="W87" s="20">
        <v>0</v>
      </c>
      <c r="X87" s="20">
        <v>0</v>
      </c>
      <c r="Y87" s="21">
        <v>0</v>
      </c>
      <c r="Z87" s="21">
        <v>0</v>
      </c>
      <c r="AA8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512704.32</v>
      </c>
      <c r="AB87" s="16">
        <v>418629.75</v>
      </c>
      <c r="AC87" s="19">
        <v>512704.32</v>
      </c>
      <c r="AD8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7" s="3" t="s">
        <v>372</v>
      </c>
      <c r="AF87" s="1" t="s">
        <v>368</v>
      </c>
      <c r="AG87" s="1">
        <v>350390.73</v>
      </c>
    </row>
    <row r="88" spans="1:33" hidden="1">
      <c r="B88" s="15" t="s">
        <v>1770</v>
      </c>
      <c r="C88" s="1" t="s">
        <v>373</v>
      </c>
      <c r="D88" s="1" t="s">
        <v>83</v>
      </c>
      <c r="E88" s="1" t="s">
        <v>374</v>
      </c>
      <c r="F88" s="1" t="s">
        <v>375</v>
      </c>
      <c r="G88" s="1" t="s">
        <v>89</v>
      </c>
      <c r="I88" s="1" t="s">
        <v>226</v>
      </c>
      <c r="J88" s="1" t="s">
        <v>227</v>
      </c>
      <c r="K88" s="17">
        <v>2720.7</v>
      </c>
      <c r="L88" s="17">
        <v>0</v>
      </c>
      <c r="M88" s="17">
        <v>10.09</v>
      </c>
      <c r="N88" s="18">
        <v>82355.67</v>
      </c>
      <c r="O8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82355.588999999993</v>
      </c>
      <c r="P88" s="17">
        <f>Таблица8234352[[#This Row],[Начислено взносов по отчету УК, руб,]]-Таблица8234352[[#This Row],[Начислено взносов  расчетное]]</f>
        <v>8.1000000005587935E-2</v>
      </c>
      <c r="Q88" s="20">
        <v>98258.22</v>
      </c>
      <c r="R88" s="8">
        <f>Таблица8234352[[#This Row],[ПОСТУПИЛО ВЗНОСОВ ПО БАНКОВСКОЙ ВЫПИСКЕ]]-Таблица8234352[[#This Row],[Оплачено пени, руб,]]</f>
        <v>98258.22</v>
      </c>
      <c r="S8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-13687.470000000003</v>
      </c>
      <c r="T88" s="18">
        <v>2215.08</v>
      </c>
      <c r="U88" s="18">
        <v>0</v>
      </c>
      <c r="V88" s="20">
        <v>1374.69</v>
      </c>
      <c r="W88" s="20">
        <v>0</v>
      </c>
      <c r="X88" s="20">
        <v>0</v>
      </c>
      <c r="Y88" s="21">
        <v>0</v>
      </c>
      <c r="Z88" s="21">
        <v>0</v>
      </c>
      <c r="AA8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1200710.94</v>
      </c>
      <c r="AB88" s="16">
        <v>1101078.03</v>
      </c>
      <c r="AC88" s="20">
        <v>1200710.94</v>
      </c>
      <c r="AD8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8" s="24"/>
      <c r="AF88" s="1" t="s">
        <v>373</v>
      </c>
      <c r="AG88" s="1">
        <v>1020869.65</v>
      </c>
    </row>
    <row r="89" spans="1:33" ht="30" hidden="1">
      <c r="B89" s="15" t="s">
        <v>1770</v>
      </c>
      <c r="C89" s="1" t="s">
        <v>376</v>
      </c>
      <c r="D89" s="1" t="s">
        <v>33</v>
      </c>
      <c r="E89" s="1" t="s">
        <v>377</v>
      </c>
      <c r="F89" s="1" t="s">
        <v>378</v>
      </c>
      <c r="G89" s="1" t="s">
        <v>379</v>
      </c>
      <c r="H89" s="1" t="s">
        <v>1771</v>
      </c>
      <c r="I89" s="1" t="s">
        <v>380</v>
      </c>
      <c r="J89" s="30">
        <v>2465091741</v>
      </c>
      <c r="K89" s="31">
        <v>2818.03</v>
      </c>
      <c r="L89" s="31">
        <v>0</v>
      </c>
      <c r="M89" s="17">
        <v>10.09</v>
      </c>
      <c r="N89" s="18">
        <v>85301.77</v>
      </c>
      <c r="O8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85301.768100000016</v>
      </c>
      <c r="P89" s="17">
        <f>Таблица8234352[[#This Row],[Начислено взносов по отчету УК, руб,]]-Таблица8234352[[#This Row],[Начислено взносов  расчетное]]</f>
        <v>1.8999999883817509E-3</v>
      </c>
      <c r="Q89" s="19">
        <v>78484.570000000007</v>
      </c>
      <c r="R89" s="8">
        <f>Таблица8234352[[#This Row],[ПОСТУПИЛО ВЗНОСОВ ПО БАНКОВСКОЙ ВЫПИСКЕ]]-Таблица8234352[[#This Row],[Оплачено пени, руб,]]</f>
        <v>78484.570000000007</v>
      </c>
      <c r="S8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6817.1999999999971</v>
      </c>
      <c r="T89" s="18">
        <v>0</v>
      </c>
      <c r="U89" s="18">
        <v>0</v>
      </c>
      <c r="V89" s="20">
        <v>0</v>
      </c>
      <c r="W89" s="20">
        <v>0</v>
      </c>
      <c r="X89" s="20">
        <v>0</v>
      </c>
      <c r="Y89" s="21">
        <v>0</v>
      </c>
      <c r="Z89" s="21">
        <v>0</v>
      </c>
      <c r="AA8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410197.44</v>
      </c>
      <c r="AB89" s="16">
        <v>331712.87</v>
      </c>
      <c r="AC89" s="19">
        <v>410197.44</v>
      </c>
      <c r="AD8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89" s="24"/>
      <c r="AF89" s="1" t="s">
        <v>376</v>
      </c>
      <c r="AG89" s="1">
        <v>1053707.6499999999</v>
      </c>
    </row>
    <row r="90" spans="1:33" hidden="1">
      <c r="A90" s="1">
        <v>992810.83</v>
      </c>
      <c r="B90" s="15" t="s">
        <v>1770</v>
      </c>
      <c r="C90" s="1" t="s">
        <v>381</v>
      </c>
      <c r="D90" s="1" t="s">
        <v>83</v>
      </c>
      <c r="E90" s="1" t="s">
        <v>263</v>
      </c>
      <c r="F90" s="1" t="s">
        <v>264</v>
      </c>
      <c r="G90" s="1" t="s">
        <v>270</v>
      </c>
      <c r="I90" s="30" t="s">
        <v>226</v>
      </c>
      <c r="J90" s="30" t="s">
        <v>227</v>
      </c>
      <c r="K90" s="31">
        <v>2725</v>
      </c>
      <c r="L90" s="31">
        <v>0</v>
      </c>
      <c r="M90" s="17">
        <v>10.09</v>
      </c>
      <c r="N90" s="18">
        <v>82485.899999999994</v>
      </c>
      <c r="O9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82485.75</v>
      </c>
      <c r="P90" s="17">
        <f>Таблица8234352[[#This Row],[Начислено взносов по отчету УК, руб,]]-Таблица8234352[[#This Row],[Начислено взносов  расчетное]]</f>
        <v>0.14999999999417923</v>
      </c>
      <c r="Q90" s="20">
        <v>90858.13</v>
      </c>
      <c r="R90" s="8">
        <f>Таблица8234352[[#This Row],[ПОСТУПИЛО ВЗНОСОВ ПО БАНКОВСКОЙ ВЫПИСКЕ]]-Таблица8234352[[#This Row],[Оплачено пени, руб,]]</f>
        <v>90858.13</v>
      </c>
      <c r="S9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-5005.8400000000111</v>
      </c>
      <c r="T90" s="18">
        <v>3366.39</v>
      </c>
      <c r="U90" s="18">
        <v>0</v>
      </c>
      <c r="V90" s="20">
        <v>825.95</v>
      </c>
      <c r="W90" s="20">
        <v>0</v>
      </c>
      <c r="X90" s="20">
        <v>0</v>
      </c>
      <c r="Y90" s="21">
        <v>0</v>
      </c>
      <c r="Z90" s="21">
        <v>0</v>
      </c>
      <c r="AA9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1084494.9099999999</v>
      </c>
      <c r="AB90" s="16">
        <v>992810.83000000007</v>
      </c>
      <c r="AC90" s="19">
        <v>1084494.9099999999</v>
      </c>
      <c r="AD9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0" s="24"/>
      <c r="AF90" s="1" t="s">
        <v>381</v>
      </c>
      <c r="AG90" s="1">
        <v>924568.18</v>
      </c>
    </row>
    <row r="91" spans="1:33" hidden="1">
      <c r="B91" s="15" t="s">
        <v>1770</v>
      </c>
      <c r="C91" s="1" t="s">
        <v>382</v>
      </c>
      <c r="D91" s="1" t="s">
        <v>83</v>
      </c>
      <c r="E91" s="1" t="s">
        <v>313</v>
      </c>
      <c r="F91" s="1" t="s">
        <v>314</v>
      </c>
      <c r="G91" s="1" t="s">
        <v>383</v>
      </c>
      <c r="I91" s="1" t="s">
        <v>226</v>
      </c>
      <c r="J91" s="1" t="s">
        <v>227</v>
      </c>
      <c r="K91" s="17">
        <v>2725</v>
      </c>
      <c r="L91" s="17">
        <v>0</v>
      </c>
      <c r="M91" s="17">
        <v>10.09</v>
      </c>
      <c r="N91" s="18">
        <v>82485.72</v>
      </c>
      <c r="O9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82485.75</v>
      </c>
      <c r="P91" s="17">
        <f>Таблица8234352[[#This Row],[Начислено взносов по отчету УК, руб,]]-Таблица8234352[[#This Row],[Начислено взносов  расчетное]]</f>
        <v>-2.9999999998835847E-2</v>
      </c>
      <c r="Q91" s="19">
        <v>80907.820000000007</v>
      </c>
      <c r="R91" s="8">
        <f>Таблица8234352[[#This Row],[ПОСТУПИЛО ВЗНОСОВ ПО БАНКОВСКОЙ ВЫПИСКЕ]]-Таблица8234352[[#This Row],[Оплачено пени, руб,]]</f>
        <v>80907.820000000007</v>
      </c>
      <c r="S9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2312.0299999999943</v>
      </c>
      <c r="T91" s="18">
        <v>734.13</v>
      </c>
      <c r="U91" s="18">
        <v>0</v>
      </c>
      <c r="V91" s="20">
        <v>0</v>
      </c>
      <c r="W91" s="20">
        <v>0</v>
      </c>
      <c r="X91" s="20">
        <v>0</v>
      </c>
      <c r="Y91" s="21">
        <v>0</v>
      </c>
      <c r="Z91" s="21">
        <v>0</v>
      </c>
      <c r="AA9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1129604.55</v>
      </c>
      <c r="AB91" s="16">
        <v>1048696.73</v>
      </c>
      <c r="AC91" s="19">
        <v>1129604.55</v>
      </c>
      <c r="AD9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1" s="24"/>
      <c r="AF91" s="1" t="s">
        <v>382</v>
      </c>
      <c r="AG91" s="1">
        <v>967573.03</v>
      </c>
    </row>
    <row r="92" spans="1:33" hidden="1">
      <c r="B92" s="15" t="s">
        <v>1770</v>
      </c>
      <c r="C92" s="1" t="s">
        <v>384</v>
      </c>
      <c r="D92" s="1" t="s">
        <v>83</v>
      </c>
      <c r="E92" s="1" t="s">
        <v>385</v>
      </c>
      <c r="F92" s="1" t="s">
        <v>224</v>
      </c>
      <c r="G92" s="1" t="s">
        <v>386</v>
      </c>
      <c r="I92" s="1" t="s">
        <v>226</v>
      </c>
      <c r="J92" s="1" t="s">
        <v>227</v>
      </c>
      <c r="K92" s="17">
        <v>2725.1</v>
      </c>
      <c r="L92" s="17">
        <v>0</v>
      </c>
      <c r="M92" s="17">
        <v>10.09</v>
      </c>
      <c r="N92" s="18">
        <v>82488.81</v>
      </c>
      <c r="O9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82488.777000000002</v>
      </c>
      <c r="P92" s="17">
        <f>Таблица8234352[[#This Row],[Начислено взносов по отчету УК, руб,]]-Таблица8234352[[#This Row],[Начислено взносов  расчетное]]</f>
        <v>3.2999999995809048E-2</v>
      </c>
      <c r="Q92" s="19">
        <v>81931.05</v>
      </c>
      <c r="R92" s="8">
        <f>Таблица8234352[[#This Row],[ПОСТУПИЛО ВЗНОСОВ ПО БАНКОВСКОЙ ВЫПИСКЕ]]-Таблица8234352[[#This Row],[Оплачено пени, руб,]]</f>
        <v>81931.05</v>
      </c>
      <c r="S9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557.75999999999476</v>
      </c>
      <c r="T92" s="18">
        <v>0</v>
      </c>
      <c r="U92" s="18">
        <v>0</v>
      </c>
      <c r="V92" s="20">
        <v>0</v>
      </c>
      <c r="W92" s="20">
        <v>0</v>
      </c>
      <c r="X92" s="20">
        <v>0</v>
      </c>
      <c r="Y92" s="21">
        <v>0</v>
      </c>
      <c r="Z92" s="21">
        <v>0</v>
      </c>
      <c r="AA9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577602.94999999995</v>
      </c>
      <c r="AB92" s="16">
        <v>495671.89999999997</v>
      </c>
      <c r="AC92" s="19">
        <v>577602.94999999995</v>
      </c>
      <c r="AD9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2" s="24"/>
      <c r="AF92" s="1" t="s">
        <v>384</v>
      </c>
      <c r="AG92" s="1">
        <v>419237.41</v>
      </c>
    </row>
    <row r="93" spans="1:33" ht="30" hidden="1">
      <c r="B93" s="15" t="s">
        <v>1770</v>
      </c>
      <c r="C93" s="1" t="s">
        <v>387</v>
      </c>
      <c r="D93" s="1" t="s">
        <v>33</v>
      </c>
      <c r="E93" s="1" t="s">
        <v>388</v>
      </c>
      <c r="F93" s="1" t="s">
        <v>389</v>
      </c>
      <c r="G93" s="1" t="s">
        <v>89</v>
      </c>
      <c r="I93" s="1" t="s">
        <v>195</v>
      </c>
      <c r="J93" s="1" t="s">
        <v>51</v>
      </c>
      <c r="K93" s="17">
        <v>3226.43</v>
      </c>
      <c r="L93" s="17">
        <v>482.2</v>
      </c>
      <c r="M93" s="17">
        <v>10.09</v>
      </c>
      <c r="N93" s="18">
        <v>112260.36</v>
      </c>
      <c r="O9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112260.23009999999</v>
      </c>
      <c r="P93" s="17">
        <f>Таблица8234352[[#This Row],[Начислено взносов по отчету УК, руб,]]-Таблица8234352[[#This Row],[Начислено взносов  расчетное]]</f>
        <v>0.12990000001445878</v>
      </c>
      <c r="Q93" s="19">
        <v>90842.21</v>
      </c>
      <c r="R93" s="8">
        <f>Таблица8234352[[#This Row],[ПОСТУПИЛО ВЗНОСОВ ПО БАНКОВСКОЙ ВЫПИСКЕ]]-Таблица8234352[[#This Row],[Оплачено пени, руб,]]</f>
        <v>90585.02</v>
      </c>
      <c r="S9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27238.17</v>
      </c>
      <c r="T93" s="18">
        <v>5820.02</v>
      </c>
      <c r="U93" s="18">
        <v>257.19</v>
      </c>
      <c r="V93" s="20">
        <v>0</v>
      </c>
      <c r="W93" s="20">
        <v>0</v>
      </c>
      <c r="X93" s="20">
        <v>0</v>
      </c>
      <c r="Y93" s="21">
        <v>0</v>
      </c>
      <c r="Z93" s="21">
        <v>0</v>
      </c>
      <c r="AA9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3251140.63</v>
      </c>
      <c r="AB93" s="16">
        <v>3160298.42</v>
      </c>
      <c r="AC93" s="20">
        <v>3251140.63</v>
      </c>
      <c r="AD9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3" s="24"/>
      <c r="AF93" s="1" t="s">
        <v>387</v>
      </c>
      <c r="AG93" s="1">
        <v>3032198.9</v>
      </c>
    </row>
    <row r="94" spans="1:33" hidden="1">
      <c r="B94" s="15" t="s">
        <v>1770</v>
      </c>
      <c r="C94" s="1" t="s">
        <v>390</v>
      </c>
      <c r="D94" s="1" t="s">
        <v>83</v>
      </c>
      <c r="E94" s="1" t="s">
        <v>183</v>
      </c>
      <c r="F94" s="1" t="s">
        <v>184</v>
      </c>
      <c r="G94" s="1" t="s">
        <v>391</v>
      </c>
      <c r="I94" s="1" t="s">
        <v>180</v>
      </c>
      <c r="J94" s="1" t="s">
        <v>181</v>
      </c>
      <c r="K94" s="17">
        <v>2725.9</v>
      </c>
      <c r="L94" s="17">
        <v>0</v>
      </c>
      <c r="M94" s="17">
        <v>10.09</v>
      </c>
      <c r="N94" s="18">
        <v>82513.11</v>
      </c>
      <c r="O9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82512.993000000002</v>
      </c>
      <c r="P94" s="17">
        <f>Таблица8234352[[#This Row],[Начислено взносов по отчету УК, руб,]]-Таблица8234352[[#This Row],[Начислено взносов  расчетное]]</f>
        <v>0.11699999999837019</v>
      </c>
      <c r="Q94" s="20">
        <v>71910.37</v>
      </c>
      <c r="R94" s="8">
        <f>Таблица8234352[[#This Row],[ПОСТУПИЛО ВЗНОСОВ ПО БАНКОВСКОЙ ВЫПИСКЕ]]-Таблица8234352[[#This Row],[Оплачено пени, руб,]]</f>
        <v>71910.37</v>
      </c>
      <c r="S9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27219.460000000006</v>
      </c>
      <c r="T94" s="18">
        <v>16616.72</v>
      </c>
      <c r="U94" s="18">
        <v>0</v>
      </c>
      <c r="V94" s="20">
        <v>1597.38</v>
      </c>
      <c r="W94" s="20">
        <v>0</v>
      </c>
      <c r="X94" s="20">
        <v>0</v>
      </c>
      <c r="Y94" s="21">
        <v>0</v>
      </c>
      <c r="Z94" s="21">
        <v>0</v>
      </c>
      <c r="AA9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1358158.19</v>
      </c>
      <c r="AB94" s="16">
        <v>1284650.44</v>
      </c>
      <c r="AC94" s="20">
        <v>1358158.19</v>
      </c>
      <c r="AD9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4" s="24"/>
      <c r="AF94" s="1" t="s">
        <v>390</v>
      </c>
      <c r="AG94" s="1">
        <v>1217899.57</v>
      </c>
    </row>
    <row r="95" spans="1:33" hidden="1">
      <c r="B95" s="15" t="s">
        <v>1770</v>
      </c>
      <c r="C95" s="1" t="s">
        <v>392</v>
      </c>
      <c r="D95" s="1" t="s">
        <v>83</v>
      </c>
      <c r="E95" s="1" t="s">
        <v>263</v>
      </c>
      <c r="F95" s="1" t="s">
        <v>264</v>
      </c>
      <c r="G95" s="1" t="s">
        <v>75</v>
      </c>
      <c r="I95" s="1" t="s">
        <v>226</v>
      </c>
      <c r="J95" s="1" t="s">
        <v>227</v>
      </c>
      <c r="K95" s="17">
        <v>2636.4</v>
      </c>
      <c r="L95" s="17">
        <v>89.6</v>
      </c>
      <c r="M95" s="17">
        <v>10.09</v>
      </c>
      <c r="N95" s="18">
        <v>82516.08</v>
      </c>
      <c r="O9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82516.02</v>
      </c>
      <c r="P95" s="17">
        <f>Таблица8234352[[#This Row],[Начислено взносов по отчету УК, руб,]]-Таблица8234352[[#This Row],[Начислено взносов  расчетное]]</f>
        <v>5.9999999997671694E-2</v>
      </c>
      <c r="Q95" s="20">
        <v>78883.55</v>
      </c>
      <c r="R95" s="8">
        <f>Таблица8234352[[#This Row],[ПОСТУПИЛО ВЗНОСОВ ПО БАНКОВСКОЙ ВЫПИСКЕ]]-Таблица8234352[[#This Row],[Оплачено пени, руб,]]</f>
        <v>78883.55</v>
      </c>
      <c r="S9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8900.4199999999983</v>
      </c>
      <c r="T95" s="18">
        <v>5267.89</v>
      </c>
      <c r="U95" s="18">
        <v>0</v>
      </c>
      <c r="V95" s="20">
        <v>1522.36</v>
      </c>
      <c r="W95" s="20">
        <v>0</v>
      </c>
      <c r="X95" s="20">
        <v>0</v>
      </c>
      <c r="Y95" s="21">
        <v>0</v>
      </c>
      <c r="Z95" s="21">
        <v>0</v>
      </c>
      <c r="AA9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1305294.4300000002</v>
      </c>
      <c r="AB95" s="16">
        <v>1224888.52</v>
      </c>
      <c r="AC95" s="20">
        <v>1305294.43</v>
      </c>
      <c r="AD9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5" s="24"/>
      <c r="AF95" s="1" t="s">
        <v>392</v>
      </c>
      <c r="AG95" s="1">
        <v>1142482.46</v>
      </c>
    </row>
    <row r="96" spans="1:33" ht="30" hidden="1">
      <c r="B96" s="15" t="s">
        <v>1770</v>
      </c>
      <c r="C96" s="1" t="s">
        <v>393</v>
      </c>
      <c r="D96" s="1" t="s">
        <v>33</v>
      </c>
      <c r="E96" s="1" t="s">
        <v>388</v>
      </c>
      <c r="F96" s="1" t="s">
        <v>389</v>
      </c>
      <c r="G96" s="1" t="s">
        <v>69</v>
      </c>
      <c r="I96" s="1" t="s">
        <v>195</v>
      </c>
      <c r="J96" s="1" t="s">
        <v>51</v>
      </c>
      <c r="K96" s="17">
        <v>3938.2</v>
      </c>
      <c r="L96" s="17">
        <v>93.1</v>
      </c>
      <c r="M96" s="17">
        <v>10.09</v>
      </c>
      <c r="N96" s="18">
        <v>122027.46</v>
      </c>
      <c r="O9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122027.45099999999</v>
      </c>
      <c r="P96" s="17">
        <f>Таблица8234352[[#This Row],[Начислено взносов по отчету УК, руб,]]-Таблица8234352[[#This Row],[Начислено взносов  расчетное]]</f>
        <v>9.0000000200234354E-3</v>
      </c>
      <c r="Q96" s="27">
        <v>111344.53</v>
      </c>
      <c r="R96" s="8">
        <f>Таблица8234352[[#This Row],[ПОСТУПИЛО ВЗНОСОВ ПО БАНКОВСКОЙ ВЫПИСКЕ]]-Таблица8234352[[#This Row],[Оплачено пени, руб,]]</f>
        <v>111339.12</v>
      </c>
      <c r="S9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37971.94</v>
      </c>
      <c r="T96" s="18">
        <v>27289.01</v>
      </c>
      <c r="U96" s="18">
        <v>5.41</v>
      </c>
      <c r="V96" s="20">
        <v>2112.17</v>
      </c>
      <c r="W96" s="20">
        <v>0</v>
      </c>
      <c r="X96" s="20">
        <v>0</v>
      </c>
      <c r="Y96" s="21">
        <v>0</v>
      </c>
      <c r="Z96" s="21">
        <v>0</v>
      </c>
      <c r="AA9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1814432.78</v>
      </c>
      <c r="AB96" s="16">
        <v>1700976.08</v>
      </c>
      <c r="AC96" s="20">
        <v>1814432.78</v>
      </c>
      <c r="AD9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6" s="24"/>
      <c r="AF96" s="1" t="s">
        <v>393</v>
      </c>
      <c r="AG96" s="1">
        <v>1601648.85</v>
      </c>
    </row>
    <row r="97" spans="2:33" ht="30" hidden="1">
      <c r="B97" s="15" t="s">
        <v>1770</v>
      </c>
      <c r="C97" s="1" t="s">
        <v>394</v>
      </c>
      <c r="D97" s="1" t="s">
        <v>33</v>
      </c>
      <c r="E97" s="1" t="s">
        <v>395</v>
      </c>
      <c r="F97" s="1" t="s">
        <v>396</v>
      </c>
      <c r="G97" s="1" t="s">
        <v>397</v>
      </c>
      <c r="I97" s="30" t="s">
        <v>195</v>
      </c>
      <c r="J97" s="30" t="s">
        <v>51</v>
      </c>
      <c r="K97" s="31">
        <v>4198.3</v>
      </c>
      <c r="L97" s="31">
        <v>93.9</v>
      </c>
      <c r="M97" s="17">
        <v>10.09</v>
      </c>
      <c r="N97" s="18">
        <v>129924.93</v>
      </c>
      <c r="O9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129924.89399999999</v>
      </c>
      <c r="P97" s="17">
        <f>Таблица8234352[[#This Row],[Начислено взносов по отчету УК, руб,]]-Таблица8234352[[#This Row],[Начислено взносов  расчетное]]</f>
        <v>3.6000000007334165E-2</v>
      </c>
      <c r="Q97" s="27">
        <v>113254.07</v>
      </c>
      <c r="R97" s="8">
        <f>Таблица8234352[[#This Row],[ПОСТУПИЛО ВЗНОСОВ ПО БАНКОВСКОЙ ВЫПИСКЕ]]-Таблица8234352[[#This Row],[Оплачено пени, руб,]]</f>
        <v>112474.69</v>
      </c>
      <c r="S9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36986.769999999997</v>
      </c>
      <c r="T97" s="18">
        <v>20315.91</v>
      </c>
      <c r="U97" s="18">
        <v>779.38</v>
      </c>
      <c r="V97" s="20">
        <v>2209.71</v>
      </c>
      <c r="W97" s="20">
        <v>0</v>
      </c>
      <c r="X97" s="20">
        <v>0</v>
      </c>
      <c r="Y97" s="21">
        <v>0</v>
      </c>
      <c r="Z97" s="21">
        <v>0</v>
      </c>
      <c r="AA9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1897246.9699999997</v>
      </c>
      <c r="AB97" s="16">
        <v>1781783.19</v>
      </c>
      <c r="AC97" s="20">
        <v>1897246.97</v>
      </c>
      <c r="AD9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7" s="24"/>
      <c r="AF97" s="1" t="s">
        <v>394</v>
      </c>
      <c r="AG97" s="1">
        <v>1650517.76</v>
      </c>
    </row>
    <row r="98" spans="2:33" hidden="1">
      <c r="B98" s="15" t="s">
        <v>1770</v>
      </c>
      <c r="C98" s="1" t="s">
        <v>398</v>
      </c>
      <c r="D98" s="1" t="s">
        <v>83</v>
      </c>
      <c r="E98" s="1" t="s">
        <v>385</v>
      </c>
      <c r="F98" s="1" t="s">
        <v>224</v>
      </c>
      <c r="G98" s="1" t="s">
        <v>399</v>
      </c>
      <c r="I98" s="1" t="s">
        <v>226</v>
      </c>
      <c r="J98" s="1" t="s">
        <v>227</v>
      </c>
      <c r="K98" s="17">
        <v>2761.3</v>
      </c>
      <c r="L98" s="17">
        <v>0</v>
      </c>
      <c r="M98" s="17">
        <v>10.09</v>
      </c>
      <c r="N98" s="18">
        <v>83584.740000000005</v>
      </c>
      <c r="O9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83584.551000000007</v>
      </c>
      <c r="P98" s="17">
        <f>Таблица8234352[[#This Row],[Начислено взносов по отчету УК, руб,]]-Таблица8234352[[#This Row],[Начислено взносов  расчетное]]</f>
        <v>0.1889999999984866</v>
      </c>
      <c r="Q98" s="19">
        <v>79695.81</v>
      </c>
      <c r="R98" s="8">
        <f>Таблица8234352[[#This Row],[ПОСТУПИЛО ВЗНОСОВ ПО БАНКОВСКОЙ ВЫПИСКЕ]]-Таблица8234352[[#This Row],[Оплачено пени, руб,]]</f>
        <v>79695.81</v>
      </c>
      <c r="S9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5076.0900000000074</v>
      </c>
      <c r="T98" s="18">
        <v>1187.1600000000001</v>
      </c>
      <c r="U98" s="18">
        <v>0</v>
      </c>
      <c r="V98" s="20">
        <v>0</v>
      </c>
      <c r="W98" s="20">
        <v>0</v>
      </c>
      <c r="X98" s="20">
        <v>0</v>
      </c>
      <c r="Y98" s="21">
        <v>0</v>
      </c>
      <c r="Z98" s="21">
        <v>0</v>
      </c>
      <c r="AA9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873763.08000000007</v>
      </c>
      <c r="AB98" s="16">
        <v>794067.27</v>
      </c>
      <c r="AC98" s="19">
        <v>873763.08</v>
      </c>
      <c r="AD9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8" s="24"/>
      <c r="AF98" s="1" t="s">
        <v>398</v>
      </c>
      <c r="AG98" s="1">
        <v>691955</v>
      </c>
    </row>
    <row r="99" spans="2:33" hidden="1">
      <c r="B99" s="15" t="s">
        <v>1770</v>
      </c>
      <c r="C99" s="1" t="s">
        <v>400</v>
      </c>
      <c r="D99" s="1" t="s">
        <v>83</v>
      </c>
      <c r="E99" s="1" t="s">
        <v>385</v>
      </c>
      <c r="F99" s="1" t="s">
        <v>224</v>
      </c>
      <c r="G99" s="1" t="s">
        <v>401</v>
      </c>
      <c r="I99" s="1" t="s">
        <v>226</v>
      </c>
      <c r="J99" s="1" t="s">
        <v>227</v>
      </c>
      <c r="K99" s="17">
        <v>2769.6</v>
      </c>
      <c r="L99" s="17">
        <v>0</v>
      </c>
      <c r="M99" s="17">
        <v>10.09</v>
      </c>
      <c r="N99" s="18">
        <v>83835.78</v>
      </c>
      <c r="O9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83835.792000000001</v>
      </c>
      <c r="P99" s="17">
        <f>Таблица8234352[[#This Row],[Начислено взносов по отчету УК, руб,]]-Таблица8234352[[#This Row],[Начислено взносов  расчетное]]</f>
        <v>-1.2000000002444722E-2</v>
      </c>
      <c r="Q99" s="19">
        <v>79879.75</v>
      </c>
      <c r="R99" s="8">
        <f>Таблица8234352[[#This Row],[ПОСТУПИЛО ВЗНОСОВ ПО БАНКОВСКОЙ ВЫПИСКЕ]]-Таблица8234352[[#This Row],[Оплачено пени, руб,]]</f>
        <v>79879.75</v>
      </c>
      <c r="S9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10168.539999999999</v>
      </c>
      <c r="T99" s="18">
        <v>6212.51</v>
      </c>
      <c r="U99" s="18">
        <v>0</v>
      </c>
      <c r="V99" s="20">
        <v>0</v>
      </c>
      <c r="W99" s="20">
        <v>0</v>
      </c>
      <c r="X99" s="20">
        <v>0</v>
      </c>
      <c r="Y99" s="21">
        <v>0</v>
      </c>
      <c r="Z99" s="21">
        <v>0</v>
      </c>
      <c r="AA9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836589.47</v>
      </c>
      <c r="AB99" s="16">
        <v>756709.72</v>
      </c>
      <c r="AC99" s="19">
        <v>836589.47</v>
      </c>
      <c r="AD9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99" s="24"/>
      <c r="AF99" s="1" t="s">
        <v>400</v>
      </c>
      <c r="AG99" s="1">
        <v>684700.13</v>
      </c>
    </row>
    <row r="100" spans="2:33" ht="30" hidden="1">
      <c r="B100" s="15" t="s">
        <v>1770</v>
      </c>
      <c r="C100" s="1" t="s">
        <v>402</v>
      </c>
      <c r="D100" s="1" t="s">
        <v>33</v>
      </c>
      <c r="E100" s="1" t="s">
        <v>333</v>
      </c>
      <c r="F100" s="1" t="s">
        <v>334</v>
      </c>
      <c r="G100" s="1" t="s">
        <v>324</v>
      </c>
      <c r="I100" s="1" t="s">
        <v>195</v>
      </c>
      <c r="J100" s="1" t="s">
        <v>51</v>
      </c>
      <c r="K100" s="17">
        <v>4476.8</v>
      </c>
      <c r="L100" s="17">
        <v>0</v>
      </c>
      <c r="M100" s="17">
        <v>10.09</v>
      </c>
      <c r="N100" s="18">
        <v>135516.14000000001</v>
      </c>
      <c r="O10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135512.736</v>
      </c>
      <c r="P100" s="17">
        <f>Таблица8234352[[#This Row],[Начислено взносов по отчету УК, руб,]]-Таблица8234352[[#This Row],[Начислено взносов  расчетное]]</f>
        <v>3.4040000000095461</v>
      </c>
      <c r="Q100" s="19">
        <v>153432.29</v>
      </c>
      <c r="R100" s="8">
        <f>Таблица8234352[[#This Row],[ПОСТУПИЛО ВЗНОСОВ ПО БАНКОВСКОЙ ВЫПИСКЕ]]-Таблица8234352[[#This Row],[Оплачено пени, руб,]]</f>
        <v>148680.13</v>
      </c>
      <c r="S10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-1142.6399999999921</v>
      </c>
      <c r="T100" s="18">
        <v>16773.509999999998</v>
      </c>
      <c r="U100" s="18">
        <v>4752.16</v>
      </c>
      <c r="V100" s="20">
        <v>0</v>
      </c>
      <c r="W100" s="20">
        <v>0</v>
      </c>
      <c r="X100" s="20">
        <v>0</v>
      </c>
      <c r="Y100" s="21">
        <v>0</v>
      </c>
      <c r="Z100" s="21">
        <v>0</v>
      </c>
      <c r="AA10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1362218.0599999998</v>
      </c>
      <c r="AB100" s="16">
        <v>1208785.77</v>
      </c>
      <c r="AC100" s="19">
        <v>1362218.06</v>
      </c>
      <c r="AD10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0" s="24"/>
      <c r="AF100" s="1" t="s">
        <v>402</v>
      </c>
      <c r="AG100" s="1">
        <v>1038056.71</v>
      </c>
    </row>
    <row r="101" spans="2:33" ht="30" hidden="1">
      <c r="B101" s="15" t="s">
        <v>1770</v>
      </c>
      <c r="C101" s="1" t="s">
        <v>403</v>
      </c>
      <c r="D101" s="1" t="s">
        <v>66</v>
      </c>
      <c r="E101" s="1" t="s">
        <v>404</v>
      </c>
      <c r="F101" s="1" t="s">
        <v>405</v>
      </c>
      <c r="G101" s="1" t="s">
        <v>406</v>
      </c>
      <c r="I101" s="1" t="s">
        <v>220</v>
      </c>
      <c r="J101" s="1" t="s">
        <v>71</v>
      </c>
      <c r="K101" s="17">
        <v>2791.8</v>
      </c>
      <c r="L101" s="17">
        <v>164.1</v>
      </c>
      <c r="M101" s="17">
        <v>10.09</v>
      </c>
      <c r="N101" s="18">
        <v>83443.649999999994</v>
      </c>
      <c r="O10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89475.092999999993</v>
      </c>
      <c r="P101" s="17">
        <f>Таблица8234352[[#This Row],[Начислено взносов по отчету УК, руб,]]-Таблица8234352[[#This Row],[Начислено взносов  расчетное]]</f>
        <v>-6031.4429999999993</v>
      </c>
      <c r="Q101" s="27">
        <v>84241.41</v>
      </c>
      <c r="R101" s="8">
        <f>Таблица8234352[[#This Row],[ПОСТУПИЛО ВЗНОСОВ ПО БАНКОВСКОЙ ВЫПИСКЕ]]-Таблица8234352[[#This Row],[Оплачено пени, руб,]]</f>
        <v>84241.41</v>
      </c>
      <c r="S10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-797.76000000000931</v>
      </c>
      <c r="T101" s="18">
        <v>0</v>
      </c>
      <c r="U101" s="18">
        <v>0</v>
      </c>
      <c r="V101" s="20">
        <v>3041.55</v>
      </c>
      <c r="W101" s="20">
        <v>0</v>
      </c>
      <c r="X101" s="20">
        <v>0</v>
      </c>
      <c r="Y101" s="21">
        <v>0</v>
      </c>
      <c r="Z101" s="21">
        <v>72216.75</v>
      </c>
      <c r="AA10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2494699.12</v>
      </c>
      <c r="AB101" s="16">
        <v>2479632.91</v>
      </c>
      <c r="AC101" s="20">
        <v>2494699.12</v>
      </c>
      <c r="AD10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1" s="24" t="s">
        <v>221</v>
      </c>
    </row>
    <row r="102" spans="2:33" hidden="1">
      <c r="B102" s="15" t="s">
        <v>1770</v>
      </c>
      <c r="C102" s="1" t="s">
        <v>407</v>
      </c>
      <c r="D102" s="1" t="s">
        <v>83</v>
      </c>
      <c r="E102" s="1" t="s">
        <v>385</v>
      </c>
      <c r="F102" s="1" t="s">
        <v>224</v>
      </c>
      <c r="G102" s="1" t="s">
        <v>408</v>
      </c>
      <c r="I102" s="1" t="s">
        <v>226</v>
      </c>
      <c r="J102" s="1" t="s">
        <v>227</v>
      </c>
      <c r="K102" s="17">
        <v>2663.5</v>
      </c>
      <c r="L102" s="17">
        <v>171.7</v>
      </c>
      <c r="M102" s="17">
        <v>10.09</v>
      </c>
      <c r="N102" s="18">
        <v>85791.24</v>
      </c>
      <c r="O10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85821.503999999986</v>
      </c>
      <c r="P102" s="17">
        <f>Таблица8234352[[#This Row],[Начислено взносов по отчету УК, руб,]]-Таблица8234352[[#This Row],[Начислено взносов  расчетное]]</f>
        <v>-30.263999999981024</v>
      </c>
      <c r="Q102" s="20">
        <v>87112.11</v>
      </c>
      <c r="R102" s="8">
        <f>Таблица8234352[[#This Row],[ПОСТУПИЛО ВЗНОСОВ ПО БАНКОВСКОЙ ВЫПИСКЕ]]-Таблица8234352[[#This Row],[Оплачено пени, руб,]]</f>
        <v>87112.11</v>
      </c>
      <c r="S10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5899.0800000000045</v>
      </c>
      <c r="T102" s="18">
        <v>7219.95</v>
      </c>
      <c r="U102" s="18">
        <v>0</v>
      </c>
      <c r="V102" s="20">
        <v>0</v>
      </c>
      <c r="W102" s="20">
        <v>0</v>
      </c>
      <c r="X102" s="20">
        <v>0</v>
      </c>
      <c r="Y102" s="21">
        <v>0</v>
      </c>
      <c r="Z102" s="21">
        <v>0</v>
      </c>
      <c r="AA10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1033949.1</v>
      </c>
      <c r="AB102" s="16">
        <v>946836.99</v>
      </c>
      <c r="AC102" s="20">
        <v>1033949.1</v>
      </c>
      <c r="AD10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2" s="24"/>
      <c r="AF102" s="1" t="s">
        <v>407</v>
      </c>
      <c r="AG102" s="1">
        <v>871234.72</v>
      </c>
    </row>
    <row r="103" spans="2:33" ht="30" hidden="1">
      <c r="B103" s="15" t="s">
        <v>1770</v>
      </c>
      <c r="C103" s="1" t="s">
        <v>409</v>
      </c>
      <c r="D103" s="1" t="s">
        <v>33</v>
      </c>
      <c r="E103" s="1" t="s">
        <v>410</v>
      </c>
      <c r="F103" s="1" t="s">
        <v>411</v>
      </c>
      <c r="G103" s="1" t="s">
        <v>105</v>
      </c>
      <c r="I103" s="1" t="s">
        <v>412</v>
      </c>
      <c r="J103" s="1" t="s">
        <v>51</v>
      </c>
      <c r="K103" s="17">
        <v>4733.3999999999996</v>
      </c>
      <c r="L103" s="17">
        <v>0</v>
      </c>
      <c r="M103" s="17">
        <v>10.09</v>
      </c>
      <c r="N103" s="18">
        <v>143280.01999999999</v>
      </c>
      <c r="O10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143280.01799999998</v>
      </c>
      <c r="P103" s="17">
        <f>Таблица8234352[[#This Row],[Начислено взносов по отчету УК, руб,]]-Таблица8234352[[#This Row],[Начислено взносов  расчетное]]</f>
        <v>2.0000000076834112E-3</v>
      </c>
      <c r="Q103" s="27">
        <v>255352.82</v>
      </c>
      <c r="R103" s="8">
        <f>Таблица8234352[[#This Row],[ПОСТУПИЛО ВЗНОСОВ ПО БАНКОВСКОЙ ВЫПИСКЕ]]-Таблица8234352[[#This Row],[Оплачено пени, руб,]]</f>
        <v>221939.94</v>
      </c>
      <c r="S10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-112072.80000000002</v>
      </c>
      <c r="T103" s="18">
        <v>0</v>
      </c>
      <c r="U103" s="18">
        <v>33412.879999999997</v>
      </c>
      <c r="V103" s="20">
        <v>12893</v>
      </c>
      <c r="W103" s="20">
        <v>0</v>
      </c>
      <c r="X103" s="20">
        <v>0</v>
      </c>
      <c r="Y103" s="21">
        <v>0</v>
      </c>
      <c r="Z103" s="21">
        <v>0</v>
      </c>
      <c r="AA10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1928855.44</v>
      </c>
      <c r="AB103" s="16">
        <v>1660609.62</v>
      </c>
      <c r="AC103" s="20">
        <v>1928855.44</v>
      </c>
      <c r="AD10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3" s="24"/>
      <c r="AF103" s="1" t="s">
        <v>409</v>
      </c>
      <c r="AG103" s="1">
        <v>1540077.52</v>
      </c>
    </row>
    <row r="104" spans="2:33" hidden="1">
      <c r="B104" s="15" t="s">
        <v>1770</v>
      </c>
      <c r="C104" s="1" t="s">
        <v>413</v>
      </c>
      <c r="D104" s="1" t="s">
        <v>83</v>
      </c>
      <c r="E104" s="1" t="s">
        <v>313</v>
      </c>
      <c r="F104" s="1" t="s">
        <v>314</v>
      </c>
      <c r="G104" s="1" t="s">
        <v>414</v>
      </c>
      <c r="I104" s="1" t="s">
        <v>226</v>
      </c>
      <c r="J104" s="1" t="s">
        <v>227</v>
      </c>
      <c r="K104" s="17">
        <v>2867.6</v>
      </c>
      <c r="L104" s="17">
        <v>0</v>
      </c>
      <c r="M104" s="17">
        <v>10.09</v>
      </c>
      <c r="N104" s="18">
        <v>86884.08</v>
      </c>
      <c r="O10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86802.251999999993</v>
      </c>
      <c r="P104" s="17">
        <f>Таблица8234352[[#This Row],[Начислено взносов по отчету УК, руб,]]-Таблица8234352[[#This Row],[Начислено взносов  расчетное]]</f>
        <v>81.828000000008615</v>
      </c>
      <c r="Q104" s="19">
        <v>82198.509999999995</v>
      </c>
      <c r="R104" s="8">
        <f>Таблица8234352[[#This Row],[ПОСТУПИЛО ВЗНОСОВ ПО БАНКОВСКОЙ ВЫПИСКЕ]]-Таблица8234352[[#This Row],[Оплачено пени, руб,]]</f>
        <v>82198.509999999995</v>
      </c>
      <c r="S10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7512.6900000000069</v>
      </c>
      <c r="T104" s="18">
        <v>2827.12</v>
      </c>
      <c r="U104" s="18">
        <v>0</v>
      </c>
      <c r="V104" s="20">
        <v>0</v>
      </c>
      <c r="W104" s="20">
        <v>0</v>
      </c>
      <c r="X104" s="20">
        <v>0</v>
      </c>
      <c r="Y104" s="21">
        <v>0</v>
      </c>
      <c r="Z104" s="21">
        <v>0</v>
      </c>
      <c r="AA10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1045865.73</v>
      </c>
      <c r="AB104" s="16">
        <v>963667.22</v>
      </c>
      <c r="AC104" s="19">
        <v>1045865.73</v>
      </c>
      <c r="AD10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4" s="24"/>
      <c r="AF104" s="1" t="s">
        <v>413</v>
      </c>
      <c r="AG104" s="1">
        <v>883063.58</v>
      </c>
    </row>
    <row r="105" spans="2:33" ht="30" hidden="1">
      <c r="B105" s="15" t="s">
        <v>1770</v>
      </c>
      <c r="C105" s="1" t="s">
        <v>415</v>
      </c>
      <c r="D105" s="1" t="s">
        <v>33</v>
      </c>
      <c r="E105" s="1" t="s">
        <v>208</v>
      </c>
      <c r="F105" s="1" t="s">
        <v>209</v>
      </c>
      <c r="G105" s="1" t="s">
        <v>416</v>
      </c>
      <c r="I105" s="1" t="s">
        <v>195</v>
      </c>
      <c r="J105" s="1" t="s">
        <v>51</v>
      </c>
      <c r="K105" s="17">
        <v>6270.2</v>
      </c>
      <c r="L105" s="17">
        <v>0</v>
      </c>
      <c r="M105" s="17">
        <v>10.09</v>
      </c>
      <c r="N105" s="18">
        <v>189799.02</v>
      </c>
      <c r="O10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189798.954</v>
      </c>
      <c r="P105" s="17">
        <f>Таблица8234352[[#This Row],[Начислено взносов по отчету УК, руб,]]-Таблица8234352[[#This Row],[Начислено взносов  расчетное]]</f>
        <v>6.5999999991618097E-2</v>
      </c>
      <c r="Q105" s="19">
        <v>159962.25</v>
      </c>
      <c r="R105" s="8">
        <f>Таблица8234352[[#This Row],[ПОСТУПИЛО ВЗНОСОВ ПО БАНКОВСКОЙ ВЫПИСКЕ]]-Таблица8234352[[#This Row],[Оплачено пени, руб,]]</f>
        <v>159917.88</v>
      </c>
      <c r="S10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46133.129999999983</v>
      </c>
      <c r="T105" s="18">
        <v>16296.36</v>
      </c>
      <c r="U105" s="18">
        <v>44.37</v>
      </c>
      <c r="V105" s="20">
        <v>0</v>
      </c>
      <c r="W105" s="20">
        <v>0</v>
      </c>
      <c r="X105" s="20">
        <v>0</v>
      </c>
      <c r="Y105" s="21">
        <v>0</v>
      </c>
      <c r="Z105" s="21">
        <v>0</v>
      </c>
      <c r="AA10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1020365.5500000007</v>
      </c>
      <c r="AB105" s="16">
        <v>860403.30000000075</v>
      </c>
      <c r="AC105" s="19">
        <v>1020365.55</v>
      </c>
      <c r="AD10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5" s="24"/>
      <c r="AF105" s="1" t="s">
        <v>415</v>
      </c>
      <c r="AG105" s="1">
        <v>4259217.57</v>
      </c>
    </row>
    <row r="106" spans="2:33" ht="30" hidden="1">
      <c r="B106" s="15" t="s">
        <v>1770</v>
      </c>
      <c r="C106" s="1" t="s">
        <v>417</v>
      </c>
      <c r="D106" s="1" t="s">
        <v>33</v>
      </c>
      <c r="E106" s="1" t="s">
        <v>418</v>
      </c>
      <c r="F106" s="1" t="s">
        <v>419</v>
      </c>
      <c r="G106" s="1" t="s">
        <v>270</v>
      </c>
      <c r="I106" s="1" t="s">
        <v>195</v>
      </c>
      <c r="J106" s="1" t="s">
        <v>51</v>
      </c>
      <c r="K106" s="17">
        <v>7614.8</v>
      </c>
      <c r="L106" s="17">
        <v>0</v>
      </c>
      <c r="M106" s="17">
        <v>10.48</v>
      </c>
      <c r="N106" s="18">
        <v>239409.33</v>
      </c>
      <c r="O10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239409.31200000003</v>
      </c>
      <c r="P106" s="17">
        <f>Таблица8234352[[#This Row],[Начислено взносов по отчету УК, руб,]]-Таблица8234352[[#This Row],[Начислено взносов  расчетное]]</f>
        <v>1.7999999952735379E-2</v>
      </c>
      <c r="Q106" s="19">
        <v>232248.06</v>
      </c>
      <c r="R106" s="8">
        <f>Таблица8234352[[#This Row],[ПОСТУПИЛО ВЗНОСОВ ПО БАНКОВСКОЙ ВЫПИСКЕ]]-Таблица8234352[[#This Row],[Оплачено пени, руб,]]</f>
        <v>223432.02</v>
      </c>
      <c r="S10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25168.859999999993</v>
      </c>
      <c r="T106" s="18">
        <v>18007.59</v>
      </c>
      <c r="U106" s="18">
        <v>8816.0400000000009</v>
      </c>
      <c r="V106" s="20">
        <v>0</v>
      </c>
      <c r="W106" s="20">
        <v>0</v>
      </c>
      <c r="X106" s="20">
        <v>0</v>
      </c>
      <c r="Y106" s="21">
        <v>0</v>
      </c>
      <c r="Z106" s="21">
        <v>0</v>
      </c>
      <c r="AA10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2169087.9199999995</v>
      </c>
      <c r="AB106" s="16">
        <v>1936839.8599999994</v>
      </c>
      <c r="AC106" s="20">
        <v>2169087.92</v>
      </c>
      <c r="AD10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F106" s="1" t="s">
        <v>417</v>
      </c>
      <c r="AG106" s="1">
        <v>5693703.46</v>
      </c>
    </row>
    <row r="107" spans="2:33" ht="30" hidden="1">
      <c r="B107" s="15" t="s">
        <v>1770</v>
      </c>
      <c r="C107" s="1" t="s">
        <v>422</v>
      </c>
      <c r="D107" s="1" t="s">
        <v>33</v>
      </c>
      <c r="E107" s="1" t="s">
        <v>423</v>
      </c>
      <c r="F107" s="1" t="s">
        <v>424</v>
      </c>
      <c r="G107" s="1" t="s">
        <v>425</v>
      </c>
      <c r="I107" s="1" t="s">
        <v>195</v>
      </c>
      <c r="J107" s="1" t="s">
        <v>51</v>
      </c>
      <c r="K107" s="17">
        <v>3313.4</v>
      </c>
      <c r="L107" s="17">
        <v>0</v>
      </c>
      <c r="M107" s="17">
        <v>10.09</v>
      </c>
      <c r="N107" s="18">
        <v>100296.81</v>
      </c>
      <c r="O10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100296.61799999999</v>
      </c>
      <c r="P107" s="17">
        <f>Таблица8234352[[#This Row],[Начислено взносов по отчету УК, руб,]]-Таблица8234352[[#This Row],[Начислено взносов  расчетное]]</f>
        <v>0.19200000001001172</v>
      </c>
      <c r="Q107" s="27">
        <v>75470.259999999995</v>
      </c>
      <c r="R107" s="8">
        <f>Таблица8234352[[#This Row],[ПОСТУПИЛО ВЗНОСОВ ПО БАНКОВСКОЙ ВЫПИСКЕ]]-Таблица8234352[[#This Row],[Оплачено пени, руб,]]</f>
        <v>75043.239999999991</v>
      </c>
      <c r="S10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48747.62000000001</v>
      </c>
      <c r="T107" s="18">
        <v>23921.07</v>
      </c>
      <c r="U107" s="18">
        <v>427.02</v>
      </c>
      <c r="V107" s="20">
        <v>23264.98</v>
      </c>
      <c r="W107" s="20">
        <v>0</v>
      </c>
      <c r="X107" s="20">
        <v>0</v>
      </c>
      <c r="Y107" s="21">
        <v>0</v>
      </c>
      <c r="Z107" s="21">
        <v>0</v>
      </c>
      <c r="AA10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3218863.3</v>
      </c>
      <c r="AB107" s="16">
        <v>3120128.06</v>
      </c>
      <c r="AC107" s="20">
        <v>3218863.3</v>
      </c>
      <c r="AD10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7" s="24"/>
      <c r="AF107" s="1" t="s">
        <v>422</v>
      </c>
      <c r="AG107" s="1">
        <v>3004579.08</v>
      </c>
    </row>
    <row r="108" spans="2:33" ht="30" hidden="1">
      <c r="B108" s="15" t="s">
        <v>1770</v>
      </c>
      <c r="C108" s="1" t="s">
        <v>426</v>
      </c>
      <c r="D108" s="1" t="s">
        <v>33</v>
      </c>
      <c r="E108" s="1" t="s">
        <v>267</v>
      </c>
      <c r="F108" s="1" t="s">
        <v>427</v>
      </c>
      <c r="G108" s="1" t="s">
        <v>428</v>
      </c>
      <c r="I108" s="30" t="s">
        <v>57</v>
      </c>
      <c r="J108" s="30" t="s">
        <v>429</v>
      </c>
      <c r="K108" s="31">
        <v>2897.8</v>
      </c>
      <c r="L108" s="31">
        <v>0</v>
      </c>
      <c r="M108" s="17">
        <v>10.09</v>
      </c>
      <c r="N108" s="18">
        <v>87716.58</v>
      </c>
      <c r="O10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87716.406000000003</v>
      </c>
      <c r="P108" s="17">
        <f>Таблица8234352[[#This Row],[Начислено взносов по отчету УК, руб,]]-Таблица8234352[[#This Row],[Начислено взносов  расчетное]]</f>
        <v>0.17399999999906868</v>
      </c>
      <c r="Q108" s="19">
        <v>87503.96</v>
      </c>
      <c r="R108" s="8">
        <f>Таблица8234352[[#This Row],[ПОСТУПИЛО ВЗНОСОВ ПО БАНКОВСКОЙ ВЫПИСКЕ]]-Таблица8234352[[#This Row],[Оплачено пени, руб,]]</f>
        <v>87456.21</v>
      </c>
      <c r="S10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638.58999999999537</v>
      </c>
      <c r="T108" s="18">
        <v>425.97</v>
      </c>
      <c r="U108" s="18">
        <v>47.75</v>
      </c>
      <c r="V108" s="20">
        <v>0</v>
      </c>
      <c r="W108" s="20">
        <v>0</v>
      </c>
      <c r="X108" s="20">
        <v>0</v>
      </c>
      <c r="Y108" s="21">
        <v>0</v>
      </c>
      <c r="Z108" s="21">
        <v>0</v>
      </c>
      <c r="AA10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626527.2699999999</v>
      </c>
      <c r="AB108" s="16">
        <v>539023.30999999994</v>
      </c>
      <c r="AC108" s="19">
        <v>626527.27</v>
      </c>
      <c r="AD10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8" s="24"/>
      <c r="AF108" s="1" t="s">
        <v>426</v>
      </c>
      <c r="AG108" s="1">
        <v>434134.97</v>
      </c>
    </row>
    <row r="109" spans="2:33" hidden="1">
      <c r="B109" s="15" t="s">
        <v>1770</v>
      </c>
      <c r="C109" s="1" t="s">
        <v>430</v>
      </c>
      <c r="D109" s="1" t="s">
        <v>83</v>
      </c>
      <c r="E109" s="1" t="s">
        <v>313</v>
      </c>
      <c r="F109" s="1" t="s">
        <v>314</v>
      </c>
      <c r="G109" s="1" t="s">
        <v>138</v>
      </c>
      <c r="I109" s="1" t="s">
        <v>226</v>
      </c>
      <c r="J109" s="1" t="s">
        <v>227</v>
      </c>
      <c r="K109" s="17">
        <v>2865.3</v>
      </c>
      <c r="L109" s="17">
        <v>34.700000000000003</v>
      </c>
      <c r="M109" s="17">
        <v>10.09</v>
      </c>
      <c r="N109" s="18">
        <v>87782.97</v>
      </c>
      <c r="O10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87783</v>
      </c>
      <c r="P109" s="17">
        <f>Таблица8234352[[#This Row],[Начислено взносов по отчету УК, руб,]]-Таблица8234352[[#This Row],[Начислено взносов  расчетное]]</f>
        <v>-2.9999999998835847E-2</v>
      </c>
      <c r="Q109" s="20">
        <v>80681.67</v>
      </c>
      <c r="R109" s="8">
        <f>Таблица8234352[[#This Row],[ПОСТУПИЛО ВЗНОСОВ ПО БАНКОВСКОЙ ВЫПИСКЕ]]-Таблица8234352[[#This Row],[Оплачено пени, руб,]]</f>
        <v>80681.67</v>
      </c>
      <c r="S10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13110.950000000003</v>
      </c>
      <c r="T109" s="18">
        <v>6009.65</v>
      </c>
      <c r="U109" s="18">
        <v>0</v>
      </c>
      <c r="V109" s="20">
        <v>1602.54</v>
      </c>
      <c r="W109" s="20">
        <v>0</v>
      </c>
      <c r="X109" s="20">
        <v>0</v>
      </c>
      <c r="Y109" s="21">
        <v>0</v>
      </c>
      <c r="Z109" s="21">
        <v>0</v>
      </c>
      <c r="AA10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1371313.03</v>
      </c>
      <c r="AB109" s="16">
        <v>1289028.82</v>
      </c>
      <c r="AC109" s="20">
        <v>1371313.03</v>
      </c>
      <c r="AD10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09" s="24"/>
      <c r="AF109" s="1" t="s">
        <v>430</v>
      </c>
      <c r="AG109" s="1">
        <v>1208000.1499999999</v>
      </c>
    </row>
    <row r="110" spans="2:33" ht="30" hidden="1">
      <c r="B110" s="15" t="s">
        <v>1770</v>
      </c>
      <c r="C110" s="1" t="s">
        <v>431</v>
      </c>
      <c r="D110" s="1" t="s">
        <v>33</v>
      </c>
      <c r="E110" s="1" t="s">
        <v>165</v>
      </c>
      <c r="F110" s="1" t="s">
        <v>166</v>
      </c>
      <c r="G110" s="1" t="s">
        <v>432</v>
      </c>
      <c r="I110" s="1" t="s">
        <v>433</v>
      </c>
      <c r="J110" s="1" t="s">
        <v>434</v>
      </c>
      <c r="K110" s="17">
        <v>2466.5</v>
      </c>
      <c r="L110" s="17">
        <v>324.60000000000002</v>
      </c>
      <c r="M110" s="17">
        <v>10.48</v>
      </c>
      <c r="N110" s="18">
        <v>87752.19</v>
      </c>
      <c r="O1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87752.183999999994</v>
      </c>
      <c r="P110" s="17">
        <f>Таблица8234352[[#This Row],[Начислено взносов по отчету УК, руб,]]-Таблица8234352[[#This Row],[Начислено взносов  расчетное]]</f>
        <v>6.0000000084983185E-3</v>
      </c>
      <c r="Q110" s="20">
        <v>66393.789999999994</v>
      </c>
      <c r="R110" s="8">
        <f>Таблица8234352[[#This Row],[ПОСТУПИЛО ВЗНОСОВ ПО БАНКОВСКОЙ ВЫПИСКЕ]]-Таблица8234352[[#This Row],[Оплачено пени, руб,]]</f>
        <v>66280.039999999994</v>
      </c>
      <c r="S1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26244.23000000001</v>
      </c>
      <c r="T110" s="18">
        <v>4885.83</v>
      </c>
      <c r="U110" s="18">
        <v>113.75</v>
      </c>
      <c r="V110" s="20">
        <v>3329.75</v>
      </c>
      <c r="W110" s="20">
        <v>0</v>
      </c>
      <c r="X110" s="20">
        <v>0</v>
      </c>
      <c r="Y110" s="21">
        <v>0</v>
      </c>
      <c r="Z110" s="21">
        <v>0</v>
      </c>
      <c r="AA1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2765656.4899999998</v>
      </c>
      <c r="AB110" s="16">
        <v>2695932.9499999997</v>
      </c>
      <c r="AC110" s="20">
        <v>2765656.49</v>
      </c>
      <c r="AD1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0" s="24"/>
      <c r="AF110" s="1" t="s">
        <v>431</v>
      </c>
      <c r="AG110" s="1">
        <v>2627583.7799999998</v>
      </c>
    </row>
    <row r="111" spans="2:33" hidden="1">
      <c r="B111" s="15" t="s">
        <v>1770</v>
      </c>
      <c r="C111" s="1" t="s">
        <v>435</v>
      </c>
      <c r="D111" s="1" t="s">
        <v>83</v>
      </c>
      <c r="E111" s="1" t="s">
        <v>183</v>
      </c>
      <c r="F111" s="1" t="s">
        <v>184</v>
      </c>
      <c r="G111" s="1" t="s">
        <v>436</v>
      </c>
      <c r="I111" s="1" t="s">
        <v>226</v>
      </c>
      <c r="J111" s="1" t="s">
        <v>227</v>
      </c>
      <c r="K111" s="17">
        <v>2905.4</v>
      </c>
      <c r="L111" s="17">
        <v>0</v>
      </c>
      <c r="M111" s="17">
        <v>10.09</v>
      </c>
      <c r="N111" s="18">
        <v>87946.41</v>
      </c>
      <c r="O1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87946.457999999999</v>
      </c>
      <c r="P111" s="17">
        <f>Таблица8234352[[#This Row],[Начислено взносов по отчету УК, руб,]]-Таблица8234352[[#This Row],[Начислено взносов  расчетное]]</f>
        <v>-4.7999999995226972E-2</v>
      </c>
      <c r="Q111" s="20">
        <v>103367.09</v>
      </c>
      <c r="R111" s="8">
        <f>Таблица8234352[[#This Row],[ПОСТУПИЛО ВЗНОСОВ ПО БАНКОВСКОЙ ВЫПИСКЕ]]-Таблица8234352[[#This Row],[Оплачено пени, руб,]]</f>
        <v>103367.09</v>
      </c>
      <c r="S1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-6862.7099999999937</v>
      </c>
      <c r="T111" s="18">
        <v>8557.9699999999993</v>
      </c>
      <c r="U111" s="18">
        <v>0</v>
      </c>
      <c r="V111" s="20">
        <v>1572.95</v>
      </c>
      <c r="W111" s="20">
        <v>0</v>
      </c>
      <c r="X111" s="20">
        <v>0</v>
      </c>
      <c r="Y111" s="21">
        <v>0</v>
      </c>
      <c r="Z111" s="21">
        <v>0</v>
      </c>
      <c r="AA1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1363463.35</v>
      </c>
      <c r="AB111" s="16">
        <v>1258523.31</v>
      </c>
      <c r="AC111" s="20">
        <v>1363463.35</v>
      </c>
      <c r="AD1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1" s="24"/>
      <c r="AF111" s="1" t="s">
        <v>435</v>
      </c>
      <c r="AG111" s="1">
        <v>1174305.21</v>
      </c>
    </row>
    <row r="112" spans="2:33" ht="30" hidden="1">
      <c r="B112" s="15" t="s">
        <v>1770</v>
      </c>
      <c r="C112" s="1" t="s">
        <v>437</v>
      </c>
      <c r="D112" s="1" t="s">
        <v>33</v>
      </c>
      <c r="E112" s="1" t="s">
        <v>305</v>
      </c>
      <c r="F112" s="1" t="s">
        <v>306</v>
      </c>
      <c r="G112" s="1" t="s">
        <v>115</v>
      </c>
      <c r="I112" s="1" t="s">
        <v>195</v>
      </c>
      <c r="J112" s="1" t="s">
        <v>51</v>
      </c>
      <c r="K112" s="17">
        <v>4370.8999999999996</v>
      </c>
      <c r="L112" s="17">
        <v>0</v>
      </c>
      <c r="M112" s="17">
        <v>10.09</v>
      </c>
      <c r="N112" s="18">
        <v>132307.26</v>
      </c>
      <c r="O11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132307.14299999998</v>
      </c>
      <c r="P112" s="17">
        <f>Таблица8234352[[#This Row],[Начислено взносов по отчету УК, руб,]]-Таблица8234352[[#This Row],[Начислено взносов  расчетное]]</f>
        <v>0.11700000002747402</v>
      </c>
      <c r="Q112" s="19">
        <v>109490.09</v>
      </c>
      <c r="R112" s="8">
        <f>Таблица8234352[[#This Row],[ПОСТУПИЛО ВЗНОСОВ ПО БАНКОВСКОЙ ВЫПИСКЕ]]-Таблица8234352[[#This Row],[Оплачено пени, руб,]]</f>
        <v>106546.3</v>
      </c>
      <c r="S1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40087.880000000005</v>
      </c>
      <c r="T112" s="18">
        <v>17270.71</v>
      </c>
      <c r="U112" s="18">
        <v>2943.79</v>
      </c>
      <c r="V112" s="20">
        <v>0</v>
      </c>
      <c r="W112" s="20">
        <v>0</v>
      </c>
      <c r="X112" s="20">
        <v>0</v>
      </c>
      <c r="Y112" s="21">
        <v>0</v>
      </c>
      <c r="Z112" s="21">
        <v>0</v>
      </c>
      <c r="AA1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1796906.86</v>
      </c>
      <c r="AB112" s="16">
        <v>1687416.77</v>
      </c>
      <c r="AC112" s="19">
        <v>1796906.86</v>
      </c>
      <c r="AD1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2" s="24"/>
      <c r="AF112" s="1" t="s">
        <v>437</v>
      </c>
      <c r="AG112" s="1">
        <v>1561226.73</v>
      </c>
    </row>
    <row r="113" spans="2:33" ht="30" hidden="1">
      <c r="B113" s="15" t="s">
        <v>1770</v>
      </c>
      <c r="C113" s="1" t="s">
        <v>438</v>
      </c>
      <c r="D113" s="1" t="s">
        <v>33</v>
      </c>
      <c r="E113" s="1" t="s">
        <v>439</v>
      </c>
      <c r="F113" s="1" t="s">
        <v>440</v>
      </c>
      <c r="G113" s="1" t="s">
        <v>441</v>
      </c>
      <c r="I113" s="1" t="s">
        <v>174</v>
      </c>
      <c r="J113" s="1" t="s">
        <v>175</v>
      </c>
      <c r="K113" s="17">
        <v>2915.3</v>
      </c>
      <c r="L113" s="17">
        <v>0</v>
      </c>
      <c r="M113" s="17">
        <v>10.09</v>
      </c>
      <c r="N113" s="18">
        <v>88246.080000000002</v>
      </c>
      <c r="O11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88246.130999999994</v>
      </c>
      <c r="P113" s="17">
        <f>Таблица8234352[[#This Row],[Начислено взносов по отчету УК, руб,]]-Таблица8234352[[#This Row],[Начислено взносов  расчетное]]</f>
        <v>-5.0999999992200173E-2</v>
      </c>
      <c r="Q113" s="20">
        <v>87269.7</v>
      </c>
      <c r="R113" s="8">
        <f>Таблица8234352[[#This Row],[ПОСТУПИЛО ВЗНОСОВ ПО БАНКОВСКОЙ ВЫПИСКЕ]]-Таблица8234352[[#This Row],[Оплачено пени, руб,]]</f>
        <v>87269.7</v>
      </c>
      <c r="S1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976.38000000000466</v>
      </c>
      <c r="T113" s="18">
        <v>0</v>
      </c>
      <c r="U113" s="18">
        <v>0</v>
      </c>
      <c r="V113" s="20">
        <v>1919.21</v>
      </c>
      <c r="W113" s="20">
        <v>0</v>
      </c>
      <c r="X113" s="20">
        <v>0</v>
      </c>
      <c r="Y113" s="21">
        <v>0</v>
      </c>
      <c r="Z113" s="21">
        <v>0</v>
      </c>
      <c r="AA1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1632655.31</v>
      </c>
      <c r="AB113" s="16">
        <v>1543466.4000000001</v>
      </c>
      <c r="AC113" s="20">
        <v>1632655.31</v>
      </c>
      <c r="AD1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3" s="24"/>
      <c r="AF113" s="1" t="s">
        <v>438</v>
      </c>
      <c r="AG113" s="1">
        <v>1449902.34</v>
      </c>
    </row>
    <row r="114" spans="2:33" ht="30" hidden="1">
      <c r="B114" s="15" t="s">
        <v>1770</v>
      </c>
      <c r="C114" s="1" t="s">
        <v>442</v>
      </c>
      <c r="D114" s="1" t="s">
        <v>443</v>
      </c>
      <c r="E114" s="1" t="s">
        <v>444</v>
      </c>
      <c r="F114" s="1" t="s">
        <v>445</v>
      </c>
      <c r="G114" s="1" t="s">
        <v>446</v>
      </c>
      <c r="I114" s="1" t="s">
        <v>447</v>
      </c>
      <c r="J114" s="1" t="s">
        <v>448</v>
      </c>
      <c r="K114" s="17">
        <v>2864.62</v>
      </c>
      <c r="L114" s="17">
        <v>0</v>
      </c>
      <c r="M114" s="17">
        <v>10.48</v>
      </c>
      <c r="N114" s="18">
        <v>90122.880000000005</v>
      </c>
      <c r="O1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90063.652799999996</v>
      </c>
      <c r="P114" s="17">
        <f>Таблица8234352[[#This Row],[Начислено взносов по отчету УК, руб,]]-Таблица8234352[[#This Row],[Начислено взносов  расчетное]]</f>
        <v>59.227200000008452</v>
      </c>
      <c r="Q114" s="27">
        <v>67144.55</v>
      </c>
      <c r="R114" s="8">
        <f>Таблица8234352[[#This Row],[ПОСТУПИЛО ВЗНОСОВ ПО БАНКОВСКОЙ ВЫПИСКЕ]]-Таблица8234352[[#This Row],[Оплачено пени, руб,]]</f>
        <v>67144.55</v>
      </c>
      <c r="S1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22978.33</v>
      </c>
      <c r="T114" s="18">
        <v>0</v>
      </c>
      <c r="U114" s="18">
        <v>0</v>
      </c>
      <c r="V114" s="20">
        <v>3013.18</v>
      </c>
      <c r="W114" s="20">
        <v>0</v>
      </c>
      <c r="X114" s="20">
        <v>0</v>
      </c>
      <c r="Y114" s="21">
        <v>0</v>
      </c>
      <c r="Z114" s="21">
        <v>0</v>
      </c>
      <c r="AA1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2508945.06</v>
      </c>
      <c r="AB114" s="16">
        <v>2438787.33</v>
      </c>
      <c r="AC114" s="19">
        <v>2508945.06</v>
      </c>
      <c r="AD1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4" s="24"/>
      <c r="AF114" s="1" t="s">
        <v>442</v>
      </c>
      <c r="AG114" s="1">
        <v>2359467.9700000002</v>
      </c>
    </row>
    <row r="115" spans="2:33" ht="30" hidden="1">
      <c r="B115" s="15" t="s">
        <v>1770</v>
      </c>
      <c r="C115" s="1" t="s">
        <v>449</v>
      </c>
      <c r="D115" s="1" t="s">
        <v>33</v>
      </c>
      <c r="E115" s="1" t="s">
        <v>450</v>
      </c>
      <c r="F115" s="1" t="s">
        <v>451</v>
      </c>
      <c r="G115" s="1" t="s">
        <v>452</v>
      </c>
      <c r="I115" s="1" t="s">
        <v>195</v>
      </c>
      <c r="J115" s="1" t="s">
        <v>51</v>
      </c>
      <c r="K115" s="17">
        <v>4166.3999999999996</v>
      </c>
      <c r="L115" s="17">
        <v>1079.5999999999999</v>
      </c>
      <c r="M115" s="17">
        <v>10.09</v>
      </c>
      <c r="N115" s="18">
        <v>158796.48000000001</v>
      </c>
      <c r="O1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158796.41999999998</v>
      </c>
      <c r="P115" s="17">
        <f>Таблица8234352[[#This Row],[Начислено взносов по отчету УК, руб,]]-Таблица8234352[[#This Row],[Начислено взносов  расчетное]]</f>
        <v>6.0000000026775524E-2</v>
      </c>
      <c r="Q115" s="27">
        <v>114447.05</v>
      </c>
      <c r="R115" s="8">
        <f>Таблица8234352[[#This Row],[ПОСТУПИЛО ВЗНОСОВ ПО БАНКОВСКОЙ ВЫПИСКЕ]]-Таблица8234352[[#This Row],[Оплачено пени, руб,]]</f>
        <v>114430.29000000001</v>
      </c>
      <c r="S1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51936.76</v>
      </c>
      <c r="T115" s="18">
        <v>7587.33</v>
      </c>
      <c r="U115" s="18">
        <v>16.760000000000002</v>
      </c>
      <c r="V115" s="20">
        <v>2396.92</v>
      </c>
      <c r="W115" s="20">
        <v>0</v>
      </c>
      <c r="X115" s="20">
        <v>0</v>
      </c>
      <c r="Y115" s="21">
        <v>0</v>
      </c>
      <c r="Z115" s="21">
        <v>0</v>
      </c>
      <c r="AA1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2045996.41</v>
      </c>
      <c r="AB115" s="16">
        <v>1929152.44</v>
      </c>
      <c r="AC115" s="19">
        <v>2045996.41</v>
      </c>
      <c r="AD1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5" s="24"/>
      <c r="AF115" s="1" t="s">
        <v>449</v>
      </c>
      <c r="AG115" s="1">
        <v>1812558.91</v>
      </c>
    </row>
    <row r="116" spans="2:33" ht="45" hidden="1">
      <c r="B116" s="15" t="s">
        <v>1770</v>
      </c>
      <c r="C116" s="1" t="s">
        <v>453</v>
      </c>
      <c r="D116" s="1" t="s">
        <v>33</v>
      </c>
      <c r="E116" s="1" t="s">
        <v>454</v>
      </c>
      <c r="F116" s="1" t="s">
        <v>455</v>
      </c>
      <c r="G116" s="1" t="s">
        <v>89</v>
      </c>
      <c r="I116" s="1" t="s">
        <v>157</v>
      </c>
      <c r="J116" s="1" t="s">
        <v>158</v>
      </c>
      <c r="K116" s="17">
        <v>2948.7</v>
      </c>
      <c r="L116" s="17">
        <v>0</v>
      </c>
      <c r="M116" s="17">
        <v>10.09</v>
      </c>
      <c r="N116" s="18">
        <v>89257.17</v>
      </c>
      <c r="O1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89257.14899999999</v>
      </c>
      <c r="P116" s="17">
        <f>Таблица8234352[[#This Row],[Начислено взносов по отчету УК, руб,]]-Таблица8234352[[#This Row],[Начислено взносов  расчетное]]</f>
        <v>2.1000000007916242E-2</v>
      </c>
      <c r="Q116" s="19">
        <v>83073.72</v>
      </c>
      <c r="R116" s="8">
        <f>Таблица8234352[[#This Row],[ПОСТУПИЛО ВЗНОСОВ ПО БАНКОВСКОЙ ВЫПИСКЕ]]-Таблица8234352[[#This Row],[Оплачено пени, руб,]]</f>
        <v>77994.880000000005</v>
      </c>
      <c r="S1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11717.569999999992</v>
      </c>
      <c r="T116" s="18">
        <v>5534.12</v>
      </c>
      <c r="U116" s="18">
        <v>5078.84</v>
      </c>
      <c r="V116" s="20">
        <v>0</v>
      </c>
      <c r="W116" s="20">
        <v>0</v>
      </c>
      <c r="X116" s="20">
        <v>0</v>
      </c>
      <c r="Y116" s="21">
        <v>0</v>
      </c>
      <c r="Z116" s="21">
        <v>0</v>
      </c>
      <c r="AA1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629219</v>
      </c>
      <c r="AB116" s="16">
        <v>546145.28000000003</v>
      </c>
      <c r="AC116" s="19">
        <v>629219</v>
      </c>
      <c r="AD1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6" s="24"/>
      <c r="AF116" s="1" t="s">
        <v>453</v>
      </c>
      <c r="AG116" s="1">
        <v>467149.13</v>
      </c>
    </row>
    <row r="117" spans="2:33" ht="30" hidden="1">
      <c r="B117" s="15" t="s">
        <v>1770</v>
      </c>
      <c r="C117" s="1" t="s">
        <v>456</v>
      </c>
      <c r="D117" s="1" t="s">
        <v>33</v>
      </c>
      <c r="E117" s="1" t="s">
        <v>41</v>
      </c>
      <c r="F117" s="1" t="s">
        <v>42</v>
      </c>
      <c r="G117" s="1" t="s">
        <v>339</v>
      </c>
      <c r="I117" s="1" t="s">
        <v>457</v>
      </c>
      <c r="J117" s="1" t="s">
        <v>169</v>
      </c>
      <c r="K117" s="17">
        <v>6138.71</v>
      </c>
      <c r="L117" s="17">
        <v>2573.3000000000002</v>
      </c>
      <c r="M117" s="17">
        <v>10.09</v>
      </c>
      <c r="N117" s="18">
        <v>263712.57</v>
      </c>
      <c r="O1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263712.54269999999</v>
      </c>
      <c r="P117" s="17">
        <f>Таблица8234352[[#This Row],[Начислено взносов по отчету УК, руб,]]-Таблица8234352[[#This Row],[Начислено взносов  расчетное]]</f>
        <v>2.7300000016111881E-2</v>
      </c>
      <c r="Q117" s="20">
        <v>431216.24</v>
      </c>
      <c r="R117" s="8">
        <f>Таблица8234352[[#This Row],[ПОСТУПИЛО ВЗНОСОВ ПО БАНКОВСКОЙ ВЫПИСКЕ]]-Таблица8234352[[#This Row],[Оплачено пени, руб,]]</f>
        <v>424426.95999999996</v>
      </c>
      <c r="S1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-162557.20999999996</v>
      </c>
      <c r="T117" s="18">
        <v>4946.46</v>
      </c>
      <c r="U117" s="18">
        <v>6789.28</v>
      </c>
      <c r="V117" s="20">
        <v>8909.0300000000007</v>
      </c>
      <c r="W117" s="20">
        <v>0</v>
      </c>
      <c r="X117" s="20">
        <v>0</v>
      </c>
      <c r="Y117" s="21">
        <v>0</v>
      </c>
      <c r="Z117" s="21">
        <v>0</v>
      </c>
      <c r="AA1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7565903.0500000007</v>
      </c>
      <c r="AB117" s="16">
        <v>7125777.7800000003</v>
      </c>
      <c r="AC117" s="19">
        <v>7565903.0499999998</v>
      </c>
      <c r="AD1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7" s="24"/>
      <c r="AF117" s="1" t="s">
        <v>456</v>
      </c>
      <c r="AG117" s="1">
        <v>6903789.9400000004</v>
      </c>
    </row>
    <row r="118" spans="2:33" hidden="1">
      <c r="B118" s="15" t="s">
        <v>1770</v>
      </c>
      <c r="C118" s="1" t="s">
        <v>458</v>
      </c>
      <c r="D118" s="1" t="s">
        <v>83</v>
      </c>
      <c r="E118" s="1" t="s">
        <v>311</v>
      </c>
      <c r="F118" s="1" t="s">
        <v>291</v>
      </c>
      <c r="G118" s="1" t="s">
        <v>459</v>
      </c>
      <c r="I118" s="1" t="s">
        <v>226</v>
      </c>
      <c r="J118" s="1" t="s">
        <v>227</v>
      </c>
      <c r="K118" s="17">
        <v>2722.5</v>
      </c>
      <c r="L118" s="17">
        <v>235.4</v>
      </c>
      <c r="M118" s="17">
        <v>10.09</v>
      </c>
      <c r="N118" s="18">
        <v>89529.72</v>
      </c>
      <c r="O1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89535.633000000002</v>
      </c>
      <c r="P118" s="17">
        <f>Таблица8234352[[#This Row],[Начислено взносов по отчету УК, руб,]]-Таблица8234352[[#This Row],[Начислено взносов  расчетное]]</f>
        <v>-5.9130000000004657</v>
      </c>
      <c r="Q118" s="20">
        <v>92441.279999999999</v>
      </c>
      <c r="R118" s="8">
        <f>Таблица8234352[[#This Row],[ПОСТУПИЛО ВЗНОСОВ ПО БАНКОВСКОЙ ВЫПИСКЕ]]-Таблица8234352[[#This Row],[Оплачено пени, руб,]]</f>
        <v>92441.279999999999</v>
      </c>
      <c r="S1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3007.3900000000021</v>
      </c>
      <c r="T118" s="18">
        <v>5918.95</v>
      </c>
      <c r="U118" s="18">
        <v>0</v>
      </c>
      <c r="V118" s="20">
        <v>1327.62</v>
      </c>
      <c r="W118" s="20">
        <v>0</v>
      </c>
      <c r="X118" s="20">
        <v>0</v>
      </c>
      <c r="Y118" s="21">
        <v>0</v>
      </c>
      <c r="Z118" s="21">
        <v>0</v>
      </c>
      <c r="AA1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1157900.76</v>
      </c>
      <c r="AB118" s="16">
        <v>1064131.8599999999</v>
      </c>
      <c r="AC118" s="19">
        <v>1157900.76</v>
      </c>
      <c r="AD1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8" s="24"/>
      <c r="AF118" s="1" t="s">
        <v>458</v>
      </c>
      <c r="AG118" s="1">
        <v>973674.72</v>
      </c>
    </row>
    <row r="119" spans="2:33" ht="30" hidden="1">
      <c r="B119" s="15" t="s">
        <v>1770</v>
      </c>
      <c r="C119" s="1" t="s">
        <v>460</v>
      </c>
      <c r="D119" s="1" t="s">
        <v>197</v>
      </c>
      <c r="E119" s="1" t="s">
        <v>183</v>
      </c>
      <c r="F119" s="1" t="s">
        <v>184</v>
      </c>
      <c r="G119" s="1" t="s">
        <v>461</v>
      </c>
      <c r="I119" s="1" t="s">
        <v>180</v>
      </c>
      <c r="J119" s="1" t="s">
        <v>181</v>
      </c>
      <c r="K119" s="17">
        <v>4363.6000000000004</v>
      </c>
      <c r="L119" s="17">
        <v>82.8</v>
      </c>
      <c r="M119" s="17">
        <v>10.09</v>
      </c>
      <c r="N119" s="18">
        <v>134592.54</v>
      </c>
      <c r="O1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134592.52800000002</v>
      </c>
      <c r="P119" s="17">
        <f>Таблица8234352[[#This Row],[Начислено взносов по отчету УК, руб,]]-Таблица8234352[[#This Row],[Начислено взносов  расчетное]]</f>
        <v>1.1999999987892807E-2</v>
      </c>
      <c r="Q119" s="19">
        <v>128380.15</v>
      </c>
      <c r="R119" s="8">
        <f>Таблица8234352[[#This Row],[ПОСТУПИЛО ВЗНОСОВ ПО БАНКОВСКОЙ ВЫПИСКЕ]]-Таблица8234352[[#This Row],[Оплачено пени, руб,]]</f>
        <v>128380.15</v>
      </c>
      <c r="S1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23371.050000000014</v>
      </c>
      <c r="T119" s="18">
        <v>17158.66</v>
      </c>
      <c r="U119" s="18">
        <v>0</v>
      </c>
      <c r="V119" s="20">
        <v>0</v>
      </c>
      <c r="W119" s="20">
        <v>0</v>
      </c>
      <c r="X119" s="20">
        <v>0</v>
      </c>
      <c r="Y119" s="21">
        <v>0</v>
      </c>
      <c r="Z119" s="21">
        <v>0</v>
      </c>
      <c r="AA1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896875.11</v>
      </c>
      <c r="AB119" s="16">
        <v>768494.96</v>
      </c>
      <c r="AC119" s="19">
        <v>896875.11</v>
      </c>
      <c r="AD1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19" s="24"/>
      <c r="AF119" s="1" t="s">
        <v>460</v>
      </c>
      <c r="AG119" s="1">
        <v>2996675.27</v>
      </c>
    </row>
    <row r="120" spans="2:33" hidden="1">
      <c r="B120" s="15" t="s">
        <v>1770</v>
      </c>
      <c r="C120" s="1" t="s">
        <v>462</v>
      </c>
      <c r="D120" s="1" t="s">
        <v>83</v>
      </c>
      <c r="E120" s="1" t="s">
        <v>463</v>
      </c>
      <c r="F120" s="1" t="s">
        <v>464</v>
      </c>
      <c r="G120" s="1" t="s">
        <v>465</v>
      </c>
      <c r="I120" s="1" t="s">
        <v>116</v>
      </c>
      <c r="J120" s="1" t="s">
        <v>117</v>
      </c>
      <c r="K120" s="17">
        <v>2458.9</v>
      </c>
      <c r="L120" s="17">
        <v>510.9</v>
      </c>
      <c r="M120" s="17">
        <v>10.09</v>
      </c>
      <c r="N120" s="18">
        <v>89895.93</v>
      </c>
      <c r="O1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89895.846000000005</v>
      </c>
      <c r="P120" s="17">
        <f>Таблица8234352[[#This Row],[Начислено взносов по отчету УК, руб,]]-Таблица8234352[[#This Row],[Начислено взносов  расчетное]]</f>
        <v>8.3999999988009222E-2</v>
      </c>
      <c r="Q120" s="20">
        <v>95482.55</v>
      </c>
      <c r="R120" s="8">
        <f>Таблица8234352[[#This Row],[ПОСТУПИЛО ВЗНОСОВ ПО БАНКОВСКОЙ ВЫПИСКЕ]]-Таблица8234352[[#This Row],[Оплачено пени, руб,]]</f>
        <v>95482.55</v>
      </c>
      <c r="S1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-5586.6200000000099</v>
      </c>
      <c r="T120" s="18">
        <v>0</v>
      </c>
      <c r="U120" s="18">
        <v>0</v>
      </c>
      <c r="V120" s="20">
        <v>3144.31</v>
      </c>
      <c r="W120" s="20">
        <v>0</v>
      </c>
      <c r="X120" s="20">
        <v>0</v>
      </c>
      <c r="Y120" s="21">
        <v>0</v>
      </c>
      <c r="Z120" s="21">
        <v>0</v>
      </c>
      <c r="AA1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2667546.9700000002</v>
      </c>
      <c r="AB120" s="16">
        <v>2568920.1100000003</v>
      </c>
      <c r="AC120" s="19">
        <v>2667546.9700000002</v>
      </c>
      <c r="AD1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0" s="24"/>
      <c r="AF120" s="1" t="s">
        <v>462</v>
      </c>
      <c r="AG120" s="1">
        <v>2492429.16</v>
      </c>
    </row>
    <row r="121" spans="2:33" ht="30" hidden="1">
      <c r="B121" s="15" t="s">
        <v>1770</v>
      </c>
      <c r="C121" s="1" t="s">
        <v>466</v>
      </c>
      <c r="D121" s="1" t="s">
        <v>33</v>
      </c>
      <c r="E121" s="1" t="s">
        <v>467</v>
      </c>
      <c r="F121" s="1" t="s">
        <v>468</v>
      </c>
      <c r="G121" s="1" t="s">
        <v>469</v>
      </c>
      <c r="I121" s="1" t="s">
        <v>195</v>
      </c>
      <c r="J121" s="1" t="s">
        <v>51</v>
      </c>
      <c r="K121" s="17">
        <v>6063.8</v>
      </c>
      <c r="L121" s="17">
        <v>1466.6</v>
      </c>
      <c r="M121" s="17">
        <v>10.09</v>
      </c>
      <c r="N121" s="18">
        <v>241685.96</v>
      </c>
      <c r="O1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227945.20799999998</v>
      </c>
      <c r="P121" s="17">
        <f>Таблица8234352[[#This Row],[Начислено взносов по отчету УК, руб,]]-Таблица8234352[[#This Row],[Начислено взносов  расчетное]]</f>
        <v>13740.752000000008</v>
      </c>
      <c r="Q121" s="19">
        <v>203026.33</v>
      </c>
      <c r="R121" s="8">
        <f>Таблица8234352[[#This Row],[ПОСТУПИЛО ВЗНОСОВ ПО БАНКОВСКОЙ ВЫПИСКЕ]]-Таблица8234352[[#This Row],[Оплачено пени, руб,]]</f>
        <v>202942.07999999999</v>
      </c>
      <c r="S1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49030.12</v>
      </c>
      <c r="T121" s="18">
        <v>10370.49</v>
      </c>
      <c r="U121" s="18">
        <v>84.25</v>
      </c>
      <c r="V121" s="20">
        <v>0</v>
      </c>
      <c r="W121" s="20">
        <v>0</v>
      </c>
      <c r="X121" s="20">
        <v>0</v>
      </c>
      <c r="Y121" s="21">
        <v>0</v>
      </c>
      <c r="Z121" s="21">
        <v>0</v>
      </c>
      <c r="AA1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7071583.9800000004</v>
      </c>
      <c r="AB121" s="16">
        <v>6868557.6500000004</v>
      </c>
      <c r="AC121" s="19">
        <v>7071583.9800000004</v>
      </c>
      <c r="AD1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1" s="24"/>
      <c r="AF121" s="1" t="s">
        <v>466</v>
      </c>
      <c r="AG121" s="1">
        <v>6644567.1200000001</v>
      </c>
    </row>
    <row r="122" spans="2:33" ht="30" hidden="1">
      <c r="B122" s="15" t="s">
        <v>1770</v>
      </c>
      <c r="C122" s="1" t="s">
        <v>470</v>
      </c>
      <c r="D122" s="1" t="s">
        <v>33</v>
      </c>
      <c r="E122" s="1" t="s">
        <v>471</v>
      </c>
      <c r="F122" s="1" t="s">
        <v>472</v>
      </c>
      <c r="G122" s="1" t="s">
        <v>218</v>
      </c>
      <c r="H122" s="1" t="s">
        <v>1771</v>
      </c>
      <c r="I122" s="1" t="s">
        <v>345</v>
      </c>
      <c r="J122" s="1" t="s">
        <v>346</v>
      </c>
      <c r="K122" s="17">
        <v>2327.1</v>
      </c>
      <c r="L122" s="17">
        <v>548.9</v>
      </c>
      <c r="M122" s="17">
        <v>10.48</v>
      </c>
      <c r="N122" s="18">
        <v>90421.5</v>
      </c>
      <c r="O1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90421.440000000002</v>
      </c>
      <c r="P122" s="17">
        <f>Таблица8234352[[#This Row],[Начислено взносов по отчету УК, руб,]]-Таблица8234352[[#This Row],[Начислено взносов  расчетное]]</f>
        <v>5.9999999997671694E-2</v>
      </c>
      <c r="Q122" s="20">
        <v>76717.850000000006</v>
      </c>
      <c r="R122" s="8">
        <f>Таблица8234352[[#This Row],[ПОСТУПИЛО ВЗНОСОВ ПО БАНКОВСКОЙ ВЫПИСКЕ]]-Таблица8234352[[#This Row],[Оплачено пени, руб,]]</f>
        <v>76653.66</v>
      </c>
      <c r="S1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16173.589999999997</v>
      </c>
      <c r="T122" s="18">
        <v>2469.94</v>
      </c>
      <c r="U122" s="18">
        <v>64.19</v>
      </c>
      <c r="V122" s="20">
        <v>1977.46</v>
      </c>
      <c r="W122" s="20">
        <v>0</v>
      </c>
      <c r="X122" s="20">
        <v>0</v>
      </c>
      <c r="Y122" s="21">
        <v>0</v>
      </c>
      <c r="Z122" s="21">
        <v>252.84</v>
      </c>
      <c r="AA1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1671149.8399999999</v>
      </c>
      <c r="AB122" s="16">
        <v>1592707.37</v>
      </c>
      <c r="AC122" s="19">
        <v>1671149.84</v>
      </c>
      <c r="AD1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2" s="24"/>
      <c r="AF122" s="1" t="s">
        <v>470</v>
      </c>
      <c r="AG122" s="1">
        <v>1455530.34</v>
      </c>
    </row>
    <row r="123" spans="2:33" ht="30" hidden="1">
      <c r="B123" s="15" t="s">
        <v>1770</v>
      </c>
      <c r="C123" s="1" t="s">
        <v>473</v>
      </c>
      <c r="D123" s="1" t="s">
        <v>33</v>
      </c>
      <c r="E123" s="1" t="s">
        <v>474</v>
      </c>
      <c r="F123" s="1" t="s">
        <v>475</v>
      </c>
      <c r="G123" s="1" t="s">
        <v>213</v>
      </c>
      <c r="I123" s="1" t="s">
        <v>195</v>
      </c>
      <c r="J123" s="1" t="s">
        <v>51</v>
      </c>
      <c r="K123" s="17">
        <v>22477.8</v>
      </c>
      <c r="L123" s="17">
        <v>1802.4</v>
      </c>
      <c r="M123" s="17">
        <v>10.48</v>
      </c>
      <c r="N123" s="18">
        <v>763369.5</v>
      </c>
      <c r="O1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763369.48800000001</v>
      </c>
      <c r="P123" s="17">
        <f>Таблица8234352[[#This Row],[Начислено взносов по отчету УК, руб,]]-Таблица8234352[[#This Row],[Начислено взносов  расчетное]]</f>
        <v>1.1999999987892807E-2</v>
      </c>
      <c r="Q123" s="27">
        <v>649865.68000000005</v>
      </c>
      <c r="R123" s="8">
        <f>Таблица8234352[[#This Row],[ПОСТУПИЛО ВЗНОСОВ ПО БАНКОВСКОЙ ВЫПИСКЕ]]-Таблица8234352[[#This Row],[Оплачено пени, руб,]]</f>
        <v>645923.18000000005</v>
      </c>
      <c r="S1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219885.05999999994</v>
      </c>
      <c r="T123" s="18">
        <v>106381.24</v>
      </c>
      <c r="U123" s="18">
        <v>3942.5</v>
      </c>
      <c r="V123" s="20">
        <v>25436.57</v>
      </c>
      <c r="W123" s="20">
        <v>0</v>
      </c>
      <c r="X123" s="20">
        <v>0</v>
      </c>
      <c r="Y123" s="21">
        <v>0</v>
      </c>
      <c r="Z123" s="21">
        <v>0</v>
      </c>
      <c r="AA1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10922037.57</v>
      </c>
      <c r="AB123" s="16">
        <v>10246735.32</v>
      </c>
      <c r="AC123" s="19">
        <v>10922037.57</v>
      </c>
      <c r="AD1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3" s="24" t="s">
        <v>282</v>
      </c>
      <c r="AF123" s="1" t="s">
        <v>473</v>
      </c>
      <c r="AG123" s="1">
        <v>9521073.3200000003</v>
      </c>
    </row>
    <row r="124" spans="2:33" ht="45" hidden="1">
      <c r="B124" s="15" t="s">
        <v>1770</v>
      </c>
      <c r="C124" s="1" t="s">
        <v>476</v>
      </c>
      <c r="D124" s="1" t="s">
        <v>33</v>
      </c>
      <c r="E124" s="1" t="s">
        <v>454</v>
      </c>
      <c r="F124" s="1" t="s">
        <v>455</v>
      </c>
      <c r="G124" s="1" t="s">
        <v>270</v>
      </c>
      <c r="I124" s="1" t="s">
        <v>157</v>
      </c>
      <c r="J124" s="1" t="s">
        <v>158</v>
      </c>
      <c r="K124" s="17">
        <v>3012.7</v>
      </c>
      <c r="L124" s="17">
        <v>0</v>
      </c>
      <c r="M124" s="17">
        <v>10.09</v>
      </c>
      <c r="N124" s="18">
        <v>91194.48</v>
      </c>
      <c r="O12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91194.428999999989</v>
      </c>
      <c r="P124" s="17">
        <f>Таблица8234352[[#This Row],[Начислено взносов по отчету УК, руб,]]-Таблица8234352[[#This Row],[Начислено взносов  расчетное]]</f>
        <v>5.1000000006752089E-2</v>
      </c>
      <c r="Q124" s="19">
        <v>84111.07</v>
      </c>
      <c r="R124" s="8">
        <f>Таблица8234352[[#This Row],[ПОСТУПИЛО ВЗНОСОВ ПО БАНКОВСКОЙ ВЫПИСКЕ]]-Таблица8234352[[#This Row],[Оплачено пени, руб,]]</f>
        <v>83892.99</v>
      </c>
      <c r="S1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10319.699999999992</v>
      </c>
      <c r="T124" s="18">
        <v>3236.29</v>
      </c>
      <c r="U124" s="18">
        <v>218.08</v>
      </c>
      <c r="V124" s="20">
        <v>0</v>
      </c>
      <c r="W124" s="20">
        <v>0</v>
      </c>
      <c r="X124" s="20">
        <v>0</v>
      </c>
      <c r="Y124" s="21">
        <v>0</v>
      </c>
      <c r="Z124" s="21">
        <v>0</v>
      </c>
      <c r="AA1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704417.77999999991</v>
      </c>
      <c r="AB124" s="16">
        <v>620306.71</v>
      </c>
      <c r="AC124" s="19">
        <v>704417.78</v>
      </c>
      <c r="AD1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4" s="24"/>
      <c r="AF124" s="1" t="s">
        <v>476</v>
      </c>
      <c r="AG124" s="1">
        <v>524587.23</v>
      </c>
    </row>
    <row r="125" spans="2:33" hidden="1">
      <c r="B125" s="15" t="s">
        <v>1770</v>
      </c>
      <c r="C125" s="1" t="s">
        <v>477</v>
      </c>
      <c r="D125" s="1" t="s">
        <v>83</v>
      </c>
      <c r="E125" s="1" t="s">
        <v>263</v>
      </c>
      <c r="F125" s="1" t="s">
        <v>264</v>
      </c>
      <c r="G125" s="1" t="s">
        <v>135</v>
      </c>
      <c r="I125" s="30" t="s">
        <v>226</v>
      </c>
      <c r="J125" s="30" t="s">
        <v>227</v>
      </c>
      <c r="K125" s="31">
        <v>3018.4</v>
      </c>
      <c r="L125" s="31">
        <v>0</v>
      </c>
      <c r="M125" s="17">
        <v>10.09</v>
      </c>
      <c r="N125" s="18">
        <v>91391.34</v>
      </c>
      <c r="O1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91366.967999999993</v>
      </c>
      <c r="P125" s="17">
        <f>Таблица8234352[[#This Row],[Начислено взносов по отчету УК, руб,]]-Таблица8234352[[#This Row],[Начислено взносов  расчетное]]</f>
        <v>24.372000000003027</v>
      </c>
      <c r="Q125" s="19">
        <v>86431.02</v>
      </c>
      <c r="R125" s="8">
        <f>Таблица8234352[[#This Row],[ПОСТУПИЛО ВЗНОСОВ ПО БАНКОВСКОЙ ВЫПИСКЕ]]-Таблица8234352[[#This Row],[Оплачено пени, руб,]]</f>
        <v>86431.02</v>
      </c>
      <c r="S1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7244.2499999999927</v>
      </c>
      <c r="T125" s="18">
        <v>2283.9299999999998</v>
      </c>
      <c r="U125" s="18">
        <v>0</v>
      </c>
      <c r="V125" s="20">
        <v>0</v>
      </c>
      <c r="W125" s="20">
        <v>0</v>
      </c>
      <c r="X125" s="20">
        <v>0</v>
      </c>
      <c r="Y125" s="21">
        <v>0</v>
      </c>
      <c r="Z125" s="21">
        <v>0</v>
      </c>
      <c r="AA12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947191.60000000009</v>
      </c>
      <c r="AB125" s="16">
        <v>860760.58000000007</v>
      </c>
      <c r="AC125" s="19">
        <v>947191.6</v>
      </c>
      <c r="AD1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5" s="24"/>
      <c r="AF125" s="1" t="s">
        <v>477</v>
      </c>
      <c r="AG125" s="1">
        <v>765305.17</v>
      </c>
    </row>
    <row r="126" spans="2:33" hidden="1">
      <c r="B126" s="15" t="s">
        <v>1770</v>
      </c>
      <c r="C126" s="1" t="s">
        <v>478</v>
      </c>
      <c r="D126" s="1" t="s">
        <v>83</v>
      </c>
      <c r="E126" s="1" t="s">
        <v>311</v>
      </c>
      <c r="F126" s="1" t="s">
        <v>291</v>
      </c>
      <c r="G126" s="1" t="s">
        <v>105</v>
      </c>
      <c r="I126" s="1" t="s">
        <v>226</v>
      </c>
      <c r="J126" s="1" t="s">
        <v>227</v>
      </c>
      <c r="K126" s="17">
        <v>2709.2</v>
      </c>
      <c r="L126" s="17">
        <v>317.89999999999998</v>
      </c>
      <c r="M126" s="17">
        <v>10.09</v>
      </c>
      <c r="N126" s="18">
        <v>91630.44</v>
      </c>
      <c r="O1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91630.316999999995</v>
      </c>
      <c r="P126" s="17">
        <f>Таблица8234352[[#This Row],[Начислено взносов по отчету УК, руб,]]-Таблица8234352[[#This Row],[Начислено взносов  расчетное]]</f>
        <v>0.1230000000068685</v>
      </c>
      <c r="Q126" s="19">
        <v>84715.31</v>
      </c>
      <c r="R126" s="8">
        <f>Таблица8234352[[#This Row],[ПОСТУПИЛО ВЗНОСОВ ПО БАНКОВСКОЙ ВЫПИСКЕ]]-Таблица8234352[[#This Row],[Оплачено пени, руб,]]</f>
        <v>84715.31</v>
      </c>
      <c r="S1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12726.180000000004</v>
      </c>
      <c r="T126" s="18">
        <v>5811.05</v>
      </c>
      <c r="U126" s="18">
        <v>0</v>
      </c>
      <c r="V126" s="20">
        <v>0</v>
      </c>
      <c r="W126" s="20">
        <v>0</v>
      </c>
      <c r="X126" s="20">
        <v>0</v>
      </c>
      <c r="Y126" s="21">
        <v>0</v>
      </c>
      <c r="Z126" s="21">
        <v>0</v>
      </c>
      <c r="AA1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1040500.3699999999</v>
      </c>
      <c r="AB126" s="16">
        <v>955785.05999999994</v>
      </c>
      <c r="AC126" s="19">
        <v>1040500.37</v>
      </c>
      <c r="AD1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6" s="24"/>
      <c r="AF126" s="1" t="s">
        <v>478</v>
      </c>
      <c r="AG126" s="1">
        <v>872181.48</v>
      </c>
    </row>
    <row r="127" spans="2:33" ht="30" hidden="1">
      <c r="B127" s="15" t="s">
        <v>1770</v>
      </c>
      <c r="C127" s="1" t="s">
        <v>479</v>
      </c>
      <c r="D127" s="1" t="s">
        <v>66</v>
      </c>
      <c r="E127" s="1" t="s">
        <v>311</v>
      </c>
      <c r="F127" s="1" t="s">
        <v>480</v>
      </c>
      <c r="G127" s="1" t="s">
        <v>459</v>
      </c>
      <c r="I127" s="1" t="s">
        <v>70</v>
      </c>
      <c r="J127" s="1" t="s">
        <v>71</v>
      </c>
      <c r="K127" s="17">
        <v>3043.3</v>
      </c>
      <c r="L127" s="17">
        <v>0</v>
      </c>
      <c r="M127" s="17">
        <v>10.09</v>
      </c>
      <c r="N127" s="18">
        <v>92054.25</v>
      </c>
      <c r="O1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92120.691000000006</v>
      </c>
      <c r="P127" s="17">
        <f>Таблица8234352[[#This Row],[Начислено взносов по отчету УК, руб,]]-Таблица8234352[[#This Row],[Начислено взносов  расчетное]]</f>
        <v>-66.44100000000617</v>
      </c>
      <c r="Q127" s="20">
        <v>105998.39</v>
      </c>
      <c r="R127" s="8">
        <f>Таблица8234352[[#This Row],[ПОСТУПИЛО ВЗНОСОВ ПО БАНКОВСКОЙ ВЫПИСКЕ]]-Таблица8234352[[#This Row],[Оплачено пени, руб,]]</f>
        <v>104384.5</v>
      </c>
      <c r="S1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-13828.33</v>
      </c>
      <c r="T127" s="18">
        <v>115.81</v>
      </c>
      <c r="U127" s="18">
        <v>1613.89</v>
      </c>
      <c r="V127" s="20">
        <v>2430.06</v>
      </c>
      <c r="W127" s="20">
        <v>0</v>
      </c>
      <c r="X127" s="20">
        <v>0</v>
      </c>
      <c r="Y127" s="21">
        <v>0</v>
      </c>
      <c r="Z127" s="21">
        <v>93688.44</v>
      </c>
      <c r="AA1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2000101.5599999998</v>
      </c>
      <c r="AB127" s="16">
        <v>1985361.5499999998</v>
      </c>
      <c r="AC127" s="19">
        <v>2000101.56</v>
      </c>
      <c r="AD1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7" s="24" t="s">
        <v>81</v>
      </c>
      <c r="AF127" s="1" t="s">
        <v>479</v>
      </c>
      <c r="AG127" s="1">
        <v>1911954.66</v>
      </c>
    </row>
    <row r="128" spans="2:33" ht="45" hidden="1">
      <c r="B128" s="15" t="s">
        <v>1770</v>
      </c>
      <c r="C128" s="1" t="s">
        <v>481</v>
      </c>
      <c r="D128" s="1" t="s">
        <v>33</v>
      </c>
      <c r="E128" s="1" t="s">
        <v>482</v>
      </c>
      <c r="F128" s="1" t="s">
        <v>483</v>
      </c>
      <c r="G128" s="1" t="s">
        <v>484</v>
      </c>
      <c r="I128" s="1" t="s">
        <v>485</v>
      </c>
      <c r="J128" s="1" t="s">
        <v>486</v>
      </c>
      <c r="K128" s="17">
        <v>2251.6</v>
      </c>
      <c r="L128" s="17">
        <v>790.3</v>
      </c>
      <c r="M128" s="17">
        <v>10.09</v>
      </c>
      <c r="N128" s="18">
        <v>92305.4</v>
      </c>
      <c r="O1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92078.312999999995</v>
      </c>
      <c r="P128" s="17">
        <f>Таблица8234352[[#This Row],[Начислено взносов по отчету УК, руб,]]-Таблица8234352[[#This Row],[Начислено взносов  расчетное]]</f>
        <v>227.08699999999953</v>
      </c>
      <c r="Q128" s="20">
        <v>82340.210000000006</v>
      </c>
      <c r="R128" s="8">
        <f>Таблица8234352[[#This Row],[ПОСТУПИЛО ВЗНОСОВ ПО БАНКОВСКОЙ ВЫПИСКЕ]]-Таблица8234352[[#This Row],[Оплачено пени, руб,]]</f>
        <v>82334.740000000005</v>
      </c>
      <c r="S1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14258.319999999991</v>
      </c>
      <c r="T128" s="18">
        <v>4293.13</v>
      </c>
      <c r="U128" s="18">
        <v>5.47</v>
      </c>
      <c r="V128" s="20">
        <v>0</v>
      </c>
      <c r="W128" s="20">
        <v>0</v>
      </c>
      <c r="X128" s="20">
        <v>0</v>
      </c>
      <c r="Y128" s="21">
        <v>0</v>
      </c>
      <c r="Z128" s="21">
        <v>0</v>
      </c>
      <c r="AA1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2952866.7900000005</v>
      </c>
      <c r="AB128" s="16">
        <v>2870526.58</v>
      </c>
      <c r="AC128" s="20">
        <v>2952866.79</v>
      </c>
      <c r="AD1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8" s="24"/>
      <c r="AF128" s="1" t="s">
        <v>481</v>
      </c>
      <c r="AG128" s="1">
        <v>2755500.84</v>
      </c>
    </row>
    <row r="129" spans="2:33" ht="30" hidden="1">
      <c r="B129" s="15" t="s">
        <v>1770</v>
      </c>
      <c r="C129" s="1" t="s">
        <v>487</v>
      </c>
      <c r="D129" s="1" t="s">
        <v>33</v>
      </c>
      <c r="E129" s="1" t="s">
        <v>488</v>
      </c>
      <c r="F129" s="1" t="s">
        <v>489</v>
      </c>
      <c r="G129" s="1" t="s">
        <v>490</v>
      </c>
      <c r="I129" s="1" t="s">
        <v>491</v>
      </c>
      <c r="J129" s="1" t="s">
        <v>492</v>
      </c>
      <c r="K129" s="17">
        <v>2634.8</v>
      </c>
      <c r="L129" s="17">
        <v>323.89999999999998</v>
      </c>
      <c r="M129" s="17">
        <v>10.48</v>
      </c>
      <c r="N129" s="18">
        <v>92853.91</v>
      </c>
      <c r="O1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93021.528000000006</v>
      </c>
      <c r="P129" s="17">
        <f>Таблица8234352[[#This Row],[Начислено взносов по отчету УК, руб,]]-Таблица8234352[[#This Row],[Начислено взносов  расчетное]]</f>
        <v>-167.61800000000221</v>
      </c>
      <c r="Q129" s="20">
        <v>86430.57</v>
      </c>
      <c r="R129" s="8">
        <f>Таблица8234352[[#This Row],[ПОСТУПИЛО ВЗНОСОВ ПО БАНКОВСКОЙ ВЫПИСКЕ]]-Таблица8234352[[#This Row],[Оплачено пени, руб,]]</f>
        <v>86166.63</v>
      </c>
      <c r="S1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13734.139999999998</v>
      </c>
      <c r="T129" s="18">
        <v>7310.8</v>
      </c>
      <c r="U129" s="18">
        <v>263.94</v>
      </c>
      <c r="V129" s="20">
        <v>3236.84</v>
      </c>
      <c r="W129" s="20">
        <v>0</v>
      </c>
      <c r="X129" s="20">
        <v>0</v>
      </c>
      <c r="Y129" s="21">
        <v>0</v>
      </c>
      <c r="Z129" s="21">
        <v>0</v>
      </c>
      <c r="AA1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2706193.6599999992</v>
      </c>
      <c r="AB129" s="16">
        <v>2616526.2499999995</v>
      </c>
      <c r="AC129" s="20">
        <v>2706193.66</v>
      </c>
      <c r="AD1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29" s="24"/>
      <c r="AF129" s="1" t="s">
        <v>487</v>
      </c>
      <c r="AG129" s="1">
        <v>2520370.0699999998</v>
      </c>
    </row>
    <row r="130" spans="2:33" hidden="1">
      <c r="B130" s="15" t="s">
        <v>1770</v>
      </c>
      <c r="C130" s="1" t="s">
        <v>493</v>
      </c>
      <c r="D130" s="1" t="s">
        <v>83</v>
      </c>
      <c r="E130" s="1" t="s">
        <v>41</v>
      </c>
      <c r="F130" s="1" t="s">
        <v>212</v>
      </c>
      <c r="G130" s="1" t="s">
        <v>494</v>
      </c>
      <c r="I130" s="1" t="s">
        <v>214</v>
      </c>
      <c r="J130" s="1" t="s">
        <v>87</v>
      </c>
      <c r="K130" s="17">
        <v>3093.8</v>
      </c>
      <c r="L130" s="17">
        <v>0</v>
      </c>
      <c r="M130" s="17">
        <v>10.09</v>
      </c>
      <c r="N130" s="18">
        <v>93649.33</v>
      </c>
      <c r="O1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93649.326000000001</v>
      </c>
      <c r="P130" s="17">
        <f>Таблица8234352[[#This Row],[Начислено взносов по отчету УК, руб,]]-Таблица8234352[[#This Row],[Начислено взносов  расчетное]]</f>
        <v>4.0000000008149073E-3</v>
      </c>
      <c r="Q130" s="20">
        <v>86272.36</v>
      </c>
      <c r="R130" s="8">
        <f>Таблица8234352[[#This Row],[ПОСТУПИЛО ВЗНОСОВ ПО БАНКОВСКОЙ ВЫПИСКЕ]]-Таблица8234352[[#This Row],[Оплачено пени, руб,]]</f>
        <v>86262.6</v>
      </c>
      <c r="S1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17212.599999999995</v>
      </c>
      <c r="T130" s="18">
        <v>9835.6299999999992</v>
      </c>
      <c r="U130" s="18">
        <v>9.76</v>
      </c>
      <c r="V130" s="20">
        <v>2069.0700000000002</v>
      </c>
      <c r="W130" s="20">
        <v>0</v>
      </c>
      <c r="X130" s="20">
        <v>0</v>
      </c>
      <c r="Y130" s="21">
        <v>0</v>
      </c>
      <c r="Z130" s="21">
        <v>0</v>
      </c>
      <c r="AA1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1754803.11</v>
      </c>
      <c r="AB130" s="16">
        <v>1666461.68</v>
      </c>
      <c r="AC130" s="19">
        <v>1754803.11</v>
      </c>
      <c r="AD13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0" s="24"/>
      <c r="AF130" s="1" t="s">
        <v>493</v>
      </c>
      <c r="AG130" s="1">
        <v>1578402</v>
      </c>
    </row>
    <row r="131" spans="2:33" hidden="1">
      <c r="B131" s="15" t="s">
        <v>1770</v>
      </c>
      <c r="C131" s="1" t="s">
        <v>495</v>
      </c>
      <c r="D131" s="1" t="s">
        <v>83</v>
      </c>
      <c r="E131" s="1" t="s">
        <v>84</v>
      </c>
      <c r="F131" s="1" t="s">
        <v>85</v>
      </c>
      <c r="G131" s="1" t="s">
        <v>128</v>
      </c>
      <c r="I131" s="30" t="s">
        <v>214</v>
      </c>
      <c r="J131" s="1" t="s">
        <v>87</v>
      </c>
      <c r="K131" s="17">
        <v>3124.4</v>
      </c>
      <c r="L131" s="17">
        <v>0</v>
      </c>
      <c r="M131" s="17">
        <v>10.09</v>
      </c>
      <c r="N131" s="18">
        <v>94575.59</v>
      </c>
      <c r="O1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94575.588000000003</v>
      </c>
      <c r="P131" s="17">
        <f>Таблица8234352[[#This Row],[Начислено взносов по отчету УК, руб,]]-Таблица8234352[[#This Row],[Начислено взносов  расчетное]]</f>
        <v>1.999999993131496E-3</v>
      </c>
      <c r="Q131" s="20">
        <v>83204.25</v>
      </c>
      <c r="R131" s="8">
        <f>Таблица8234352[[#This Row],[ПОСТУПИЛО ВЗНОСОВ ПО БАНКОВСКОЙ ВЫПИСКЕ]]-Таблица8234352[[#This Row],[Оплачено пени, руб,]]</f>
        <v>82701.649999999994</v>
      </c>
      <c r="S1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19927.430000000004</v>
      </c>
      <c r="T131" s="18">
        <v>8556.09</v>
      </c>
      <c r="U131" s="18">
        <v>502.6</v>
      </c>
      <c r="V131" s="20">
        <v>2369.5300000000002</v>
      </c>
      <c r="W131" s="20">
        <v>0</v>
      </c>
      <c r="X131" s="20">
        <v>0</v>
      </c>
      <c r="Y131" s="21">
        <v>0</v>
      </c>
      <c r="Z131" s="21">
        <v>0</v>
      </c>
      <c r="AA1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1996799.8699999999</v>
      </c>
      <c r="AB131" s="16">
        <v>1911226.0899999999</v>
      </c>
      <c r="AC131" s="19">
        <v>1996799.87</v>
      </c>
      <c r="AD1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1" s="24"/>
      <c r="AF131" s="1" t="s">
        <v>495</v>
      </c>
      <c r="AG131" s="1">
        <v>1829339.16</v>
      </c>
    </row>
    <row r="132" spans="2:33" hidden="1">
      <c r="B132" s="15" t="s">
        <v>1770</v>
      </c>
      <c r="C132" s="1" t="s">
        <v>496</v>
      </c>
      <c r="D132" s="1" t="s">
        <v>83</v>
      </c>
      <c r="E132" s="1" t="s">
        <v>497</v>
      </c>
      <c r="F132" s="1" t="s">
        <v>199</v>
      </c>
      <c r="G132" s="1" t="s">
        <v>498</v>
      </c>
      <c r="I132" s="1" t="s">
        <v>180</v>
      </c>
      <c r="J132" s="1" t="s">
        <v>181</v>
      </c>
      <c r="K132" s="17">
        <v>2764.9</v>
      </c>
      <c r="L132" s="17">
        <v>369.4</v>
      </c>
      <c r="M132" s="17">
        <v>10.09</v>
      </c>
      <c r="N132" s="18">
        <v>94866.28</v>
      </c>
      <c r="O1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94875.261000000013</v>
      </c>
      <c r="P132" s="17">
        <f>Таблица8234352[[#This Row],[Начислено взносов по отчету УК, руб,]]-Таблица8234352[[#This Row],[Начислено взносов  расчетное]]</f>
        <v>-8.9810000000143191</v>
      </c>
      <c r="Q132" s="20">
        <v>92248.75</v>
      </c>
      <c r="R132" s="8">
        <f>Таблица8234352[[#This Row],[ПОСТУПИЛО ВЗНОСОВ ПО БАНКОВСКОЙ ВЫПИСКЕ]]-Таблица8234352[[#This Row],[Оплачено пени, руб,]]</f>
        <v>92248.75</v>
      </c>
      <c r="S1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5624.1999999999989</v>
      </c>
      <c r="T132" s="18">
        <v>3006.67</v>
      </c>
      <c r="U132" s="18">
        <v>0</v>
      </c>
      <c r="V132" s="20">
        <v>1820.83</v>
      </c>
      <c r="W132" s="20">
        <v>0</v>
      </c>
      <c r="X132" s="20">
        <v>0</v>
      </c>
      <c r="Y132" s="21">
        <v>0</v>
      </c>
      <c r="Z132" s="21">
        <v>0</v>
      </c>
      <c r="AA1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1558681.55</v>
      </c>
      <c r="AB132" s="16">
        <v>1464611.97</v>
      </c>
      <c r="AC132" s="19">
        <v>1558681.55</v>
      </c>
      <c r="AD1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2" s="24"/>
      <c r="AF132" s="1" t="s">
        <v>496</v>
      </c>
      <c r="AG132" s="1">
        <v>1377724.23</v>
      </c>
    </row>
    <row r="133" spans="2:33" hidden="1">
      <c r="B133" s="15" t="s">
        <v>1770</v>
      </c>
      <c r="C133" s="1" t="s">
        <v>499</v>
      </c>
      <c r="D133" s="1" t="s">
        <v>83</v>
      </c>
      <c r="E133" s="1" t="s">
        <v>183</v>
      </c>
      <c r="F133" s="1" t="s">
        <v>184</v>
      </c>
      <c r="G133" s="1" t="s">
        <v>500</v>
      </c>
      <c r="I133" s="1" t="s">
        <v>180</v>
      </c>
      <c r="J133" s="1" t="s">
        <v>181</v>
      </c>
      <c r="K133" s="17">
        <v>3035.8</v>
      </c>
      <c r="L133" s="17">
        <v>99</v>
      </c>
      <c r="M133" s="17">
        <v>10.09</v>
      </c>
      <c r="N133" s="18">
        <v>94890.51</v>
      </c>
      <c r="O1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94890.396000000008</v>
      </c>
      <c r="P133" s="17">
        <f>Таблица8234352[[#This Row],[Начислено взносов по отчету УК, руб,]]-Таблица8234352[[#This Row],[Начислено взносов  расчетное]]</f>
        <v>0.11399999998684507</v>
      </c>
      <c r="Q133" s="19">
        <v>104229.66</v>
      </c>
      <c r="R133" s="8">
        <f>Таблица8234352[[#This Row],[ПОСТУПИЛО ВЗНОСОВ ПО БАНКОВСКОЙ ВЫПИСКЕ]]-Таблица8234352[[#This Row],[Оплачено пени, руб,]]</f>
        <v>104229.66</v>
      </c>
      <c r="S1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-82.610000000007858</v>
      </c>
      <c r="T133" s="18">
        <v>9256.5400000000009</v>
      </c>
      <c r="U133" s="18">
        <v>0</v>
      </c>
      <c r="V133" s="20">
        <v>0</v>
      </c>
      <c r="W133" s="20">
        <v>0</v>
      </c>
      <c r="X133" s="20">
        <v>0</v>
      </c>
      <c r="Y133" s="21">
        <v>0</v>
      </c>
      <c r="Z133" s="21">
        <v>0</v>
      </c>
      <c r="AA1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392082.52</v>
      </c>
      <c r="AB133" s="16">
        <v>287852.86</v>
      </c>
      <c r="AC133" s="19">
        <v>392082.52</v>
      </c>
      <c r="AD1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3" s="24"/>
      <c r="AF133" s="1" t="s">
        <v>499</v>
      </c>
      <c r="AG133" s="1">
        <v>171470.07</v>
      </c>
    </row>
    <row r="134" spans="2:33" hidden="1">
      <c r="B134" s="15" t="s">
        <v>1770</v>
      </c>
      <c r="C134" s="1" t="s">
        <v>501</v>
      </c>
      <c r="D134" s="1" t="s">
        <v>83</v>
      </c>
      <c r="E134" s="1" t="s">
        <v>183</v>
      </c>
      <c r="F134" s="1" t="s">
        <v>184</v>
      </c>
      <c r="G134" s="1" t="s">
        <v>502</v>
      </c>
      <c r="I134" s="1" t="s">
        <v>226</v>
      </c>
      <c r="J134" s="1" t="s">
        <v>227</v>
      </c>
      <c r="K134" s="17">
        <v>2949.3</v>
      </c>
      <c r="L134" s="17">
        <v>187.3</v>
      </c>
      <c r="M134" s="17">
        <v>10.09</v>
      </c>
      <c r="N134" s="18">
        <v>94944.93</v>
      </c>
      <c r="O1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94944.882000000012</v>
      </c>
      <c r="P134" s="17">
        <f>Таблица8234352[[#This Row],[Начислено взносов по отчету УК, руб,]]-Таблица8234352[[#This Row],[Начислено взносов  расчетное]]</f>
        <v>4.7999999980675057E-2</v>
      </c>
      <c r="Q134" s="19">
        <v>100662.2</v>
      </c>
      <c r="R134" s="8">
        <f>Таблица8234352[[#This Row],[ПОСТУПИЛО ВЗНОСОВ ПО БАНКОВСКОЙ ВЫПИСКЕ]]-Таблица8234352[[#This Row],[Оплачено пени, руб,]]</f>
        <v>100662.2</v>
      </c>
      <c r="S1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-1480.8800000000037</v>
      </c>
      <c r="T134" s="18">
        <v>4236.3900000000003</v>
      </c>
      <c r="U134" s="18">
        <v>0</v>
      </c>
      <c r="V134" s="20">
        <v>0</v>
      </c>
      <c r="W134" s="20">
        <v>0</v>
      </c>
      <c r="X134" s="20">
        <v>0</v>
      </c>
      <c r="Y134" s="21">
        <v>0</v>
      </c>
      <c r="Z134" s="21">
        <v>0</v>
      </c>
      <c r="AA1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963620.52</v>
      </c>
      <c r="AB134" s="16">
        <v>862958.32000000007</v>
      </c>
      <c r="AC134" s="19">
        <v>963620.52</v>
      </c>
      <c r="AD1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4" s="24"/>
      <c r="AF134" s="1" t="s">
        <v>501</v>
      </c>
      <c r="AG134" s="1">
        <v>790094.28</v>
      </c>
    </row>
    <row r="135" spans="2:33" hidden="1">
      <c r="B135" s="15" t="s">
        <v>1770</v>
      </c>
      <c r="C135" s="1" t="s">
        <v>503</v>
      </c>
      <c r="D135" s="1" t="s">
        <v>83</v>
      </c>
      <c r="E135" s="1" t="s">
        <v>385</v>
      </c>
      <c r="F135" s="1" t="s">
        <v>224</v>
      </c>
      <c r="G135" s="1" t="s">
        <v>504</v>
      </c>
      <c r="I135" s="1" t="s">
        <v>180</v>
      </c>
      <c r="J135" s="1" t="s">
        <v>181</v>
      </c>
      <c r="K135" s="17">
        <v>2963.1</v>
      </c>
      <c r="L135" s="17">
        <v>182.7</v>
      </c>
      <c r="M135" s="17">
        <v>10.09</v>
      </c>
      <c r="N135" s="18">
        <v>95223.42</v>
      </c>
      <c r="O1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95223.36599999998</v>
      </c>
      <c r="P135" s="17">
        <f>Таблица8234352[[#This Row],[Начислено взносов по отчету УК, руб,]]-Таблица8234352[[#This Row],[Начислено взносов  расчетное]]</f>
        <v>5.4000000018277206E-2</v>
      </c>
      <c r="Q135" s="20">
        <v>97443.34</v>
      </c>
      <c r="R135" s="8">
        <f>Таблица8234352[[#This Row],[ПОСТУПИЛО ВЗНОСОВ ПО БАНКОВСКОЙ ВЫПИСКЕ]]-Таблица8234352[[#This Row],[Оплачено пени, руб,]]</f>
        <v>97443.34</v>
      </c>
      <c r="S1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269.73000000000184</v>
      </c>
      <c r="T135" s="18">
        <v>2489.65</v>
      </c>
      <c r="U135" s="18">
        <v>0</v>
      </c>
      <c r="V135" s="20">
        <v>3287</v>
      </c>
      <c r="W135" s="20">
        <v>0</v>
      </c>
      <c r="X135" s="20">
        <v>0</v>
      </c>
      <c r="Y135" s="21">
        <v>0</v>
      </c>
      <c r="Z135" s="21">
        <v>0</v>
      </c>
      <c r="AA1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2752225.9399999995</v>
      </c>
      <c r="AB135" s="16">
        <v>2651495.5999999996</v>
      </c>
      <c r="AC135" s="19">
        <v>2752225.94</v>
      </c>
      <c r="AD1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5" s="24"/>
      <c r="AF135" s="1" t="s">
        <v>503</v>
      </c>
      <c r="AG135" s="1">
        <v>2554057.7799999998</v>
      </c>
    </row>
    <row r="136" spans="2:33" ht="30" hidden="1">
      <c r="B136" s="15" t="s">
        <v>1770</v>
      </c>
      <c r="C136" s="1" t="s">
        <v>505</v>
      </c>
      <c r="D136" s="1" t="s">
        <v>83</v>
      </c>
      <c r="E136" s="1" t="s">
        <v>267</v>
      </c>
      <c r="F136" s="1" t="s">
        <v>268</v>
      </c>
      <c r="G136" s="1" t="s">
        <v>75</v>
      </c>
      <c r="I136" s="30" t="s">
        <v>272</v>
      </c>
      <c r="J136" s="30" t="s">
        <v>273</v>
      </c>
      <c r="K136" s="31">
        <v>3148.2</v>
      </c>
      <c r="L136" s="31">
        <v>0</v>
      </c>
      <c r="M136" s="17">
        <v>10.09</v>
      </c>
      <c r="N136" s="18">
        <v>95296.05</v>
      </c>
      <c r="O1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95296.013999999996</v>
      </c>
      <c r="P136" s="17">
        <f>Таблица8234352[[#This Row],[Начислено взносов по отчету УК, руб,]]-Таблица8234352[[#This Row],[Начислено взносов  расчетное]]</f>
        <v>3.6000000007334165E-2</v>
      </c>
      <c r="Q136" s="20">
        <v>87949.84</v>
      </c>
      <c r="R136" s="8">
        <f>Таблица8234352[[#This Row],[ПОСТУПИЛО ВЗНОСОВ ПО БАНКОВСКОЙ ВЫПИСКЕ]]-Таблица8234352[[#This Row],[Оплачено пени, руб,]]</f>
        <v>87145.43</v>
      </c>
      <c r="S1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7846.3900000000103</v>
      </c>
      <c r="T136" s="18">
        <v>500.18</v>
      </c>
      <c r="U136" s="18">
        <v>804.41</v>
      </c>
      <c r="V136" s="20">
        <v>2514.85</v>
      </c>
      <c r="W136" s="20">
        <v>0</v>
      </c>
      <c r="X136" s="20">
        <v>0</v>
      </c>
      <c r="Y136" s="21">
        <v>0</v>
      </c>
      <c r="Z136" s="21">
        <v>0</v>
      </c>
      <c r="AA1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2118644.9800000004</v>
      </c>
      <c r="AB136" s="16">
        <v>2028180.29</v>
      </c>
      <c r="AC136" s="19">
        <v>2118644.98</v>
      </c>
      <c r="AD1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6" s="24"/>
      <c r="AF136" s="1" t="s">
        <v>505</v>
      </c>
      <c r="AG136" s="1">
        <v>1932907.84</v>
      </c>
    </row>
    <row r="137" spans="2:33" hidden="1">
      <c r="B137" s="15" t="s">
        <v>1770</v>
      </c>
      <c r="C137" s="1" t="s">
        <v>506</v>
      </c>
      <c r="D137" s="1" t="s">
        <v>83</v>
      </c>
      <c r="E137" s="1" t="s">
        <v>41</v>
      </c>
      <c r="F137" s="1" t="s">
        <v>212</v>
      </c>
      <c r="G137" s="1" t="s">
        <v>507</v>
      </c>
      <c r="I137" s="1" t="s">
        <v>214</v>
      </c>
      <c r="J137" s="1" t="s">
        <v>87</v>
      </c>
      <c r="K137" s="17">
        <v>3164.9</v>
      </c>
      <c r="L137" s="17">
        <v>0</v>
      </c>
      <c r="M137" s="17">
        <v>10.09</v>
      </c>
      <c r="N137" s="18">
        <v>95801.52</v>
      </c>
      <c r="O1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95801.523000000001</v>
      </c>
      <c r="P137" s="17">
        <f>Таблица8234352[[#This Row],[Начислено взносов по отчету УК, руб,]]-Таблица8234352[[#This Row],[Начислено взносов  расчетное]]</f>
        <v>-2.9999999969732016E-3</v>
      </c>
      <c r="Q137" s="20">
        <v>86460.64</v>
      </c>
      <c r="R137" s="8">
        <f>Таблица8234352[[#This Row],[ПОСТУПИЛО ВЗНОСОВ ПО БАНКОВСКОЙ ВЫПИСКЕ]]-Таблица8234352[[#This Row],[Оплачено пени, руб,]]</f>
        <v>86445.94</v>
      </c>
      <c r="S1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16562</v>
      </c>
      <c r="T137" s="18">
        <v>7221.12</v>
      </c>
      <c r="U137" s="18">
        <v>14.7</v>
      </c>
      <c r="V137" s="20">
        <v>1668.19</v>
      </c>
      <c r="W137" s="20">
        <v>0</v>
      </c>
      <c r="X137" s="20">
        <v>0</v>
      </c>
      <c r="Y137" s="21">
        <v>0</v>
      </c>
      <c r="Z137" s="21">
        <v>0</v>
      </c>
      <c r="AA1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1429875.91</v>
      </c>
      <c r="AB137" s="16">
        <v>1341747.08</v>
      </c>
      <c r="AC137" s="19">
        <v>1429875.91</v>
      </c>
      <c r="AD1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7" s="24"/>
      <c r="AF137" s="1" t="s">
        <v>506</v>
      </c>
      <c r="AG137" s="1">
        <v>1254041.96</v>
      </c>
    </row>
    <row r="138" spans="2:33" ht="30" hidden="1">
      <c r="B138" s="15" t="s">
        <v>1770</v>
      </c>
      <c r="C138" s="1" t="s">
        <v>508</v>
      </c>
      <c r="D138" s="1" t="s">
        <v>33</v>
      </c>
      <c r="E138" s="1" t="s">
        <v>308</v>
      </c>
      <c r="F138" s="1" t="s">
        <v>309</v>
      </c>
      <c r="G138" s="1" t="s">
        <v>89</v>
      </c>
      <c r="I138" s="1" t="s">
        <v>238</v>
      </c>
      <c r="J138" s="1" t="s">
        <v>239</v>
      </c>
      <c r="K138" s="17">
        <v>2107.9</v>
      </c>
      <c r="L138" s="17">
        <v>938.1</v>
      </c>
      <c r="M138" s="17">
        <v>10.09</v>
      </c>
      <c r="N138" s="18">
        <v>95787.13</v>
      </c>
      <c r="O138" s="32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92202.42</v>
      </c>
      <c r="P138" s="17">
        <f>Таблица8234352[[#This Row],[Начислено взносов по отчету УК, руб,]]-Таблица8234352[[#This Row],[Начислено взносов  расчетное]]</f>
        <v>3584.7100000000064</v>
      </c>
      <c r="Q138" s="27">
        <v>98269.37</v>
      </c>
      <c r="R138" s="8">
        <f>Таблица8234352[[#This Row],[ПОСТУПИЛО ВЗНОСОВ ПО БАНКОВСКОЙ ВЫПИСКЕ]]-Таблица8234352[[#This Row],[Оплачено пени, руб,]]</f>
        <v>94446.29</v>
      </c>
      <c r="S1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-1692.139999999989</v>
      </c>
      <c r="T138" s="18">
        <v>790.1</v>
      </c>
      <c r="U138" s="18">
        <v>3823.08</v>
      </c>
      <c r="V138" s="20">
        <v>3175.33</v>
      </c>
      <c r="W138" s="20">
        <v>0</v>
      </c>
      <c r="X138" s="20">
        <v>0</v>
      </c>
      <c r="Y138" s="21">
        <v>1674298.46</v>
      </c>
      <c r="Z138" s="21">
        <v>0</v>
      </c>
      <c r="AA1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987729.9700000002</v>
      </c>
      <c r="AB138" s="16">
        <v>2560583.73</v>
      </c>
      <c r="AC138" s="19">
        <v>987729.97</v>
      </c>
      <c r="AD1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8" s="24" t="s">
        <v>282</v>
      </c>
      <c r="AF138" s="1" t="s">
        <v>508</v>
      </c>
      <c r="AG138" s="1">
        <v>2457818.2000000002</v>
      </c>
    </row>
    <row r="139" spans="2:33" ht="30" hidden="1">
      <c r="B139" s="15" t="s">
        <v>1770</v>
      </c>
      <c r="C139" s="1" t="s">
        <v>509</v>
      </c>
      <c r="D139" s="1" t="s">
        <v>33</v>
      </c>
      <c r="E139" s="1" t="s">
        <v>510</v>
      </c>
      <c r="F139" s="1" t="s">
        <v>511</v>
      </c>
      <c r="G139" s="1" t="s">
        <v>89</v>
      </c>
      <c r="I139" s="1" t="s">
        <v>195</v>
      </c>
      <c r="J139" s="1" t="s">
        <v>51</v>
      </c>
      <c r="K139" s="17">
        <v>1601.6</v>
      </c>
      <c r="L139" s="17">
        <v>0</v>
      </c>
      <c r="M139" s="17">
        <v>10.09</v>
      </c>
      <c r="N139" s="18">
        <v>48480.39</v>
      </c>
      <c r="O13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48480.431999999993</v>
      </c>
      <c r="P139" s="17">
        <f>Таблица8234352[[#This Row],[Начислено взносов по отчету УК, руб,]]-Таблица8234352[[#This Row],[Начислено взносов  расчетное]]</f>
        <v>-4.1999999994004611E-2</v>
      </c>
      <c r="Q139" s="19">
        <v>39276.19</v>
      </c>
      <c r="R139" s="8">
        <f>Таблица8234352[[#This Row],[ПОСТУПИЛО ВЗНОСОВ ПО БАНКОВСКОЙ ВЫПИСКЕ]]-Таблица8234352[[#This Row],[Оплачено пени, руб,]]</f>
        <v>39268.400000000001</v>
      </c>
      <c r="S1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11791.059999999998</v>
      </c>
      <c r="T139" s="18">
        <v>2586.86</v>
      </c>
      <c r="U139" s="18">
        <v>7.79</v>
      </c>
      <c r="V139" s="20">
        <v>0</v>
      </c>
      <c r="W139" s="20">
        <v>0</v>
      </c>
      <c r="X139" s="20">
        <v>0</v>
      </c>
      <c r="Y139" s="21">
        <v>0</v>
      </c>
      <c r="Z139" s="21">
        <v>0</v>
      </c>
      <c r="AA1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849359.23</v>
      </c>
      <c r="AB139" s="16">
        <v>810083.03999999992</v>
      </c>
      <c r="AC139" s="19">
        <v>849359.23</v>
      </c>
      <c r="AD1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39" s="24"/>
      <c r="AF139" s="1" t="s">
        <v>509</v>
      </c>
      <c r="AG139" s="1">
        <v>764928.59</v>
      </c>
    </row>
    <row r="140" spans="2:33" ht="30" hidden="1">
      <c r="B140" s="15" t="s">
        <v>1770</v>
      </c>
      <c r="C140" s="1" t="s">
        <v>512</v>
      </c>
      <c r="D140" s="1" t="s">
        <v>33</v>
      </c>
      <c r="E140" s="1" t="s">
        <v>41</v>
      </c>
      <c r="F140" s="1" t="s">
        <v>42</v>
      </c>
      <c r="G140" s="1" t="s">
        <v>167</v>
      </c>
      <c r="H140" s="1" t="s">
        <v>1771</v>
      </c>
      <c r="I140" s="1" t="s">
        <v>195</v>
      </c>
      <c r="J140" s="1" t="s">
        <v>51</v>
      </c>
      <c r="K140" s="17">
        <v>1580.7</v>
      </c>
      <c r="L140" s="17">
        <v>1063</v>
      </c>
      <c r="M140" s="17">
        <v>10.09</v>
      </c>
      <c r="N140" s="18">
        <v>80024.91</v>
      </c>
      <c r="O14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80024.798999999999</v>
      </c>
      <c r="P140" s="17">
        <f>Таблица8234352[[#This Row],[Начислено взносов по отчету УК, руб,]]-Таблица8234352[[#This Row],[Начислено взносов  расчетное]]</f>
        <v>0.11100000000442378</v>
      </c>
      <c r="Q140" s="27">
        <v>61952.85</v>
      </c>
      <c r="R140" s="8">
        <f>Таблица8234352[[#This Row],[ПОСТУПИЛО ВЗНОСОВ ПО БАНКОВСКОЙ ВЫПИСКЕ]]-Таблица8234352[[#This Row],[Оплачено пени, руб,]]</f>
        <v>61755.68</v>
      </c>
      <c r="S1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21909.640000000007</v>
      </c>
      <c r="T140" s="18">
        <v>3837.58</v>
      </c>
      <c r="U140" s="18">
        <v>197.17</v>
      </c>
      <c r="V140" s="20">
        <v>2135.2199999999998</v>
      </c>
      <c r="W140" s="20">
        <v>0</v>
      </c>
      <c r="X140" s="20">
        <v>0</v>
      </c>
      <c r="Y140" s="21">
        <v>0</v>
      </c>
      <c r="Z140" s="21">
        <v>0</v>
      </c>
      <c r="AA1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1786245.64</v>
      </c>
      <c r="AB140" s="16">
        <v>1722157.57</v>
      </c>
      <c r="AC140" s="19">
        <v>1786245.64</v>
      </c>
      <c r="AD1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0" s="24"/>
      <c r="AF140" s="1" t="s">
        <v>512</v>
      </c>
      <c r="AG140" s="1">
        <v>1666850.46</v>
      </c>
    </row>
    <row r="141" spans="2:33" ht="30" hidden="1">
      <c r="B141" s="15" t="s">
        <v>1770</v>
      </c>
      <c r="C141" s="1" t="s">
        <v>513</v>
      </c>
      <c r="D141" s="1" t="s">
        <v>33</v>
      </c>
      <c r="E141" s="1" t="s">
        <v>514</v>
      </c>
      <c r="F141" s="1" t="s">
        <v>515</v>
      </c>
      <c r="G141" s="1" t="s">
        <v>105</v>
      </c>
      <c r="I141" s="1" t="s">
        <v>195</v>
      </c>
      <c r="J141" s="1" t="s">
        <v>51</v>
      </c>
      <c r="K141" s="17">
        <v>3032.8</v>
      </c>
      <c r="L141" s="17">
        <v>151.5</v>
      </c>
      <c r="M141" s="17">
        <v>10.09</v>
      </c>
      <c r="N141" s="18">
        <v>96388.71</v>
      </c>
      <c r="O14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96388.761000000013</v>
      </c>
      <c r="P141" s="17">
        <f>Таблица8234352[[#This Row],[Начислено взносов по отчету УК, руб,]]-Таблица8234352[[#This Row],[Начислено взносов  расчетное]]</f>
        <v>-5.1000000006752089E-2</v>
      </c>
      <c r="Q141" s="27">
        <v>99953.65</v>
      </c>
      <c r="R141" s="8">
        <f>Таблица8234352[[#This Row],[ПОСТУПИЛО ВЗНОСОВ ПО БАНКОВСКОЙ ВЫПИСКЕ]]-Таблица8234352[[#This Row],[Оплачено пени, руб,]]</f>
        <v>99953.65</v>
      </c>
      <c r="S1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11435.750000000013</v>
      </c>
      <c r="T141" s="18">
        <v>15000.69</v>
      </c>
      <c r="U141" s="18">
        <v>0</v>
      </c>
      <c r="V141" s="20">
        <v>3445.68</v>
      </c>
      <c r="W141" s="20">
        <v>0</v>
      </c>
      <c r="X141" s="20">
        <v>0</v>
      </c>
      <c r="Y141" s="21">
        <v>0</v>
      </c>
      <c r="Z141" s="21">
        <v>0</v>
      </c>
      <c r="AA1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2887336.33</v>
      </c>
      <c r="AB141" s="16">
        <v>2783937</v>
      </c>
      <c r="AC141" s="19">
        <v>2887336.33</v>
      </c>
      <c r="AD1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1" s="24"/>
      <c r="AF141" s="1" t="s">
        <v>513</v>
      </c>
      <c r="AG141" s="1">
        <v>2640959.81</v>
      </c>
    </row>
    <row r="142" spans="2:33" ht="30" hidden="1">
      <c r="B142" s="15" t="s">
        <v>1770</v>
      </c>
      <c r="C142" s="1" t="s">
        <v>516</v>
      </c>
      <c r="D142" s="1" t="s">
        <v>33</v>
      </c>
      <c r="E142" s="1" t="s">
        <v>517</v>
      </c>
      <c r="F142" s="1" t="s">
        <v>518</v>
      </c>
      <c r="G142" s="1" t="s">
        <v>270</v>
      </c>
      <c r="I142" s="1" t="s">
        <v>195</v>
      </c>
      <c r="J142" s="1" t="s">
        <v>51</v>
      </c>
      <c r="K142" s="17">
        <v>2579.9</v>
      </c>
      <c r="L142" s="17">
        <v>617.29999999999995</v>
      </c>
      <c r="M142" s="17">
        <v>10.09</v>
      </c>
      <c r="N142" s="18">
        <v>96779.37</v>
      </c>
      <c r="O14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96779.243999999992</v>
      </c>
      <c r="P142" s="17">
        <f>Таблица8234352[[#This Row],[Начислено взносов по отчету УК, руб,]]-Таблица8234352[[#This Row],[Начислено взносов  расчетное]]</f>
        <v>0.12600000000384171</v>
      </c>
      <c r="Q142" s="27">
        <v>95376.43</v>
      </c>
      <c r="R142" s="8">
        <f>Таблица8234352[[#This Row],[ПОСТУПИЛО ВЗНОСОВ ПО БАНКОВСКОЙ ВЫПИСКЕ]]-Таблица8234352[[#This Row],[Оплачено пени, руб,]]</f>
        <v>95372.09</v>
      </c>
      <c r="S1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17096.259999999998</v>
      </c>
      <c r="T142" s="18">
        <v>15693.32</v>
      </c>
      <c r="U142" s="18">
        <v>4.34</v>
      </c>
      <c r="V142" s="20">
        <v>2420.46</v>
      </c>
      <c r="W142" s="20">
        <v>0</v>
      </c>
      <c r="X142" s="20">
        <v>0</v>
      </c>
      <c r="Y142" s="21">
        <v>0</v>
      </c>
      <c r="Z142" s="21">
        <v>0</v>
      </c>
      <c r="AA1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2050583.9100000001</v>
      </c>
      <c r="AB142" s="16">
        <v>1952787.02</v>
      </c>
      <c r="AC142" s="19">
        <v>2050583.91</v>
      </c>
      <c r="AD1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2" s="24"/>
      <c r="AF142" s="1" t="s">
        <v>516</v>
      </c>
      <c r="AG142" s="1">
        <v>1854726.65</v>
      </c>
    </row>
    <row r="143" spans="2:33" ht="30" hidden="1">
      <c r="B143" s="15" t="s">
        <v>1770</v>
      </c>
      <c r="C143" s="1" t="s">
        <v>519</v>
      </c>
      <c r="D143" s="1" t="s">
        <v>33</v>
      </c>
      <c r="E143" s="1" t="s">
        <v>308</v>
      </c>
      <c r="F143" s="1" t="s">
        <v>309</v>
      </c>
      <c r="G143" s="1" t="s">
        <v>414</v>
      </c>
      <c r="I143" s="1" t="s">
        <v>238</v>
      </c>
      <c r="J143" s="1" t="s">
        <v>239</v>
      </c>
      <c r="K143" s="17">
        <v>2175.3000000000002</v>
      </c>
      <c r="L143" s="17">
        <v>889.9</v>
      </c>
      <c r="M143" s="17">
        <v>10.48</v>
      </c>
      <c r="N143" s="18">
        <v>96369.9</v>
      </c>
      <c r="O1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96369.888000000021</v>
      </c>
      <c r="P143" s="17">
        <f>Таблица8234352[[#This Row],[Начислено взносов по отчету УК, руб,]]-Таблица8234352[[#This Row],[Начислено взносов  расчетное]]</f>
        <v>1.1999999973340891E-2</v>
      </c>
      <c r="Q143" s="19">
        <v>439401.36</v>
      </c>
      <c r="R143" s="8">
        <f>Таблица8234352[[#This Row],[ПОСТУПИЛО ВЗНОСОВ ПО БАНКОВСКОЙ ВЫПИСКЕ]]-Таблица8234352[[#This Row],[Оплачено пени, руб,]]</f>
        <v>439401.36</v>
      </c>
      <c r="S1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-343031.45999999996</v>
      </c>
      <c r="T143" s="18">
        <v>0</v>
      </c>
      <c r="U143" s="18">
        <v>0</v>
      </c>
      <c r="V143" s="20">
        <v>0</v>
      </c>
      <c r="W143" s="20">
        <v>0</v>
      </c>
      <c r="X143" s="20">
        <v>0</v>
      </c>
      <c r="Y143" s="21">
        <v>0</v>
      </c>
      <c r="Z143" s="21">
        <v>0</v>
      </c>
      <c r="AA1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1559150.4300000002</v>
      </c>
      <c r="AB143" s="16">
        <v>1119749.07</v>
      </c>
      <c r="AC143" s="19">
        <v>1559150.43</v>
      </c>
      <c r="AD1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3" s="24"/>
      <c r="AF143" s="1" t="s">
        <v>519</v>
      </c>
      <c r="AG143" s="1">
        <v>1050707.0900000001</v>
      </c>
    </row>
    <row r="144" spans="2:33" ht="30" hidden="1">
      <c r="B144" s="15" t="s">
        <v>1770</v>
      </c>
      <c r="C144" s="1" t="s">
        <v>520</v>
      </c>
      <c r="D144" s="1" t="s">
        <v>33</v>
      </c>
      <c r="E144" s="1" t="s">
        <v>241</v>
      </c>
      <c r="F144" s="1" t="s">
        <v>242</v>
      </c>
      <c r="G144" s="1" t="s">
        <v>521</v>
      </c>
      <c r="I144" s="1" t="s">
        <v>195</v>
      </c>
      <c r="J144" s="1" t="s">
        <v>51</v>
      </c>
      <c r="K144" s="17">
        <v>2611.6999999999998</v>
      </c>
      <c r="L144" s="17">
        <v>596.4</v>
      </c>
      <c r="M144" s="17">
        <v>10.09</v>
      </c>
      <c r="N144" s="18">
        <v>97109.22</v>
      </c>
      <c r="O14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97109.187000000005</v>
      </c>
      <c r="P144" s="17">
        <f>Таблица8234352[[#This Row],[Начислено взносов по отчету УК, руб,]]-Таблица8234352[[#This Row],[Начислено взносов  расчетное]]</f>
        <v>3.2999999995809048E-2</v>
      </c>
      <c r="Q144" s="27">
        <v>73608.61</v>
      </c>
      <c r="R144" s="8">
        <f>Таблица8234352[[#This Row],[ПОСТУПИЛО ВЗНОСОВ ПО БАНКОВСКОЙ ВЫПИСКЕ]]-Таблица8234352[[#This Row],[Оплачено пени, руб,]]</f>
        <v>73458.03</v>
      </c>
      <c r="S1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33536.68</v>
      </c>
      <c r="T144" s="18">
        <v>10036.07</v>
      </c>
      <c r="U144" s="18">
        <v>150.58000000000001</v>
      </c>
      <c r="V144" s="20">
        <v>1462.49</v>
      </c>
      <c r="W144" s="20">
        <v>0</v>
      </c>
      <c r="X144" s="20">
        <v>0</v>
      </c>
      <c r="Y144" s="21">
        <v>0</v>
      </c>
      <c r="Z144" s="21">
        <v>0</v>
      </c>
      <c r="AA1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1254117.1800000002</v>
      </c>
      <c r="AB144" s="16">
        <v>1179046.08</v>
      </c>
      <c r="AC144" s="19">
        <v>1254117.18</v>
      </c>
      <c r="AD1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4" s="24"/>
      <c r="AF144" s="1" t="s">
        <v>520</v>
      </c>
      <c r="AG144" s="1">
        <v>1056175.3700000001</v>
      </c>
    </row>
    <row r="145" spans="2:33" ht="30" hidden="1">
      <c r="B145" s="15" t="s">
        <v>1770</v>
      </c>
      <c r="C145" s="1" t="s">
        <v>522</v>
      </c>
      <c r="D145" s="1" t="s">
        <v>33</v>
      </c>
      <c r="E145" s="1" t="s">
        <v>523</v>
      </c>
      <c r="F145" s="1" t="s">
        <v>524</v>
      </c>
      <c r="G145" s="1" t="s">
        <v>525</v>
      </c>
      <c r="I145" s="1" t="s">
        <v>526</v>
      </c>
      <c r="J145" s="30" t="s">
        <v>527</v>
      </c>
      <c r="K145" s="17">
        <v>3055.5</v>
      </c>
      <c r="L145" s="17">
        <v>138.6</v>
      </c>
      <c r="M145" s="17">
        <v>10.09</v>
      </c>
      <c r="N145" s="18">
        <v>96740.96</v>
      </c>
      <c r="O1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96685.406999999992</v>
      </c>
      <c r="P145" s="17">
        <f>Таблица8234352[[#This Row],[Начислено взносов по отчету УК, руб,]]-Таблица8234352[[#This Row],[Начислено взносов  расчетное]]</f>
        <v>55.553000000014435</v>
      </c>
      <c r="Q145" s="20">
        <v>110592.51</v>
      </c>
      <c r="R145" s="8">
        <f>Таблица8234352[[#This Row],[ПОСТУПИЛО ВЗНОСОВ ПО БАНКОВСКОЙ ВЫПИСКЕ]]-Таблица8234352[[#This Row],[Оплачено пени, руб,]]</f>
        <v>104238.93</v>
      </c>
      <c r="S1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-6618.8399999999865</v>
      </c>
      <c r="T145" s="18">
        <v>7232.71</v>
      </c>
      <c r="U145" s="18">
        <v>6353.58</v>
      </c>
      <c r="V145" s="20">
        <v>0</v>
      </c>
      <c r="W145" s="20">
        <v>0</v>
      </c>
      <c r="X145" s="20">
        <v>0</v>
      </c>
      <c r="Y145" s="21">
        <v>0</v>
      </c>
      <c r="Z145" s="21">
        <v>0</v>
      </c>
      <c r="AA1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2995011.5500000003</v>
      </c>
      <c r="AB145" s="16">
        <v>2884419.04</v>
      </c>
      <c r="AC145" s="20">
        <v>2995011.55</v>
      </c>
      <c r="AD1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5" s="24" t="s">
        <v>528</v>
      </c>
      <c r="AF145" s="1" t="s">
        <v>522</v>
      </c>
      <c r="AG145" s="1">
        <v>2770824.31</v>
      </c>
    </row>
    <row r="146" spans="2:33" ht="30" hidden="1">
      <c r="B146" s="15" t="s">
        <v>1770</v>
      </c>
      <c r="C146" s="1" t="s">
        <v>529</v>
      </c>
      <c r="D146" s="1" t="s">
        <v>33</v>
      </c>
      <c r="E146" s="1" t="s">
        <v>530</v>
      </c>
      <c r="F146" s="1" t="s">
        <v>531</v>
      </c>
      <c r="G146" s="1" t="s">
        <v>335</v>
      </c>
      <c r="I146" s="1" t="s">
        <v>195</v>
      </c>
      <c r="J146" s="1" t="s">
        <v>51</v>
      </c>
      <c r="K146" s="17">
        <v>3597.3</v>
      </c>
      <c r="L146" s="17">
        <v>0</v>
      </c>
      <c r="M146" s="17">
        <v>10.09</v>
      </c>
      <c r="N146" s="18">
        <v>108270.32</v>
      </c>
      <c r="O1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108890.27099999999</v>
      </c>
      <c r="P146" s="17">
        <f>Таблица8234352[[#This Row],[Начислено взносов по отчету УК, руб,]]-Таблица8234352[[#This Row],[Начислено взносов  расчетное]]</f>
        <v>-619.95099999998638</v>
      </c>
      <c r="Q146" s="27">
        <v>159843.4</v>
      </c>
      <c r="R146" s="8">
        <f>Таблица8234352[[#This Row],[ПОСТУПИЛО ВЗНОСОВ ПО БАНКОВСКОЙ ВЫПИСКЕ]]-Таблица8234352[[#This Row],[Оплачено пени, руб,]]</f>
        <v>143828.85999999999</v>
      </c>
      <c r="S1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-41433.089999999982</v>
      </c>
      <c r="T146" s="18">
        <v>10139.99</v>
      </c>
      <c r="U146" s="18">
        <v>16014.54</v>
      </c>
      <c r="V146" s="20">
        <v>1920.9</v>
      </c>
      <c r="W146" s="20">
        <v>0</v>
      </c>
      <c r="X146" s="20">
        <v>0</v>
      </c>
      <c r="Y146" s="21">
        <v>0</v>
      </c>
      <c r="Z146" s="21">
        <v>0</v>
      </c>
      <c r="AA1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1674090.5299999998</v>
      </c>
      <c r="AB146" s="16">
        <v>1512326.23</v>
      </c>
      <c r="AC146" s="19">
        <v>1674090.53</v>
      </c>
      <c r="AD1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6" s="24"/>
      <c r="AF146" s="1" t="s">
        <v>529</v>
      </c>
      <c r="AG146" s="1">
        <v>1380678.93</v>
      </c>
    </row>
    <row r="147" spans="2:33" ht="30" hidden="1">
      <c r="B147" s="15" t="s">
        <v>1770</v>
      </c>
      <c r="C147" s="1" t="s">
        <v>532</v>
      </c>
      <c r="D147" s="1" t="s">
        <v>33</v>
      </c>
      <c r="E147" s="1" t="s">
        <v>533</v>
      </c>
      <c r="F147" s="1" t="s">
        <v>534</v>
      </c>
      <c r="G147" s="1" t="s">
        <v>535</v>
      </c>
      <c r="I147" s="1" t="s">
        <v>195</v>
      </c>
      <c r="J147" s="1" t="s">
        <v>51</v>
      </c>
      <c r="K147" s="17">
        <v>2951.9</v>
      </c>
      <c r="L147" s="17">
        <v>638.70000000000005</v>
      </c>
      <c r="M147" s="17">
        <v>10.09</v>
      </c>
      <c r="N147" s="18">
        <v>108687.63</v>
      </c>
      <c r="O1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108687.462</v>
      </c>
      <c r="P147" s="17">
        <f>Таблица8234352[[#This Row],[Начислено взносов по отчету УК, руб,]]-Таблица8234352[[#This Row],[Начислено взносов  расчетное]]</f>
        <v>0.16800000000512227</v>
      </c>
      <c r="Q147" s="27">
        <v>103989.45</v>
      </c>
      <c r="R147" s="8">
        <f>Таблица8234352[[#This Row],[ПОСТУПИЛО ВЗНОСОВ ПО БАНКОВСКОЙ ВЫПИСКЕ]]-Таблица8234352[[#This Row],[Оплачено пени, руб,]]</f>
        <v>102680.31999999999</v>
      </c>
      <c r="S1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8581.1400000000103</v>
      </c>
      <c r="T147" s="18">
        <v>3882.96</v>
      </c>
      <c r="U147" s="18">
        <v>1309.1300000000001</v>
      </c>
      <c r="V147" s="20">
        <v>2183.56</v>
      </c>
      <c r="W147" s="20">
        <v>0</v>
      </c>
      <c r="X147" s="20">
        <v>0</v>
      </c>
      <c r="Y147" s="21">
        <v>0</v>
      </c>
      <c r="Z147" s="21">
        <v>0</v>
      </c>
      <c r="AA1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1862706.03</v>
      </c>
      <c r="AB147" s="16">
        <v>1756533.02</v>
      </c>
      <c r="AC147" s="19">
        <v>1862706.03</v>
      </c>
      <c r="AD1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7" s="24"/>
      <c r="AF147" s="1" t="s">
        <v>532</v>
      </c>
      <c r="AG147" s="1">
        <v>1656397.16</v>
      </c>
    </row>
    <row r="148" spans="2:33" ht="30" hidden="1">
      <c r="B148" s="15" t="s">
        <v>1770</v>
      </c>
      <c r="C148" s="1" t="s">
        <v>536</v>
      </c>
      <c r="D148" s="1" t="s">
        <v>33</v>
      </c>
      <c r="E148" s="1" t="s">
        <v>171</v>
      </c>
      <c r="F148" s="1" t="s">
        <v>172</v>
      </c>
      <c r="G148" s="1" t="s">
        <v>525</v>
      </c>
      <c r="I148" s="30" t="s">
        <v>195</v>
      </c>
      <c r="J148" s="30" t="s">
        <v>51</v>
      </c>
      <c r="K148" s="31">
        <v>2517.4899999999998</v>
      </c>
      <c r="L148" s="31">
        <v>1608</v>
      </c>
      <c r="M148" s="17">
        <v>10.09</v>
      </c>
      <c r="N148" s="18">
        <v>124878.84</v>
      </c>
      <c r="O1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124878.58230000001</v>
      </c>
      <c r="P148" s="17">
        <f>Таблица8234352[[#This Row],[Начислено взносов по отчету УК, руб,]]-Таблица8234352[[#This Row],[Начислено взносов  расчетное]]</f>
        <v>0.25769999998738058</v>
      </c>
      <c r="Q148" s="27">
        <v>115556.76</v>
      </c>
      <c r="R148" s="8">
        <f>Таблица8234352[[#This Row],[ПОСТУПИЛО ВЗНОСОВ ПО БАНКОВСКОЙ ВЫПИСКЕ]]-Таблица8234352[[#This Row],[Оплачено пени, руб,]]</f>
        <v>115233.15999999999</v>
      </c>
      <c r="S1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13824.600000000008</v>
      </c>
      <c r="T148" s="18">
        <v>4502.5200000000004</v>
      </c>
      <c r="U148" s="18">
        <v>323.60000000000002</v>
      </c>
      <c r="V148" s="20">
        <v>4895.7</v>
      </c>
      <c r="W148" s="20">
        <v>0</v>
      </c>
      <c r="X148" s="20">
        <v>0</v>
      </c>
      <c r="Y148" s="21">
        <v>0</v>
      </c>
      <c r="Z148" s="21">
        <v>0</v>
      </c>
      <c r="AA1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4072807.4700000007</v>
      </c>
      <c r="AB148" s="16">
        <v>3952355.0100000002</v>
      </c>
      <c r="AC148" s="19">
        <v>4072807.47</v>
      </c>
      <c r="AD1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8" s="24"/>
      <c r="AF148" s="1" t="s">
        <v>536</v>
      </c>
      <c r="AG148" s="1">
        <v>3823618.54</v>
      </c>
    </row>
    <row r="149" spans="2:33" ht="30" hidden="1">
      <c r="B149" s="15" t="s">
        <v>1770</v>
      </c>
      <c r="C149" s="1" t="s">
        <v>537</v>
      </c>
      <c r="D149" s="1" t="s">
        <v>66</v>
      </c>
      <c r="E149" s="1" t="s">
        <v>538</v>
      </c>
      <c r="F149" s="1" t="s">
        <v>539</v>
      </c>
      <c r="G149" s="1" t="s">
        <v>540</v>
      </c>
      <c r="H149" s="1" t="s">
        <v>1771</v>
      </c>
      <c r="I149" s="1" t="s">
        <v>220</v>
      </c>
      <c r="J149" s="1" t="s">
        <v>71</v>
      </c>
      <c r="K149" s="17">
        <v>3224</v>
      </c>
      <c r="L149" s="17">
        <v>0</v>
      </c>
      <c r="M149" s="17">
        <v>10.09</v>
      </c>
      <c r="N149" s="18">
        <v>97590.69</v>
      </c>
      <c r="O1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97590.48</v>
      </c>
      <c r="P149" s="17">
        <f>Таблица8234352[[#This Row],[Начислено взносов по отчету УК, руб,]]-Таблица8234352[[#This Row],[Начислено взносов  расчетное]]</f>
        <v>0.21000000000640284</v>
      </c>
      <c r="Q149" s="27">
        <v>127545.41</v>
      </c>
      <c r="R149" s="8">
        <f>Таблица8234352[[#This Row],[ПОСТУПИЛО ВЗНОСОВ ПО БАНКОВСКОЙ ВЫПИСКЕ]]-Таблица8234352[[#This Row],[Оплачено пени, руб,]]</f>
        <v>127545.41</v>
      </c>
      <c r="S1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-29954.720000000001</v>
      </c>
      <c r="T149" s="18">
        <v>0</v>
      </c>
      <c r="U149" s="18">
        <v>0</v>
      </c>
      <c r="V149" s="20">
        <v>3616.01</v>
      </c>
      <c r="W149" s="20">
        <v>0</v>
      </c>
      <c r="X149" s="20">
        <v>0</v>
      </c>
      <c r="Y149" s="21">
        <v>0</v>
      </c>
      <c r="Z149" s="21">
        <v>0</v>
      </c>
      <c r="AA1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3034509.02</v>
      </c>
      <c r="AB149" s="16">
        <v>2903347.6</v>
      </c>
      <c r="AC149" s="19">
        <v>3034509.02</v>
      </c>
      <c r="AD1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49" s="24"/>
      <c r="AF149" s="1" t="s">
        <v>537</v>
      </c>
      <c r="AG149" s="1">
        <v>2808694.64</v>
      </c>
    </row>
    <row r="150" spans="2:33" hidden="1">
      <c r="B150" s="15" t="s">
        <v>1770</v>
      </c>
      <c r="C150" s="1" t="s">
        <v>541</v>
      </c>
      <c r="D150" s="1" t="s">
        <v>83</v>
      </c>
      <c r="E150" s="1" t="s">
        <v>183</v>
      </c>
      <c r="F150" s="1" t="s">
        <v>184</v>
      </c>
      <c r="G150" s="1" t="s">
        <v>542</v>
      </c>
      <c r="I150" s="1" t="s">
        <v>180</v>
      </c>
      <c r="J150" s="30" t="s">
        <v>181</v>
      </c>
      <c r="K150" s="31">
        <v>3227</v>
      </c>
      <c r="L150" s="31">
        <v>0</v>
      </c>
      <c r="M150" s="17">
        <v>10.09</v>
      </c>
      <c r="N150" s="18">
        <v>97681.32</v>
      </c>
      <c r="O1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97681.290000000008</v>
      </c>
      <c r="P150" s="17">
        <f>Таблица8234352[[#This Row],[Начислено взносов по отчету УК, руб,]]-Таблица8234352[[#This Row],[Начислено взносов  расчетное]]</f>
        <v>2.9999999998835847E-2</v>
      </c>
      <c r="Q150" s="20">
        <v>89863.62</v>
      </c>
      <c r="R150" s="8">
        <f>Таблица8234352[[#This Row],[ПОСТУПИЛО ВЗНОСОВ ПО БАНКОВСКОЙ ВЫПИСКЕ]]-Таблица8234352[[#This Row],[Оплачено пени, руб,]]</f>
        <v>89863.62</v>
      </c>
      <c r="S1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13348.910000000011</v>
      </c>
      <c r="T150" s="18">
        <v>5531.21</v>
      </c>
      <c r="U150" s="18">
        <v>0</v>
      </c>
      <c r="V150" s="20">
        <v>1602.92</v>
      </c>
      <c r="W150" s="20">
        <v>0</v>
      </c>
      <c r="X150" s="20">
        <v>0</v>
      </c>
      <c r="Y150" s="21">
        <v>0</v>
      </c>
      <c r="Z150" s="21">
        <v>0</v>
      </c>
      <c r="AA1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1380441.6099999999</v>
      </c>
      <c r="AB150" s="16">
        <v>1288975.07</v>
      </c>
      <c r="AC150" s="19">
        <v>1380441.61</v>
      </c>
      <c r="AD1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0" s="24"/>
      <c r="AF150" s="1" t="s">
        <v>541</v>
      </c>
      <c r="AG150" s="1">
        <v>1196980.23</v>
      </c>
    </row>
    <row r="151" spans="2:33" ht="30" hidden="1">
      <c r="B151" s="15" t="s">
        <v>1770</v>
      </c>
      <c r="C151" s="1" t="s">
        <v>543</v>
      </c>
      <c r="D151" s="1" t="s">
        <v>83</v>
      </c>
      <c r="E151" s="1" t="s">
        <v>183</v>
      </c>
      <c r="F151" s="1" t="s">
        <v>184</v>
      </c>
      <c r="G151" s="1" t="s">
        <v>544</v>
      </c>
      <c r="I151" s="1" t="s">
        <v>545</v>
      </c>
      <c r="J151" s="1">
        <v>2456016018</v>
      </c>
      <c r="K151" s="17">
        <v>3241.4</v>
      </c>
      <c r="L151" s="17">
        <v>0</v>
      </c>
      <c r="M151" s="17">
        <v>10.09</v>
      </c>
      <c r="N151" s="18">
        <v>98117.28</v>
      </c>
      <c r="O1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98117.178</v>
      </c>
      <c r="P151" s="17">
        <f>Таблица8234352[[#This Row],[Начислено взносов по отчету УК, руб,]]-Таблица8234352[[#This Row],[Начислено взносов  расчетное]]</f>
        <v>0.10199999999895226</v>
      </c>
      <c r="Q151" s="20">
        <v>83504.59</v>
      </c>
      <c r="R151" s="8">
        <f>Таблица8234352[[#This Row],[ПОСТУПИЛО ВЗНОСОВ ПО БАНКОВСКОЙ ВЫПИСКЕ]]-Таблица8234352[[#This Row],[Оплачено пени, руб,]]</f>
        <v>83477.349999999991</v>
      </c>
      <c r="S1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14655.690000000008</v>
      </c>
      <c r="T151" s="18">
        <v>43</v>
      </c>
      <c r="U151" s="18">
        <v>27.24</v>
      </c>
      <c r="V151" s="20">
        <v>1370.05</v>
      </c>
      <c r="W151" s="20">
        <v>0</v>
      </c>
      <c r="X151" s="20">
        <v>0</v>
      </c>
      <c r="Y151" s="21">
        <v>0</v>
      </c>
      <c r="Z151" s="21">
        <v>0</v>
      </c>
      <c r="AA1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1186498.6900000002</v>
      </c>
      <c r="AB151" s="16">
        <v>1101624.05</v>
      </c>
      <c r="AC151" s="19">
        <v>1186498.69</v>
      </c>
      <c r="AD1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1" s="24"/>
      <c r="AF151" s="1" t="s">
        <v>543</v>
      </c>
      <c r="AG151" s="1">
        <v>1013652.64</v>
      </c>
    </row>
    <row r="152" spans="2:33" ht="30" hidden="1">
      <c r="B152" s="15" t="s">
        <v>1770</v>
      </c>
      <c r="C152" s="1" t="s">
        <v>546</v>
      </c>
      <c r="D152" s="1" t="s">
        <v>33</v>
      </c>
      <c r="E152" s="1" t="s">
        <v>358</v>
      </c>
      <c r="F152" s="1" t="s">
        <v>359</v>
      </c>
      <c r="G152" s="1" t="s">
        <v>547</v>
      </c>
      <c r="I152" s="1" t="s">
        <v>174</v>
      </c>
      <c r="J152" s="1" t="s">
        <v>175</v>
      </c>
      <c r="K152" s="17">
        <v>2389.3000000000002</v>
      </c>
      <c r="L152" s="17">
        <v>857.7</v>
      </c>
      <c r="M152" s="17">
        <v>10.09</v>
      </c>
      <c r="N152" s="18">
        <v>98286.84</v>
      </c>
      <c r="O1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98286.69</v>
      </c>
      <c r="P152" s="17">
        <f>Таблица8234352[[#This Row],[Начислено взносов по отчету УК, руб,]]-Таблица8234352[[#This Row],[Начислено взносов  расчетное]]</f>
        <v>0.14999999999417923</v>
      </c>
      <c r="Q152" s="20">
        <v>66113.759999999995</v>
      </c>
      <c r="R152" s="8">
        <f>Таблица8234352[[#This Row],[ПОСТУПИЛО ВЗНОСОВ ПО БАНКОВСКОЙ ВЫПИСКЕ]]-Таблица8234352[[#This Row],[Оплачено пени, руб,]]</f>
        <v>66113.759999999995</v>
      </c>
      <c r="S1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32173.08</v>
      </c>
      <c r="T152" s="18">
        <v>0</v>
      </c>
      <c r="U152" s="18">
        <v>0</v>
      </c>
      <c r="V152" s="20">
        <v>3041.62</v>
      </c>
      <c r="W152" s="20">
        <v>0</v>
      </c>
      <c r="X152" s="20">
        <v>0</v>
      </c>
      <c r="Y152" s="21">
        <v>0</v>
      </c>
      <c r="Z152" s="21">
        <v>0</v>
      </c>
      <c r="AA1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2527979.1599999997</v>
      </c>
      <c r="AB152" s="16">
        <v>2458823.7799999998</v>
      </c>
      <c r="AC152" s="19">
        <v>2527979.16</v>
      </c>
      <c r="AD1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2" s="24" t="s">
        <v>282</v>
      </c>
      <c r="AF152" s="1" t="s">
        <v>546</v>
      </c>
      <c r="AG152" s="1">
        <v>2379644.7999999998</v>
      </c>
    </row>
    <row r="153" spans="2:33" hidden="1">
      <c r="B153" s="15" t="s">
        <v>1770</v>
      </c>
      <c r="C153" s="1" t="s">
        <v>548</v>
      </c>
      <c r="D153" s="1" t="s">
        <v>83</v>
      </c>
      <c r="E153" s="1" t="s">
        <v>183</v>
      </c>
      <c r="F153" s="1" t="s">
        <v>184</v>
      </c>
      <c r="G153" s="1" t="s">
        <v>549</v>
      </c>
      <c r="I153" s="1" t="s">
        <v>226</v>
      </c>
      <c r="J153" s="1" t="s">
        <v>227</v>
      </c>
      <c r="K153" s="17">
        <v>3243.6</v>
      </c>
      <c r="L153" s="17">
        <v>0</v>
      </c>
      <c r="M153" s="17">
        <v>10.09</v>
      </c>
      <c r="N153" s="18">
        <v>98183.85</v>
      </c>
      <c r="O15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98183.771999999997</v>
      </c>
      <c r="P153" s="17">
        <f>Таблица8234352[[#This Row],[Начислено взносов по отчету УК, руб,]]-Таблица8234352[[#This Row],[Начислено взносов  расчетное]]</f>
        <v>7.8000000008614734E-2</v>
      </c>
      <c r="Q153" s="19">
        <v>104825.24</v>
      </c>
      <c r="R153" s="8">
        <f>Таблица8234352[[#This Row],[ПОСТУПИЛО ВЗНОСОВ ПО БАНКОВСКОЙ ВЫПИСКЕ]]-Таблица8234352[[#This Row],[Оплачено пени, руб,]]</f>
        <v>104825.24</v>
      </c>
      <c r="S1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-5414.2899999999991</v>
      </c>
      <c r="T153" s="18">
        <v>1227.0999999999999</v>
      </c>
      <c r="U153" s="18">
        <v>0</v>
      </c>
      <c r="V153" s="20">
        <v>0</v>
      </c>
      <c r="W153" s="20">
        <v>0</v>
      </c>
      <c r="X153" s="20">
        <v>0</v>
      </c>
      <c r="Y153" s="21">
        <v>0</v>
      </c>
      <c r="Z153" s="21">
        <v>0</v>
      </c>
      <c r="AA1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1055868.57</v>
      </c>
      <c r="AB153" s="16">
        <v>951043.33</v>
      </c>
      <c r="AC153" s="19">
        <v>1055868.57</v>
      </c>
      <c r="AD1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3" s="24"/>
      <c r="AF153" s="1" t="s">
        <v>548</v>
      </c>
      <c r="AG153" s="1">
        <v>863678.19</v>
      </c>
    </row>
    <row r="154" spans="2:33" hidden="1">
      <c r="B154" s="15" t="s">
        <v>1770</v>
      </c>
      <c r="C154" s="1" t="s">
        <v>550</v>
      </c>
      <c r="D154" s="1" t="s">
        <v>83</v>
      </c>
      <c r="E154" s="1" t="s">
        <v>183</v>
      </c>
      <c r="F154" s="1" t="s">
        <v>184</v>
      </c>
      <c r="G154" s="1" t="s">
        <v>551</v>
      </c>
      <c r="I154" s="30" t="s">
        <v>180</v>
      </c>
      <c r="J154" s="1" t="s">
        <v>181</v>
      </c>
      <c r="K154" s="17">
        <v>3252.6</v>
      </c>
      <c r="L154" s="17">
        <v>0</v>
      </c>
      <c r="M154" s="17">
        <v>10.09</v>
      </c>
      <c r="N154" s="18">
        <v>98456.28</v>
      </c>
      <c r="O1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98456.20199999999</v>
      </c>
      <c r="P154" s="17">
        <f>Таблица8234352[[#This Row],[Начислено взносов по отчету УК, руб,]]-Таблица8234352[[#This Row],[Начислено взносов  расчетное]]</f>
        <v>7.8000000008614734E-2</v>
      </c>
      <c r="Q154" s="19">
        <v>105111.9</v>
      </c>
      <c r="R154" s="8">
        <f>Таблица8234352[[#This Row],[ПОСТУПИЛО ВЗНОСОВ ПО БАНКОВСКОЙ ВЫПИСКЕ]]-Таблица8234352[[#This Row],[Оплачено пени, руб,]]</f>
        <v>105111.9</v>
      </c>
      <c r="S1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-1140.8199999999952</v>
      </c>
      <c r="T154" s="18">
        <v>5514.8</v>
      </c>
      <c r="U154" s="18">
        <v>0</v>
      </c>
      <c r="V154" s="20">
        <v>0</v>
      </c>
      <c r="W154" s="20">
        <v>0</v>
      </c>
      <c r="X154" s="20">
        <v>0</v>
      </c>
      <c r="Y154" s="21">
        <v>0</v>
      </c>
      <c r="Z154" s="21">
        <v>0</v>
      </c>
      <c r="AA15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637014.91</v>
      </c>
      <c r="AB154" s="16">
        <v>531903.01</v>
      </c>
      <c r="AC154" s="19">
        <v>637014.91</v>
      </c>
      <c r="AD15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4" s="24"/>
      <c r="AF154" s="1" t="s">
        <v>550</v>
      </c>
      <c r="AG154" s="1">
        <v>442967.67</v>
      </c>
    </row>
    <row r="155" spans="2:33" hidden="1">
      <c r="B155" s="15" t="s">
        <v>1770</v>
      </c>
      <c r="C155" s="1" t="s">
        <v>552</v>
      </c>
      <c r="D155" s="1" t="s">
        <v>83</v>
      </c>
      <c r="E155" s="1" t="s">
        <v>311</v>
      </c>
      <c r="F155" s="1" t="s">
        <v>291</v>
      </c>
      <c r="G155" s="1" t="s">
        <v>553</v>
      </c>
      <c r="I155" s="30" t="s">
        <v>226</v>
      </c>
      <c r="J155" s="30" t="s">
        <v>227</v>
      </c>
      <c r="K155" s="31">
        <v>3059.4</v>
      </c>
      <c r="L155" s="31">
        <v>202.7</v>
      </c>
      <c r="M155" s="17">
        <v>10.09</v>
      </c>
      <c r="N155" s="18">
        <v>98743.8</v>
      </c>
      <c r="O1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98743.766999999993</v>
      </c>
      <c r="P155" s="17">
        <f>Таблица8234352[[#This Row],[Начислено взносов по отчету УК, руб,]]-Таблица8234352[[#This Row],[Начислено взносов  расчетное]]</f>
        <v>3.3000000010360964E-2</v>
      </c>
      <c r="Q155" s="20">
        <v>83268.19</v>
      </c>
      <c r="R155" s="8">
        <f>Таблица8234352[[#This Row],[ПОСТУПИЛО ВЗНОСОВ ПО БАНКОВСКОЙ ВЫПИСКЕ]]-Таблица8234352[[#This Row],[Оплачено пени, руб,]]</f>
        <v>83268.19</v>
      </c>
      <c r="S15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21231.05</v>
      </c>
      <c r="T155" s="18">
        <v>5755.44</v>
      </c>
      <c r="U155" s="18">
        <v>0</v>
      </c>
      <c r="V155" s="20">
        <v>828.75</v>
      </c>
      <c r="W155" s="20">
        <v>0</v>
      </c>
      <c r="X155" s="20">
        <v>0</v>
      </c>
      <c r="Y155" s="21">
        <v>0</v>
      </c>
      <c r="Z155" s="21">
        <v>0</v>
      </c>
      <c r="AA15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1087691.44</v>
      </c>
      <c r="AB155" s="16">
        <v>1003594.5</v>
      </c>
      <c r="AC155" s="19">
        <v>1087691.44</v>
      </c>
      <c r="AD15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5" s="24"/>
      <c r="AF155" s="1" t="s">
        <v>552</v>
      </c>
      <c r="AG155" s="1">
        <v>917655.81</v>
      </c>
    </row>
    <row r="156" spans="2:33" ht="45" hidden="1">
      <c r="B156" s="15" t="s">
        <v>1770</v>
      </c>
      <c r="C156" s="1" t="s">
        <v>554</v>
      </c>
      <c r="D156" s="1" t="s">
        <v>33</v>
      </c>
      <c r="E156" s="1" t="s">
        <v>342</v>
      </c>
      <c r="F156" s="1" t="s">
        <v>343</v>
      </c>
      <c r="G156" s="1" t="s">
        <v>555</v>
      </c>
      <c r="I156" s="1" t="s">
        <v>556</v>
      </c>
      <c r="J156" s="1" t="s">
        <v>557</v>
      </c>
      <c r="K156" s="17">
        <v>3344.3</v>
      </c>
      <c r="L156" s="17">
        <v>0</v>
      </c>
      <c r="M156" s="17">
        <v>10.09</v>
      </c>
      <c r="N156" s="18">
        <v>98898.27</v>
      </c>
      <c r="O15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101231.96100000001</v>
      </c>
      <c r="P156" s="17">
        <f>Таблица8234352[[#This Row],[Начислено взносов по отчету УК, руб,]]-Таблица8234352[[#This Row],[Начислено взносов  расчетное]]</f>
        <v>-2333.6910000000062</v>
      </c>
      <c r="Q156" s="27">
        <v>94395.33</v>
      </c>
      <c r="R156" s="8">
        <f>Таблица8234352[[#This Row],[ПОСТУПИЛО ВЗНОСОВ ПО БАНКОВСКОЙ ВЫПИСКЕ]]-Таблица8234352[[#This Row],[Оплачено пени, руб,]]</f>
        <v>77675.64</v>
      </c>
      <c r="S15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6453.7000000000044</v>
      </c>
      <c r="T156" s="18">
        <v>1950.76</v>
      </c>
      <c r="U156" s="18">
        <v>16719.689999999999</v>
      </c>
      <c r="V156" s="20">
        <v>3102.27</v>
      </c>
      <c r="W156" s="20">
        <v>0</v>
      </c>
      <c r="X156" s="20">
        <v>0</v>
      </c>
      <c r="Y156" s="21">
        <v>0</v>
      </c>
      <c r="Z156" s="21">
        <v>0</v>
      </c>
      <c r="AA1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2604405.9899999998</v>
      </c>
      <c r="AB156" s="16">
        <v>2506908.3899999997</v>
      </c>
      <c r="AC156" s="19">
        <v>2604405.9900000002</v>
      </c>
      <c r="AD15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6" s="24" t="s">
        <v>558</v>
      </c>
      <c r="AF156" s="1" t="s">
        <v>554</v>
      </c>
      <c r="AG156" s="1">
        <v>2391035.3199999998</v>
      </c>
    </row>
    <row r="157" spans="2:33" hidden="1">
      <c r="B157" s="15" t="s">
        <v>1770</v>
      </c>
      <c r="C157" s="1" t="s">
        <v>559</v>
      </c>
      <c r="D157" s="1" t="s">
        <v>83</v>
      </c>
      <c r="E157" s="1" t="s">
        <v>183</v>
      </c>
      <c r="F157" s="1" t="s">
        <v>184</v>
      </c>
      <c r="G157" s="1" t="s">
        <v>560</v>
      </c>
      <c r="I157" s="1" t="s">
        <v>226</v>
      </c>
      <c r="J157" s="1" t="s">
        <v>227</v>
      </c>
      <c r="K157" s="17">
        <v>3274.3</v>
      </c>
      <c r="L157" s="17">
        <v>0</v>
      </c>
      <c r="M157" s="17">
        <v>10.09</v>
      </c>
      <c r="N157" s="18">
        <v>99113.07</v>
      </c>
      <c r="O1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99113.060999999987</v>
      </c>
      <c r="P157" s="17">
        <f>Таблица8234352[[#This Row],[Начислено взносов по отчету УК, руб,]]-Таблица8234352[[#This Row],[Начислено взносов  расчетное]]</f>
        <v>9.0000000200234354E-3</v>
      </c>
      <c r="Q157" s="20">
        <v>93848.39</v>
      </c>
      <c r="R157" s="8">
        <f>Таблица8234352[[#This Row],[ПОСТУПИЛО ВЗНОСОВ ПО БАНКОВСКОЙ ВЫПИСКЕ]]-Таблица8234352[[#This Row],[Оплачено пени, руб,]]</f>
        <v>93848.39</v>
      </c>
      <c r="S15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8230.7100000000082</v>
      </c>
      <c r="T157" s="18">
        <v>2966.03</v>
      </c>
      <c r="U157" s="18">
        <v>0</v>
      </c>
      <c r="V157" s="20">
        <v>1580.52</v>
      </c>
      <c r="W157" s="20">
        <v>0</v>
      </c>
      <c r="X157" s="20">
        <v>0</v>
      </c>
      <c r="Y157" s="21">
        <v>0</v>
      </c>
      <c r="Z157" s="21">
        <v>0</v>
      </c>
      <c r="AA1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1367020.0699999998</v>
      </c>
      <c r="AB157" s="16">
        <v>1271591.1599999999</v>
      </c>
      <c r="AC157" s="19">
        <v>1367020.07</v>
      </c>
      <c r="AD15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7" s="24"/>
      <c r="AF157" s="1" t="s">
        <v>559</v>
      </c>
      <c r="AG157" s="1">
        <v>1185814.67</v>
      </c>
    </row>
    <row r="158" spans="2:33" hidden="1">
      <c r="B158" s="15" t="s">
        <v>1770</v>
      </c>
      <c r="C158" s="1" t="s">
        <v>561</v>
      </c>
      <c r="D158" s="1" t="s">
        <v>83</v>
      </c>
      <c r="E158" s="1" t="s">
        <v>311</v>
      </c>
      <c r="F158" s="1" t="s">
        <v>291</v>
      </c>
      <c r="G158" s="1" t="s">
        <v>469</v>
      </c>
      <c r="I158" s="1" t="s">
        <v>226</v>
      </c>
      <c r="J158" s="1" t="s">
        <v>227</v>
      </c>
      <c r="K158" s="17">
        <v>3231</v>
      </c>
      <c r="L158" s="17">
        <v>51.1</v>
      </c>
      <c r="M158" s="17">
        <v>10.09</v>
      </c>
      <c r="N158" s="18">
        <v>99349.29</v>
      </c>
      <c r="O1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99349.166999999987</v>
      </c>
      <c r="P158" s="17">
        <f>Таблица8234352[[#This Row],[Начислено взносов по отчету УК, руб,]]-Таблица8234352[[#This Row],[Начислено взносов  расчетное]]</f>
        <v>0.1230000000068685</v>
      </c>
      <c r="Q158" s="19">
        <v>92381.41</v>
      </c>
      <c r="R158" s="8">
        <f>Таблица8234352[[#This Row],[ПОСТУПИЛО ВЗНОСОВ ПО БАНКОВСКОЙ ВЫПИСКЕ]]-Таблица8234352[[#This Row],[Оплачено пени, руб,]]</f>
        <v>92381.41</v>
      </c>
      <c r="S15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10931.079999999991</v>
      </c>
      <c r="T158" s="18">
        <v>3963.2</v>
      </c>
      <c r="U158" s="18">
        <v>0</v>
      </c>
      <c r="V158" s="20">
        <v>0</v>
      </c>
      <c r="W158" s="20">
        <v>0</v>
      </c>
      <c r="X158" s="20">
        <v>0</v>
      </c>
      <c r="Y158" s="21">
        <v>0</v>
      </c>
      <c r="Z158" s="21">
        <v>0</v>
      </c>
      <c r="AA1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647750.74</v>
      </c>
      <c r="AB158" s="16">
        <v>555369.32999999996</v>
      </c>
      <c r="AC158" s="19">
        <v>647750.74</v>
      </c>
      <c r="AD15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8" s="24"/>
      <c r="AF158" s="1" t="s">
        <v>561</v>
      </c>
      <c r="AG158" s="1">
        <v>469967.67</v>
      </c>
    </row>
    <row r="159" spans="2:33" ht="30" hidden="1">
      <c r="B159" s="15" t="s">
        <v>1770</v>
      </c>
      <c r="C159" s="1" t="s">
        <v>562</v>
      </c>
      <c r="D159" s="1" t="s">
        <v>33</v>
      </c>
      <c r="E159" s="1" t="s">
        <v>563</v>
      </c>
      <c r="F159" s="1" t="s">
        <v>564</v>
      </c>
      <c r="G159" s="1" t="s">
        <v>565</v>
      </c>
      <c r="I159" s="1" t="s">
        <v>566</v>
      </c>
      <c r="J159" s="1" t="s">
        <v>51</v>
      </c>
      <c r="K159" s="17">
        <v>4089.9</v>
      </c>
      <c r="L159" s="17">
        <v>0</v>
      </c>
      <c r="M159" s="17">
        <v>10.09</v>
      </c>
      <c r="N159" s="18">
        <v>123778.18</v>
      </c>
      <c r="O15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123801.273</v>
      </c>
      <c r="P159" s="17">
        <f>Таблица8234352[[#This Row],[Начислено взносов по отчету УК, руб,]]-Таблица8234352[[#This Row],[Начислено взносов  расчетное]]</f>
        <v>-23.093000000008033</v>
      </c>
      <c r="Q159" s="27">
        <v>127283.13</v>
      </c>
      <c r="R159" s="8">
        <f>Таблица8234352[[#This Row],[ПОСТУПИЛО ВЗНОСОВ ПО БАНКОВСКОЙ ВЫПИСКЕ]]-Таблица8234352[[#This Row],[Оплачено пени, руб,]]</f>
        <v>124250.84000000001</v>
      </c>
      <c r="S15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-3498.1400000000181</v>
      </c>
      <c r="T159" s="18">
        <v>6.81</v>
      </c>
      <c r="U159" s="18">
        <v>3032.29</v>
      </c>
      <c r="V159" s="20">
        <v>4475.3999999999996</v>
      </c>
      <c r="W159" s="20">
        <v>0</v>
      </c>
      <c r="X159" s="20">
        <v>0</v>
      </c>
      <c r="Y159" s="21">
        <v>0</v>
      </c>
      <c r="Z159" s="21">
        <v>0</v>
      </c>
      <c r="AA1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3756522.09</v>
      </c>
      <c r="AB159" s="16">
        <v>3624763.56</v>
      </c>
      <c r="AC159" s="19">
        <v>3756522.09</v>
      </c>
      <c r="AD15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59" s="24" t="s">
        <v>7</v>
      </c>
      <c r="AF159" s="1" t="s">
        <v>562</v>
      </c>
      <c r="AG159" s="1">
        <v>3501722.58</v>
      </c>
    </row>
    <row r="160" spans="2:33" ht="30" hidden="1">
      <c r="B160" s="15" t="s">
        <v>1770</v>
      </c>
      <c r="C160" s="1" t="s">
        <v>567</v>
      </c>
      <c r="D160" s="1" t="s">
        <v>33</v>
      </c>
      <c r="E160" s="1" t="s">
        <v>568</v>
      </c>
      <c r="F160" s="1" t="s">
        <v>569</v>
      </c>
      <c r="G160" s="1" t="s">
        <v>525</v>
      </c>
      <c r="I160" s="30" t="s">
        <v>195</v>
      </c>
      <c r="J160" s="30" t="s">
        <v>51</v>
      </c>
      <c r="K160" s="31">
        <v>4607.3</v>
      </c>
      <c r="L160" s="31">
        <v>0</v>
      </c>
      <c r="M160" s="17">
        <v>10.09</v>
      </c>
      <c r="N160" s="18">
        <v>139463.19</v>
      </c>
      <c r="O16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139462.97099999999</v>
      </c>
      <c r="P160" s="17">
        <f>Таблица8234352[[#This Row],[Начислено взносов по отчету УК, руб,]]-Таблица8234352[[#This Row],[Начислено взносов  расчетное]]</f>
        <v>0.21900000001187436</v>
      </c>
      <c r="Q160" s="27">
        <v>208579.71</v>
      </c>
      <c r="R160" s="8">
        <f>Таблица8234352[[#This Row],[ПОСТУПИЛО ВЗНОСОВ ПО БАНКОВСКОЙ ВЫПИСКЕ]]-Таблица8234352[[#This Row],[Оплачено пени, руб,]]</f>
        <v>193788.44999999998</v>
      </c>
      <c r="S16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-40610.639999999978</v>
      </c>
      <c r="T160" s="18">
        <v>28505.88</v>
      </c>
      <c r="U160" s="18">
        <v>14791.26</v>
      </c>
      <c r="V160" s="20">
        <v>2709.86</v>
      </c>
      <c r="W160" s="20">
        <v>0</v>
      </c>
      <c r="X160" s="20">
        <v>0</v>
      </c>
      <c r="Y160" s="21">
        <v>0</v>
      </c>
      <c r="Z160" s="21">
        <v>0</v>
      </c>
      <c r="AA16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2394243.35</v>
      </c>
      <c r="AB160" s="16">
        <v>2182953.7800000003</v>
      </c>
      <c r="AC160" s="19">
        <v>2394243.35</v>
      </c>
      <c r="AD16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0" s="24"/>
      <c r="AF160" s="1" t="s">
        <v>567</v>
      </c>
      <c r="AG160" s="1">
        <v>2011513.05</v>
      </c>
    </row>
    <row r="161" spans="2:33" ht="45" hidden="1">
      <c r="B161" s="15" t="s">
        <v>1770</v>
      </c>
      <c r="C161" s="1" t="s">
        <v>570</v>
      </c>
      <c r="D161" s="1" t="s">
        <v>33</v>
      </c>
      <c r="E161" s="1" t="s">
        <v>342</v>
      </c>
      <c r="F161" s="1" t="s">
        <v>343</v>
      </c>
      <c r="G161" s="1" t="s">
        <v>571</v>
      </c>
      <c r="I161" s="1" t="s">
        <v>572</v>
      </c>
      <c r="J161" s="1" t="s">
        <v>573</v>
      </c>
      <c r="K161" s="17">
        <v>2161.8000000000002</v>
      </c>
      <c r="L161" s="17">
        <v>1034.5</v>
      </c>
      <c r="M161" s="17">
        <v>10.48</v>
      </c>
      <c r="N161" s="18">
        <v>100491.69</v>
      </c>
      <c r="O16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100491.67200000001</v>
      </c>
      <c r="P161" s="17">
        <f>Таблица8234352[[#This Row],[Начислено взносов по отчету УК, руб,]]-Таблица8234352[[#This Row],[Начислено взносов  расчетное]]</f>
        <v>1.7999999996391125E-2</v>
      </c>
      <c r="Q161" s="20">
        <v>86670.05</v>
      </c>
      <c r="R161" s="8">
        <f>Таблица8234352[[#This Row],[ПОСТУПИЛО ВЗНОСОВ ПО БАНКОВСКОЙ ВЫПИСКЕ]]-Таблица8234352[[#This Row],[Оплачено пени, руб,]]</f>
        <v>78273.919999999998</v>
      </c>
      <c r="S16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15051.920000000004</v>
      </c>
      <c r="T161" s="18">
        <v>1230.28</v>
      </c>
      <c r="U161" s="18">
        <v>8396.1299999999992</v>
      </c>
      <c r="V161" s="20">
        <v>2453.64</v>
      </c>
      <c r="W161" s="20">
        <v>0</v>
      </c>
      <c r="X161" s="20">
        <v>0</v>
      </c>
      <c r="Y161" s="21">
        <v>0</v>
      </c>
      <c r="Z161" s="21">
        <v>0</v>
      </c>
      <c r="AA16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2064706.7999999998</v>
      </c>
      <c r="AB161" s="16">
        <v>1975583.11</v>
      </c>
      <c r="AC161" s="19">
        <v>2064706.8</v>
      </c>
      <c r="AD16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1" s="24"/>
      <c r="AF161" s="1" t="s">
        <v>570</v>
      </c>
      <c r="AG161" s="1">
        <v>1835714.25</v>
      </c>
    </row>
    <row r="162" spans="2:33" hidden="1">
      <c r="B162" s="15" t="s">
        <v>1770</v>
      </c>
      <c r="C162" s="1" t="s">
        <v>574</v>
      </c>
      <c r="D162" s="1" t="s">
        <v>83</v>
      </c>
      <c r="E162" s="1" t="s">
        <v>385</v>
      </c>
      <c r="F162" s="1" t="s">
        <v>224</v>
      </c>
      <c r="G162" s="1" t="s">
        <v>167</v>
      </c>
      <c r="I162" s="1" t="s">
        <v>180</v>
      </c>
      <c r="J162" s="1" t="s">
        <v>181</v>
      </c>
      <c r="K162" s="17">
        <v>2970.3</v>
      </c>
      <c r="L162" s="17">
        <v>351.8</v>
      </c>
      <c r="M162" s="17">
        <v>10.09</v>
      </c>
      <c r="N162" s="18">
        <v>100552.1</v>
      </c>
      <c r="O16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100559.967</v>
      </c>
      <c r="P162" s="17">
        <f>Таблица8234352[[#This Row],[Начислено взносов по отчету УК, руб,]]-Таблица8234352[[#This Row],[Начислено взносов  расчетное]]</f>
        <v>-7.8669999999983702</v>
      </c>
      <c r="Q162" s="20">
        <v>94328.66</v>
      </c>
      <c r="R162" s="8">
        <f>Таблица8234352[[#This Row],[ПОСТУПИЛО ВЗНОСОВ ПО БАНКОВСКОЙ ВЫПИСКЕ]]-Таблица8234352[[#This Row],[Оплачено пени, руб,]]</f>
        <v>94328.66</v>
      </c>
      <c r="S16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12046.050000000003</v>
      </c>
      <c r="T162" s="18">
        <v>5822.61</v>
      </c>
      <c r="U162" s="18">
        <v>0</v>
      </c>
      <c r="V162" s="20">
        <v>1699.39</v>
      </c>
      <c r="W162" s="20">
        <v>0</v>
      </c>
      <c r="X162" s="20">
        <v>0</v>
      </c>
      <c r="Y162" s="21">
        <v>0</v>
      </c>
      <c r="Z162" s="21">
        <v>71941.95</v>
      </c>
      <c r="AA16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1410181.7899999998</v>
      </c>
      <c r="AB162" s="16">
        <v>1386095.69</v>
      </c>
      <c r="AC162" s="19">
        <v>1410181.79</v>
      </c>
      <c r="AD16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2" s="24"/>
      <c r="AF162" s="1" t="s">
        <v>574</v>
      </c>
      <c r="AG162" s="1">
        <v>1235453.22</v>
      </c>
    </row>
    <row r="163" spans="2:33" hidden="1">
      <c r="B163" s="15" t="s">
        <v>1770</v>
      </c>
      <c r="C163" s="1" t="s">
        <v>575</v>
      </c>
      <c r="D163" s="1" t="s">
        <v>83</v>
      </c>
      <c r="E163" s="1" t="s">
        <v>385</v>
      </c>
      <c r="F163" s="1" t="s">
        <v>224</v>
      </c>
      <c r="G163" s="1" t="s">
        <v>576</v>
      </c>
      <c r="I163" s="1" t="s">
        <v>226</v>
      </c>
      <c r="J163" s="1" t="s">
        <v>227</v>
      </c>
      <c r="K163" s="17">
        <v>3277.4</v>
      </c>
      <c r="L163" s="17">
        <v>57.9</v>
      </c>
      <c r="M163" s="17">
        <v>10.09</v>
      </c>
      <c r="N163" s="18">
        <v>100959.63</v>
      </c>
      <c r="O16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100959.53100000002</v>
      </c>
      <c r="P163" s="17">
        <f>Таблица8234352[[#This Row],[Начислено взносов по отчету УК, руб,]]-Таблица8234352[[#This Row],[Начислено взносов  расчетное]]</f>
        <v>9.8999999987427145E-2</v>
      </c>
      <c r="Q163" s="20">
        <v>114334.05</v>
      </c>
      <c r="R163" s="8">
        <f>Таблица8234352[[#This Row],[ПОСТУПИЛО ВЗНОСОВ ПО БАНКОВСКОЙ ВЫПИСКЕ]]-Таблица8234352[[#This Row],[Оплачено пени, руб,]]</f>
        <v>114334.05</v>
      </c>
      <c r="S16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-6290.7299999999987</v>
      </c>
      <c r="T163" s="18">
        <v>7083.69</v>
      </c>
      <c r="U163" s="18">
        <v>0</v>
      </c>
      <c r="V163" s="20">
        <v>1299.3</v>
      </c>
      <c r="W163" s="20">
        <v>0</v>
      </c>
      <c r="X163" s="20">
        <v>0</v>
      </c>
      <c r="Y163" s="21">
        <v>0</v>
      </c>
      <c r="Z163" s="21">
        <v>0</v>
      </c>
      <c r="AA16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1154923.3800000001</v>
      </c>
      <c r="AB163" s="16">
        <v>1039290.03</v>
      </c>
      <c r="AC163" s="19">
        <v>1154923.3799999999</v>
      </c>
      <c r="AD16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3" s="24"/>
      <c r="AF163" s="1" t="s">
        <v>575</v>
      </c>
      <c r="AG163" s="1">
        <v>942913.35</v>
      </c>
    </row>
    <row r="164" spans="2:33" ht="30" hidden="1">
      <c r="B164" s="15" t="s">
        <v>1770</v>
      </c>
      <c r="C164" s="1" t="s">
        <v>581</v>
      </c>
      <c r="D164" s="1" t="s">
        <v>33</v>
      </c>
      <c r="E164" s="1" t="s">
        <v>582</v>
      </c>
      <c r="F164" s="1" t="s">
        <v>583</v>
      </c>
      <c r="G164" s="1" t="s">
        <v>584</v>
      </c>
      <c r="I164" s="1" t="s">
        <v>195</v>
      </c>
      <c r="J164" s="1" t="s">
        <v>51</v>
      </c>
      <c r="K164" s="17">
        <v>15467.6</v>
      </c>
      <c r="L164" s="17">
        <v>0</v>
      </c>
      <c r="M164" s="17">
        <v>10.48</v>
      </c>
      <c r="N164" s="18">
        <v>486298.98</v>
      </c>
      <c r="O16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486301.34400000004</v>
      </c>
      <c r="P164" s="17">
        <f>Таблица8234352[[#This Row],[Начислено взносов по отчету УК, руб,]]-Таблица8234352[[#This Row],[Начислено взносов  расчетное]]</f>
        <v>-2.3640000000596046</v>
      </c>
      <c r="Q164" s="27">
        <v>471169.9</v>
      </c>
      <c r="R164" s="8">
        <f>Таблица8234352[[#This Row],[ПОСТУПИЛО ВЗНОСОВ ПО БАНКОВСКОЙ ВЫПИСКЕ]]-Таблица8234352[[#This Row],[Оплачено пени, руб,]]</f>
        <v>469710.15</v>
      </c>
      <c r="S16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81573.919999999955</v>
      </c>
      <c r="T164" s="18">
        <v>66444.84</v>
      </c>
      <c r="U164" s="18">
        <v>1459.75</v>
      </c>
      <c r="V164" s="20">
        <v>10216.64</v>
      </c>
      <c r="W164" s="20">
        <v>0</v>
      </c>
      <c r="X164" s="20">
        <v>0</v>
      </c>
      <c r="Y164" s="21">
        <v>0</v>
      </c>
      <c r="Z164" s="21">
        <v>0</v>
      </c>
      <c r="AA16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8709346.4100000001</v>
      </c>
      <c r="AB164" s="16">
        <v>8227959.8699999992</v>
      </c>
      <c r="AC164" s="19">
        <v>8709346.4100000001</v>
      </c>
      <c r="AD16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4" s="24"/>
      <c r="AF164" s="1" t="s">
        <v>581</v>
      </c>
      <c r="AG164" s="1">
        <v>7766069.0999999996</v>
      </c>
    </row>
    <row r="165" spans="2:33" ht="45" hidden="1">
      <c r="B165" s="15" t="s">
        <v>1770</v>
      </c>
      <c r="C165" s="1" t="s">
        <v>585</v>
      </c>
      <c r="D165" s="1" t="s">
        <v>33</v>
      </c>
      <c r="E165" s="1" t="s">
        <v>586</v>
      </c>
      <c r="F165" s="1" t="s">
        <v>587</v>
      </c>
      <c r="G165" s="1" t="s">
        <v>588</v>
      </c>
      <c r="I165" s="1" t="s">
        <v>195</v>
      </c>
      <c r="J165" s="1" t="s">
        <v>51</v>
      </c>
      <c r="K165" s="17">
        <v>2310.5</v>
      </c>
      <c r="L165" s="17">
        <v>0</v>
      </c>
      <c r="M165" s="17">
        <v>10.48</v>
      </c>
      <c r="N165" s="18">
        <v>72642.14</v>
      </c>
      <c r="O16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72642.12</v>
      </c>
      <c r="P165" s="17">
        <f>Таблица8234352[[#This Row],[Начислено взносов по отчету УК, руб,]]-Таблица8234352[[#This Row],[Начислено взносов  расчетное]]</f>
        <v>2.0000000004074536E-2</v>
      </c>
      <c r="Q165" s="19">
        <v>80242.179999999993</v>
      </c>
      <c r="R165" s="8">
        <f>Таблица8234352[[#This Row],[ПОСТУПИЛО ВЗНОСОВ ПО БАНКОВСКОЙ ВЫПИСКЕ]]-Таблица8234352[[#This Row],[Оплачено пени, руб,]]</f>
        <v>73175.649999999994</v>
      </c>
      <c r="S16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-4187.5399999999945</v>
      </c>
      <c r="T165" s="18">
        <v>3412.5</v>
      </c>
      <c r="U165" s="18">
        <v>7066.53</v>
      </c>
      <c r="V165" s="20">
        <v>0</v>
      </c>
      <c r="W165" s="20">
        <v>0</v>
      </c>
      <c r="X165" s="20">
        <v>0</v>
      </c>
      <c r="Y165" s="21">
        <v>0</v>
      </c>
      <c r="Z165" s="21">
        <v>0</v>
      </c>
      <c r="AA16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1031422.03</v>
      </c>
      <c r="AB165" s="16">
        <v>951179.85</v>
      </c>
      <c r="AC165" s="20">
        <v>1031422.03</v>
      </c>
      <c r="AD16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5" s="24"/>
      <c r="AF165" s="1" t="s">
        <v>585</v>
      </c>
      <c r="AG165" s="1">
        <v>848240.24</v>
      </c>
    </row>
    <row r="166" spans="2:33" hidden="1">
      <c r="B166" s="15" t="s">
        <v>1770</v>
      </c>
      <c r="C166" s="1" t="s">
        <v>589</v>
      </c>
      <c r="D166" s="1" t="s">
        <v>83</v>
      </c>
      <c r="E166" s="1" t="s">
        <v>385</v>
      </c>
      <c r="F166" s="1" t="s">
        <v>224</v>
      </c>
      <c r="G166" s="1" t="s">
        <v>590</v>
      </c>
      <c r="I166" s="1" t="s">
        <v>180</v>
      </c>
      <c r="J166" s="1" t="s">
        <v>181</v>
      </c>
      <c r="K166" s="17">
        <v>3071.8</v>
      </c>
      <c r="L166" s="17">
        <v>148.80000000000007</v>
      </c>
      <c r="M166" s="17">
        <v>10.48</v>
      </c>
      <c r="N166" s="18">
        <v>101255.66</v>
      </c>
      <c r="O16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101255.66400000002</v>
      </c>
      <c r="P166" s="17">
        <f>Таблица8234352[[#This Row],[Начислено взносов по отчету УК, руб,]]-Таблица8234352[[#This Row],[Начислено взносов  расчетное]]</f>
        <v>-4.0000000153668225E-3</v>
      </c>
      <c r="Q166" s="20">
        <v>89191.25</v>
      </c>
      <c r="R166" s="8">
        <f>Таблица8234352[[#This Row],[ПОСТУПИЛО ВЗНОСОВ ПО БАНКОВСКОЙ ВЫПИСКЕ]]-Таблица8234352[[#This Row],[Оплачено пени, руб,]]</f>
        <v>89191.25</v>
      </c>
      <c r="S16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18516.300000000003</v>
      </c>
      <c r="T166" s="18">
        <v>6451.89</v>
      </c>
      <c r="U166" s="18">
        <v>0</v>
      </c>
      <c r="V166" s="20">
        <v>6239.91</v>
      </c>
      <c r="W166" s="20">
        <v>0</v>
      </c>
      <c r="X166" s="20">
        <v>0</v>
      </c>
      <c r="Y166" s="21">
        <v>0</v>
      </c>
      <c r="Z166" s="21">
        <v>0</v>
      </c>
      <c r="AA16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1352946.5999999999</v>
      </c>
      <c r="AB166" s="16">
        <v>1257515.44</v>
      </c>
      <c r="AC166" s="19">
        <v>1352946.6</v>
      </c>
      <c r="AD16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6" s="24"/>
      <c r="AF166" s="1" t="s">
        <v>589</v>
      </c>
      <c r="AG166" s="1">
        <v>1154841.01</v>
      </c>
    </row>
    <row r="167" spans="2:33" hidden="1">
      <c r="B167" s="15" t="s">
        <v>1770</v>
      </c>
      <c r="C167" s="1" t="s">
        <v>591</v>
      </c>
      <c r="D167" s="1" t="s">
        <v>83</v>
      </c>
      <c r="E167" s="1" t="s">
        <v>385</v>
      </c>
      <c r="F167" s="1" t="s">
        <v>224</v>
      </c>
      <c r="G167" s="1" t="s">
        <v>592</v>
      </c>
      <c r="I167" s="1" t="s">
        <v>180</v>
      </c>
      <c r="J167" s="1" t="s">
        <v>181</v>
      </c>
      <c r="K167" s="17">
        <v>3130.5</v>
      </c>
      <c r="L167" s="17">
        <v>99.899999999999977</v>
      </c>
      <c r="M167" s="17">
        <v>10.48</v>
      </c>
      <c r="N167" s="18">
        <v>101563.83</v>
      </c>
      <c r="O16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101563.77600000001</v>
      </c>
      <c r="P167" s="17">
        <f>Таблица8234352[[#This Row],[Начислено взносов по отчету УК, руб,]]-Таблица8234352[[#This Row],[Начислено взносов  расчетное]]</f>
        <v>5.3999999989173375E-2</v>
      </c>
      <c r="Q167" s="20">
        <v>102583.46</v>
      </c>
      <c r="R167" s="8">
        <f>Таблица8234352[[#This Row],[ПОСТУПИЛО ВЗНОСОВ ПО БАНКОВСКОЙ ВЫПИСКЕ]]-Таблица8234352[[#This Row],[Оплачено пени, руб,]]</f>
        <v>102583.46</v>
      </c>
      <c r="S16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2591.7599999999952</v>
      </c>
      <c r="T167" s="18">
        <v>3611.39</v>
      </c>
      <c r="U167" s="18">
        <v>0</v>
      </c>
      <c r="V167" s="20">
        <v>388.71</v>
      </c>
      <c r="W167" s="20">
        <v>0</v>
      </c>
      <c r="X167" s="20">
        <v>0</v>
      </c>
      <c r="Y167" s="21">
        <v>0</v>
      </c>
      <c r="Z167" s="21">
        <v>0</v>
      </c>
      <c r="AA16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1066958.4000000001</v>
      </c>
      <c r="AB167" s="16">
        <v>963986.2300000001</v>
      </c>
      <c r="AC167" s="19">
        <v>1066958.3999999999</v>
      </c>
      <c r="AD16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7" s="24"/>
      <c r="AF167" s="1" t="s">
        <v>591</v>
      </c>
      <c r="AG167" s="1">
        <v>834045.93</v>
      </c>
    </row>
    <row r="168" spans="2:33" hidden="1">
      <c r="B168" s="15" t="s">
        <v>1770</v>
      </c>
      <c r="C168" s="1" t="s">
        <v>593</v>
      </c>
      <c r="D168" s="1" t="s">
        <v>83</v>
      </c>
      <c r="E168" s="1" t="s">
        <v>497</v>
      </c>
      <c r="F168" s="1" t="s">
        <v>199</v>
      </c>
      <c r="G168" s="1" t="s">
        <v>594</v>
      </c>
      <c r="I168" s="1" t="s">
        <v>180</v>
      </c>
      <c r="J168" s="1" t="s">
        <v>181</v>
      </c>
      <c r="K168" s="17">
        <v>2680.8</v>
      </c>
      <c r="L168" s="17">
        <v>687.30000000000007</v>
      </c>
      <c r="M168" s="17">
        <v>10.09</v>
      </c>
      <c r="N168" s="18">
        <v>101952.51</v>
      </c>
      <c r="O16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101952.387</v>
      </c>
      <c r="P168" s="17">
        <f>Таблица8234352[[#This Row],[Начислено взносов по отчету УК, руб,]]-Таблица8234352[[#This Row],[Начислено взносов  расчетное]]</f>
        <v>0.12299999999231659</v>
      </c>
      <c r="Q168" s="19">
        <v>116690.77</v>
      </c>
      <c r="R168" s="8">
        <f>Таблица8234352[[#This Row],[ПОСТУПИЛО ВЗНОСОВ ПО БАНКОВСКОЙ ВЫПИСКЕ]]-Таблица8234352[[#This Row],[Оплачено пени, руб,]]</f>
        <v>116690.77</v>
      </c>
      <c r="S16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-13485.070000000009</v>
      </c>
      <c r="T168" s="18">
        <v>1253.19</v>
      </c>
      <c r="U168" s="18">
        <v>0</v>
      </c>
      <c r="V168" s="20">
        <v>0</v>
      </c>
      <c r="W168" s="20">
        <v>0</v>
      </c>
      <c r="X168" s="20">
        <v>0</v>
      </c>
      <c r="Y168" s="21">
        <v>0</v>
      </c>
      <c r="Z168" s="21">
        <v>0</v>
      </c>
      <c r="AA16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3518487.17</v>
      </c>
      <c r="AB168" s="16">
        <v>3401796.4</v>
      </c>
      <c r="AC168" s="19">
        <v>3518487.17</v>
      </c>
      <c r="AD16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8" s="24"/>
      <c r="AF168" s="1" t="s">
        <v>593</v>
      </c>
      <c r="AG168" s="1">
        <v>3285282.54</v>
      </c>
    </row>
    <row r="169" spans="2:33" hidden="1">
      <c r="B169" s="15" t="s">
        <v>1770</v>
      </c>
      <c r="C169" s="1" t="s">
        <v>595</v>
      </c>
      <c r="D169" s="1" t="s">
        <v>83</v>
      </c>
      <c r="E169" s="1" t="s">
        <v>596</v>
      </c>
      <c r="F169" s="1" t="s">
        <v>597</v>
      </c>
      <c r="G169" s="1" t="s">
        <v>125</v>
      </c>
      <c r="H169" s="1" t="s">
        <v>1771</v>
      </c>
      <c r="I169" s="1" t="s">
        <v>180</v>
      </c>
      <c r="J169" s="1" t="s">
        <v>181</v>
      </c>
      <c r="K169" s="17">
        <v>2807.7</v>
      </c>
      <c r="L169" s="17">
        <v>563.79999999999995</v>
      </c>
      <c r="M169" s="17">
        <v>10.09</v>
      </c>
      <c r="N169" s="18">
        <v>102073.56</v>
      </c>
      <c r="O16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102055.30499999999</v>
      </c>
      <c r="P169" s="17">
        <f>Таблица8234352[[#This Row],[Начислено взносов по отчету УК, руб,]]-Таблица8234352[[#This Row],[Начислено взносов  расчетное]]</f>
        <v>18.255000000004657</v>
      </c>
      <c r="Q169" s="19">
        <v>93791.3</v>
      </c>
      <c r="R169" s="8">
        <f>Таблица8234352[[#This Row],[ПОСТУПИЛО ВЗНОСОВ ПО БАНКОВСКОЙ ВЫПИСКЕ]]-Таблица8234352[[#This Row],[Оплачено пени, руб,]]</f>
        <v>93791.3</v>
      </c>
      <c r="S16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8959.9599999999955</v>
      </c>
      <c r="T169" s="18">
        <v>677.7</v>
      </c>
      <c r="U169" s="18">
        <v>0</v>
      </c>
      <c r="V169" s="20">
        <v>0</v>
      </c>
      <c r="W169" s="20">
        <v>0</v>
      </c>
      <c r="X169" s="20">
        <v>0</v>
      </c>
      <c r="Y169" s="21">
        <v>0</v>
      </c>
      <c r="Z169" s="25">
        <v>356.27</v>
      </c>
      <c r="AA16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3050542.59</v>
      </c>
      <c r="AB169" s="16">
        <v>2957107.56</v>
      </c>
      <c r="AC169" s="19">
        <v>3050542.59</v>
      </c>
      <c r="AD16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69" s="24"/>
      <c r="AF169" s="1" t="s">
        <v>595</v>
      </c>
      <c r="AG169" s="1">
        <v>2860462.9</v>
      </c>
    </row>
    <row r="170" spans="2:33" hidden="1">
      <c r="B170" s="15" t="s">
        <v>1770</v>
      </c>
      <c r="C170" s="1" t="s">
        <v>598</v>
      </c>
      <c r="D170" s="1" t="s">
        <v>83</v>
      </c>
      <c r="E170" s="1" t="s">
        <v>183</v>
      </c>
      <c r="F170" s="1" t="s">
        <v>184</v>
      </c>
      <c r="G170" s="1" t="s">
        <v>599</v>
      </c>
      <c r="I170" s="1" t="s">
        <v>180</v>
      </c>
      <c r="J170" s="1" t="s">
        <v>181</v>
      </c>
      <c r="K170" s="17">
        <v>3265.6</v>
      </c>
      <c r="L170" s="17">
        <v>106.2</v>
      </c>
      <c r="M170" s="17">
        <v>10.09</v>
      </c>
      <c r="N170" s="18">
        <v>102064.56</v>
      </c>
      <c r="O17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102064.386</v>
      </c>
      <c r="P170" s="17">
        <f>Таблица8234352[[#This Row],[Начислено взносов по отчету УК, руб,]]-Таблица8234352[[#This Row],[Начислено взносов  расчетное]]</f>
        <v>0.17399999999906868</v>
      </c>
      <c r="Q170" s="19">
        <v>134569.46</v>
      </c>
      <c r="R170" s="8">
        <f>Таблица8234352[[#This Row],[ПОСТУПИЛО ВЗНОСОВ ПО БАНКОВСКОЙ ВЫПИСКЕ]]-Таблица8234352[[#This Row],[Оплачено пени, руб,]]</f>
        <v>134569.46</v>
      </c>
      <c r="S17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-24117.439999999995</v>
      </c>
      <c r="T170" s="18">
        <v>8387.4599999999991</v>
      </c>
      <c r="U170" s="18">
        <v>0</v>
      </c>
      <c r="V170" s="20">
        <v>0</v>
      </c>
      <c r="W170" s="20">
        <v>0</v>
      </c>
      <c r="X170" s="20">
        <v>0</v>
      </c>
      <c r="Y170" s="21">
        <v>0</v>
      </c>
      <c r="Z170" s="21">
        <v>0</v>
      </c>
      <c r="AA17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841163.26</v>
      </c>
      <c r="AB170" s="16">
        <v>706593.8</v>
      </c>
      <c r="AC170" s="19">
        <v>841163.26</v>
      </c>
      <c r="AD17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0" s="24"/>
      <c r="AF170" s="1" t="s">
        <v>598</v>
      </c>
      <c r="AG170" s="1">
        <v>619081.23</v>
      </c>
    </row>
    <row r="171" spans="2:33" ht="30" hidden="1">
      <c r="B171" s="15" t="s">
        <v>1770</v>
      </c>
      <c r="C171" s="1" t="s">
        <v>600</v>
      </c>
      <c r="D171" s="1" t="s">
        <v>33</v>
      </c>
      <c r="E171" s="1" t="s">
        <v>601</v>
      </c>
      <c r="F171" s="1" t="s">
        <v>602</v>
      </c>
      <c r="G171" s="1" t="s">
        <v>603</v>
      </c>
      <c r="I171" s="1" t="s">
        <v>195</v>
      </c>
      <c r="J171" s="1" t="s">
        <v>51</v>
      </c>
      <c r="K171" s="17">
        <v>2045.9</v>
      </c>
      <c r="L171" s="17">
        <v>488.7</v>
      </c>
      <c r="M171" s="17">
        <v>10.09</v>
      </c>
      <c r="N171" s="18">
        <v>76722.42</v>
      </c>
      <c r="O17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76722.34199999999</v>
      </c>
      <c r="P171" s="17">
        <f>Таблица8234352[[#This Row],[Начислено взносов по отчету УК, руб,]]-Таблица8234352[[#This Row],[Начислено взносов  расчетное]]</f>
        <v>7.8000000008614734E-2</v>
      </c>
      <c r="Q171" s="27">
        <v>99517.14</v>
      </c>
      <c r="R171" s="8">
        <f>Таблица8234352[[#This Row],[ПОСТУПИЛО ВЗНОСОВ ПО БАНКОВСКОЙ ВЫПИСКЕ]]-Таблица8234352[[#This Row],[Оплачено пени, руб,]]</f>
        <v>99384.39</v>
      </c>
      <c r="S17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-13949.2</v>
      </c>
      <c r="T171" s="18">
        <v>8845.52</v>
      </c>
      <c r="U171" s="18">
        <v>132.75</v>
      </c>
      <c r="V171" s="20">
        <v>2805.67</v>
      </c>
      <c r="W171" s="20">
        <v>0</v>
      </c>
      <c r="X171" s="20">
        <v>0</v>
      </c>
      <c r="Y171" s="21">
        <v>0</v>
      </c>
      <c r="Z171" s="21">
        <v>0</v>
      </c>
      <c r="AA17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2358166.11</v>
      </c>
      <c r="AB171" s="16">
        <v>2255843.2999999998</v>
      </c>
      <c r="AC171" s="19">
        <v>2358166.11</v>
      </c>
      <c r="AD17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1" s="24"/>
      <c r="AF171" s="1" t="s">
        <v>600</v>
      </c>
      <c r="AG171" s="1">
        <v>2193210.23</v>
      </c>
    </row>
    <row r="172" spans="2:33" ht="30" hidden="1">
      <c r="B172" s="15" t="s">
        <v>1770</v>
      </c>
      <c r="C172" s="1" t="s">
        <v>604</v>
      </c>
      <c r="D172" s="1" t="s">
        <v>33</v>
      </c>
      <c r="E172" s="1" t="s">
        <v>563</v>
      </c>
      <c r="F172" s="1" t="s">
        <v>564</v>
      </c>
      <c r="G172" s="1" t="s">
        <v>605</v>
      </c>
      <c r="I172" s="1" t="s">
        <v>606</v>
      </c>
      <c r="J172" s="1" t="s">
        <v>607</v>
      </c>
      <c r="K172" s="17">
        <v>3582.4</v>
      </c>
      <c r="L172" s="17">
        <v>0</v>
      </c>
      <c r="M172" s="17">
        <v>10.09</v>
      </c>
      <c r="N172" s="18">
        <v>106659.54</v>
      </c>
      <c r="O17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108439.24799999999</v>
      </c>
      <c r="P172" s="17">
        <f>Таблица8234352[[#This Row],[Начислено взносов по отчету УК, руб,]]-Таблица8234352[[#This Row],[Начислено взносов  расчетное]]</f>
        <v>-1779.7079999999987</v>
      </c>
      <c r="Q172" s="20">
        <v>140552.41</v>
      </c>
      <c r="R172" s="8">
        <f>Таблица8234352[[#This Row],[ПОСТУПИЛО ВЗНОСОВ ПО БАНКОВСКОЙ ВЫПИСКЕ]]-Таблица8234352[[#This Row],[Оплачено пени, руб,]]</f>
        <v>131198.51</v>
      </c>
      <c r="S17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-33470.570000000014</v>
      </c>
      <c r="T172" s="18">
        <v>422.3</v>
      </c>
      <c r="U172" s="18">
        <v>9353.9</v>
      </c>
      <c r="V172" s="20">
        <v>4052.92</v>
      </c>
      <c r="W172" s="20">
        <v>0</v>
      </c>
      <c r="X172" s="20">
        <v>0</v>
      </c>
      <c r="Y172" s="21">
        <v>0</v>
      </c>
      <c r="Z172" s="21">
        <v>0</v>
      </c>
      <c r="AA17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3419307.0500000003</v>
      </c>
      <c r="AB172" s="16">
        <v>3274701.72</v>
      </c>
      <c r="AC172" s="19">
        <v>3419307.05</v>
      </c>
      <c r="AD17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2" s="24" t="s">
        <v>608</v>
      </c>
      <c r="AF172" s="1" t="s">
        <v>604</v>
      </c>
      <c r="AG172" s="1">
        <v>3094395.2</v>
      </c>
    </row>
    <row r="173" spans="2:33" ht="30" hidden="1">
      <c r="B173" s="15" t="s">
        <v>1770</v>
      </c>
      <c r="C173" s="1" t="s">
        <v>609</v>
      </c>
      <c r="D173" s="1" t="s">
        <v>33</v>
      </c>
      <c r="E173" s="1" t="s">
        <v>610</v>
      </c>
      <c r="F173" s="1" t="s">
        <v>611</v>
      </c>
      <c r="G173" s="1" t="s">
        <v>69</v>
      </c>
      <c r="I173" s="1" t="s">
        <v>238</v>
      </c>
      <c r="J173" s="1" t="s">
        <v>239</v>
      </c>
      <c r="K173" s="17">
        <v>3410.1</v>
      </c>
      <c r="L173" s="17">
        <v>30.9</v>
      </c>
      <c r="M173" s="17">
        <v>10.09</v>
      </c>
      <c r="N173" s="18">
        <v>109191.45</v>
      </c>
      <c r="O17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104159.07</v>
      </c>
      <c r="P173" s="17">
        <f>Таблица8234352[[#This Row],[Начислено взносов по отчету УК, руб,]]-Таблица8234352[[#This Row],[Начислено взносов  расчетное]]</f>
        <v>5032.3799999999901</v>
      </c>
      <c r="Q173" s="19">
        <v>112273.3</v>
      </c>
      <c r="R173" s="8">
        <f>Таблица8234352[[#This Row],[ПОСТУПИЛО ВЗНОСОВ ПО БАНКОВСКОЙ ВЫПИСКЕ]]-Таблица8234352[[#This Row],[Оплачено пени, руб,]]</f>
        <v>111802.15000000001</v>
      </c>
      <c r="S17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-2605.070000000012</v>
      </c>
      <c r="T173" s="18">
        <v>476.78</v>
      </c>
      <c r="U173" s="18">
        <v>471.15</v>
      </c>
      <c r="V173" s="20">
        <v>0</v>
      </c>
      <c r="W173" s="20">
        <v>0</v>
      </c>
      <c r="X173" s="20">
        <v>0</v>
      </c>
      <c r="Y173" s="21">
        <v>0</v>
      </c>
      <c r="Z173" s="25">
        <v>12250.69</v>
      </c>
      <c r="AA17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514362.02999999997</v>
      </c>
      <c r="AB173" s="16">
        <v>414339.41999999993</v>
      </c>
      <c r="AC173" s="19">
        <v>514362.03</v>
      </c>
      <c r="AD17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3" s="24"/>
      <c r="AF173" s="1" t="s">
        <v>609</v>
      </c>
      <c r="AG173" s="1">
        <v>1524232.47</v>
      </c>
    </row>
    <row r="174" spans="2:33" ht="30" hidden="1">
      <c r="B174" s="15" t="s">
        <v>1770</v>
      </c>
      <c r="C174" s="1" t="s">
        <v>612</v>
      </c>
      <c r="D174" s="1" t="s">
        <v>33</v>
      </c>
      <c r="E174" s="1" t="s">
        <v>613</v>
      </c>
      <c r="F174" s="1" t="s">
        <v>614</v>
      </c>
      <c r="G174" s="1" t="s">
        <v>89</v>
      </c>
      <c r="I174" s="1" t="s">
        <v>57</v>
      </c>
      <c r="J174" s="1" t="s">
        <v>429</v>
      </c>
      <c r="K174" s="17">
        <v>3386.8</v>
      </c>
      <c r="L174" s="17">
        <v>0</v>
      </c>
      <c r="M174" s="17">
        <v>10.09</v>
      </c>
      <c r="N174" s="18">
        <v>102518.55</v>
      </c>
      <c r="O17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102518.43599999999</v>
      </c>
      <c r="P174" s="17">
        <f>Таблица8234352[[#This Row],[Начислено взносов по отчету УК, руб,]]-Таблица8234352[[#This Row],[Начислено взносов  расчетное]]</f>
        <v>0.1140000000159489</v>
      </c>
      <c r="Q174" s="20">
        <v>86918.42</v>
      </c>
      <c r="R174" s="8">
        <f>Таблица8234352[[#This Row],[ПОСТУПИЛО ВЗНОСОВ ПО БАНКОВСКОЙ ВЫПИСКЕ]]-Таблица8234352[[#This Row],[Оплачено пени, руб,]]</f>
        <v>86891.76</v>
      </c>
      <c r="S17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15924.270000000008</v>
      </c>
      <c r="T174" s="18">
        <v>324.14</v>
      </c>
      <c r="U174" s="18">
        <v>26.66</v>
      </c>
      <c r="V174" s="20">
        <v>2853.47</v>
      </c>
      <c r="W174" s="20">
        <v>0</v>
      </c>
      <c r="X174" s="20">
        <v>0</v>
      </c>
      <c r="Y174" s="21">
        <v>0</v>
      </c>
      <c r="Z174" s="21">
        <v>0</v>
      </c>
      <c r="AA17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2392996.29</v>
      </c>
      <c r="AB174" s="16">
        <v>2303224.4</v>
      </c>
      <c r="AC174" s="19">
        <v>2392996.29</v>
      </c>
      <c r="AD17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4" s="24"/>
      <c r="AF174" s="1" t="s">
        <v>612</v>
      </c>
      <c r="AG174" s="1">
        <v>2198931.48</v>
      </c>
    </row>
    <row r="175" spans="2:33" ht="30" hidden="1">
      <c r="B175" s="15" t="s">
        <v>1770</v>
      </c>
      <c r="C175" s="1" t="s">
        <v>615</v>
      </c>
      <c r="D175" s="1" t="s">
        <v>66</v>
      </c>
      <c r="E175" s="1" t="s">
        <v>404</v>
      </c>
      <c r="F175" s="1" t="s">
        <v>405</v>
      </c>
      <c r="G175" s="1" t="s">
        <v>138</v>
      </c>
      <c r="I175" s="1" t="s">
        <v>70</v>
      </c>
      <c r="J175" s="1" t="s">
        <v>71</v>
      </c>
      <c r="K175" s="17">
        <v>3388.45</v>
      </c>
      <c r="L175" s="17">
        <v>254.4</v>
      </c>
      <c r="M175" s="17">
        <v>10.09</v>
      </c>
      <c r="N175" s="18">
        <v>102589.56</v>
      </c>
      <c r="O17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110269.06950000001</v>
      </c>
      <c r="P175" s="17">
        <f>Таблица8234352[[#This Row],[Начислено взносов по отчету УК, руб,]]-Таблица8234352[[#This Row],[Начислено взносов  расчетное]]</f>
        <v>-7679.5095000000147</v>
      </c>
      <c r="Q175" s="20">
        <v>104970.14</v>
      </c>
      <c r="R175" s="8">
        <f>Таблица8234352[[#This Row],[ПОСТУПИЛО ВЗНОСОВ ПО БАНКОВСКОЙ ВЫПИСКЕ]]-Таблица8234352[[#This Row],[Оплачено пени, руб,]]</f>
        <v>104916.46</v>
      </c>
      <c r="S17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287.01999999999117</v>
      </c>
      <c r="T175" s="18">
        <v>2667.6</v>
      </c>
      <c r="U175" s="18">
        <v>53.68</v>
      </c>
      <c r="V175" s="20">
        <v>3821.94</v>
      </c>
      <c r="W175" s="20">
        <v>0</v>
      </c>
      <c r="X175" s="20">
        <v>0</v>
      </c>
      <c r="Y175" s="21">
        <v>0</v>
      </c>
      <c r="Z175" s="25">
        <v>113852.59</v>
      </c>
      <c r="AA17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3119803.2900000005</v>
      </c>
      <c r="AB175" s="16">
        <v>3124863.8000000003</v>
      </c>
      <c r="AC175" s="19">
        <v>3119803.29</v>
      </c>
      <c r="AD17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5" s="24" t="s">
        <v>81</v>
      </c>
      <c r="AF175" s="1" t="s">
        <v>615</v>
      </c>
      <c r="AG175" s="1">
        <v>3034733.6</v>
      </c>
    </row>
    <row r="176" spans="2:33" ht="30" hidden="1">
      <c r="B176" s="15" t="s">
        <v>1770</v>
      </c>
      <c r="C176" s="1" t="s">
        <v>616</v>
      </c>
      <c r="D176" s="1" t="s">
        <v>33</v>
      </c>
      <c r="E176" s="1" t="s">
        <v>617</v>
      </c>
      <c r="F176" s="1" t="s">
        <v>618</v>
      </c>
      <c r="G176" s="1" t="s">
        <v>619</v>
      </c>
      <c r="I176" s="1" t="s">
        <v>572</v>
      </c>
      <c r="J176" s="1" t="s">
        <v>573</v>
      </c>
      <c r="K176" s="17">
        <v>3391.5</v>
      </c>
      <c r="L176" s="17">
        <v>0</v>
      </c>
      <c r="M176" s="17">
        <v>10.09</v>
      </c>
      <c r="N176" s="18">
        <v>102660.87</v>
      </c>
      <c r="O17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102660.705</v>
      </c>
      <c r="P176" s="17">
        <f>Таблица8234352[[#This Row],[Начислено взносов по отчету УК, руб,]]-Таблица8234352[[#This Row],[Начислено взносов  расчетное]]</f>
        <v>0.16499999999359716</v>
      </c>
      <c r="Q176" s="27">
        <v>89319.82</v>
      </c>
      <c r="R176" s="8">
        <f>Таблица8234352[[#This Row],[ПОСТУПИЛО ВЗНОСОВ ПО БАНКОВСКОЙ ВЫПИСКЕ]]-Таблица8234352[[#This Row],[Оплачено пени, руб,]]</f>
        <v>89210.950000000012</v>
      </c>
      <c r="S17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17538.009999999984</v>
      </c>
      <c r="T176" s="18">
        <v>4196.96</v>
      </c>
      <c r="U176" s="18">
        <v>108.87</v>
      </c>
      <c r="V176" s="20">
        <v>3679.6</v>
      </c>
      <c r="W176" s="20">
        <v>0</v>
      </c>
      <c r="X176" s="20">
        <v>0</v>
      </c>
      <c r="Y176" s="21">
        <v>0</v>
      </c>
      <c r="Z176" s="21">
        <v>0</v>
      </c>
      <c r="AA17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3067357.4200000004</v>
      </c>
      <c r="AB176" s="16">
        <v>2974358</v>
      </c>
      <c r="AC176" s="19">
        <v>3067357.42</v>
      </c>
      <c r="AD17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6" s="33"/>
      <c r="AF176" s="1" t="s">
        <v>616</v>
      </c>
      <c r="AG176" s="1">
        <v>2864906.26</v>
      </c>
    </row>
    <row r="177" spans="2:33" ht="30" hidden="1">
      <c r="B177" s="15" t="s">
        <v>1770</v>
      </c>
      <c r="C177" s="1" t="s">
        <v>620</v>
      </c>
      <c r="D177" s="1" t="s">
        <v>33</v>
      </c>
      <c r="E177" s="1" t="s">
        <v>621</v>
      </c>
      <c r="F177" s="1" t="s">
        <v>622</v>
      </c>
      <c r="G177" s="1" t="s">
        <v>623</v>
      </c>
      <c r="I177" s="1" t="s">
        <v>195</v>
      </c>
      <c r="J177" s="1" t="s">
        <v>51</v>
      </c>
      <c r="K177" s="17">
        <v>3122</v>
      </c>
      <c r="L177" s="17">
        <v>219.5</v>
      </c>
      <c r="M177" s="17">
        <v>10.09</v>
      </c>
      <c r="N177" s="18">
        <v>101142.66</v>
      </c>
      <c r="O17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101147.205</v>
      </c>
      <c r="P177" s="17">
        <f>Таблица8234352[[#This Row],[Начислено взносов по отчету УК, руб,]]-Таблица8234352[[#This Row],[Начислено взносов  расчетное]]</f>
        <v>-4.5449999999982538</v>
      </c>
      <c r="Q177" s="19">
        <v>103498.47</v>
      </c>
      <c r="R177" s="8">
        <f>Таблица8234352[[#This Row],[ПОСТУПИЛО ВЗНОСОВ ПО БАНКОВСКОЙ ВЫПИСКЕ]]-Таблица8234352[[#This Row],[Оплачено пени, руб,]]</f>
        <v>92803.520000000004</v>
      </c>
      <c r="S17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14705.91</v>
      </c>
      <c r="T177" s="18">
        <v>17061.72</v>
      </c>
      <c r="U177" s="18">
        <v>10694.95</v>
      </c>
      <c r="V177" s="20">
        <v>0</v>
      </c>
      <c r="W177" s="20">
        <v>0</v>
      </c>
      <c r="X177" s="20">
        <v>0</v>
      </c>
      <c r="Y177" s="21">
        <v>0</v>
      </c>
      <c r="Z177" s="21">
        <v>0</v>
      </c>
      <c r="AA17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1894108.04</v>
      </c>
      <c r="AB177" s="16">
        <v>1790609.57</v>
      </c>
      <c r="AC177" s="19">
        <v>1894108.04</v>
      </c>
      <c r="AD17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7" s="24"/>
      <c r="AF177" s="1" t="s">
        <v>620</v>
      </c>
      <c r="AG177" s="1">
        <v>1695179.85</v>
      </c>
    </row>
    <row r="178" spans="2:33" ht="30" hidden="1">
      <c r="B178" s="15" t="s">
        <v>1770</v>
      </c>
      <c r="C178" s="1" t="s">
        <v>624</v>
      </c>
      <c r="D178" s="1" t="s">
        <v>33</v>
      </c>
      <c r="E178" s="1" t="s">
        <v>568</v>
      </c>
      <c r="F178" s="1" t="s">
        <v>569</v>
      </c>
      <c r="G178" s="1" t="s">
        <v>218</v>
      </c>
      <c r="I178" s="30" t="s">
        <v>625</v>
      </c>
      <c r="J178" s="30" t="s">
        <v>626</v>
      </c>
      <c r="K178" s="31">
        <v>3176.21</v>
      </c>
      <c r="L178" s="31">
        <v>219.7</v>
      </c>
      <c r="M178" s="17">
        <v>10.09</v>
      </c>
      <c r="N178" s="18">
        <v>104304.46</v>
      </c>
      <c r="O17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102794.1957</v>
      </c>
      <c r="P178" s="17">
        <f>Таблица8234352[[#This Row],[Начислено взносов по отчету УК, руб,]]-Таблица8234352[[#This Row],[Начислено взносов  расчетное]]</f>
        <v>1510.2643000000098</v>
      </c>
      <c r="Q178" s="20">
        <v>115096.12</v>
      </c>
      <c r="R178" s="8">
        <f>Таблица8234352[[#This Row],[ПОСТУПИЛО ВЗНОСОВ ПО БАНКОВСКОЙ ВЫПИСКЕ]]-Таблица8234352[[#This Row],[Оплачено пени, руб,]]</f>
        <v>109493.79999999999</v>
      </c>
      <c r="S17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-4206.2399999999816</v>
      </c>
      <c r="T178" s="18">
        <v>6585.42</v>
      </c>
      <c r="U178" s="18">
        <v>5602.32</v>
      </c>
      <c r="V178" s="20">
        <v>2948.99</v>
      </c>
      <c r="W178" s="20">
        <v>0</v>
      </c>
      <c r="X178" s="20">
        <v>0</v>
      </c>
      <c r="Y178" s="21">
        <v>0</v>
      </c>
      <c r="Z178" s="21">
        <v>0</v>
      </c>
      <c r="AA17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2488544.4699999997</v>
      </c>
      <c r="AB178" s="16">
        <v>2370499.36</v>
      </c>
      <c r="AC178" s="19">
        <v>2488544.4700000002</v>
      </c>
      <c r="AD17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8" s="24"/>
      <c r="AF178" s="1" t="s">
        <v>624</v>
      </c>
      <c r="AG178" s="1">
        <v>2274533.29</v>
      </c>
    </row>
    <row r="179" spans="2:33" ht="90" hidden="1">
      <c r="B179" s="15" t="s">
        <v>1770</v>
      </c>
      <c r="C179" s="2" t="s">
        <v>627</v>
      </c>
      <c r="D179" s="1" t="s">
        <v>33</v>
      </c>
      <c r="E179" s="1" t="s">
        <v>165</v>
      </c>
      <c r="F179" s="1" t="s">
        <v>166</v>
      </c>
      <c r="G179" s="1" t="s">
        <v>628</v>
      </c>
      <c r="I179" s="1" t="s">
        <v>629</v>
      </c>
      <c r="J179" s="1">
        <v>2460000726</v>
      </c>
      <c r="K179" s="17">
        <v>2638.7</v>
      </c>
      <c r="L179" s="17">
        <v>764.2</v>
      </c>
      <c r="M179" s="17">
        <v>10.09</v>
      </c>
      <c r="N179" s="18">
        <v>103005.78</v>
      </c>
      <c r="O17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103005.783</v>
      </c>
      <c r="P179" s="17">
        <f>Таблица8234352[[#This Row],[Начислено взносов по отчету УК, руб,]]-Таблица8234352[[#This Row],[Начислено взносов  расчетное]]</f>
        <v>-2.9999999969732016E-3</v>
      </c>
      <c r="Q179" s="19">
        <v>102830.93</v>
      </c>
      <c r="R179" s="8">
        <f>Таблица8234352[[#This Row],[ПОСТУПИЛО ВЗНОСОВ ПО БАНКОВСКОЙ ВЫПИСКЕ]]-Таблица8234352[[#This Row],[Оплачено пени, руб,]]</f>
        <v>102505.12999999999</v>
      </c>
      <c r="S17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2551.6200000000085</v>
      </c>
      <c r="T179" s="18">
        <v>2376.77</v>
      </c>
      <c r="U179" s="18">
        <v>325.8</v>
      </c>
      <c r="V179" s="20">
        <v>0</v>
      </c>
      <c r="W179" s="20">
        <v>0</v>
      </c>
      <c r="X179" s="20">
        <v>0</v>
      </c>
      <c r="Y179" s="21">
        <v>0</v>
      </c>
      <c r="Z179" s="21">
        <v>0</v>
      </c>
      <c r="AA17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610297.30000000005</v>
      </c>
      <c r="AB179" s="16">
        <v>507466.37</v>
      </c>
      <c r="AC179" s="19">
        <v>610297.30000000005</v>
      </c>
      <c r="AD17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79" s="24" t="s">
        <v>630</v>
      </c>
      <c r="AF179" s="1" t="s">
        <v>627</v>
      </c>
      <c r="AG179" s="1">
        <v>379547.4</v>
      </c>
    </row>
    <row r="180" spans="2:33" ht="30" hidden="1">
      <c r="B180" s="15" t="s">
        <v>1770</v>
      </c>
      <c r="C180" s="1" t="s">
        <v>631</v>
      </c>
      <c r="D180" s="1" t="s">
        <v>33</v>
      </c>
      <c r="E180" s="1" t="s">
        <v>34</v>
      </c>
      <c r="F180" s="1" t="s">
        <v>35</v>
      </c>
      <c r="G180" s="1" t="s">
        <v>432</v>
      </c>
      <c r="H180" s="1" t="s">
        <v>1771</v>
      </c>
      <c r="I180" s="1" t="s">
        <v>325</v>
      </c>
      <c r="J180" s="1" t="s">
        <v>326</v>
      </c>
      <c r="K180" s="17">
        <v>2571</v>
      </c>
      <c r="L180" s="17">
        <v>157.9</v>
      </c>
      <c r="M180" s="17">
        <v>10.48</v>
      </c>
      <c r="N180" s="18">
        <v>85796.55</v>
      </c>
      <c r="O18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85796.616000000009</v>
      </c>
      <c r="P180" s="17">
        <f>Таблица8234352[[#This Row],[Начислено взносов по отчету УК, руб,]]-Таблица8234352[[#This Row],[Начислено взносов  расчетное]]</f>
        <v>-6.6000000006170012E-2</v>
      </c>
      <c r="Q180" s="19">
        <v>153550.6</v>
      </c>
      <c r="R180" s="8">
        <f>Таблица8234352[[#This Row],[ПОСТУПИЛО ВЗНОСОВ ПО БАНКОВСКОЙ ВЫПИСКЕ]]-Таблица8234352[[#This Row],[Оплачено пени, руб,]]</f>
        <v>153502.9</v>
      </c>
      <c r="S18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-65840.979999999981</v>
      </c>
      <c r="T180" s="18">
        <v>1913.07</v>
      </c>
      <c r="U180" s="18">
        <v>47.7</v>
      </c>
      <c r="V180" s="20">
        <v>0</v>
      </c>
      <c r="W180" s="20">
        <v>0</v>
      </c>
      <c r="X180" s="20">
        <v>0</v>
      </c>
      <c r="Y180" s="21">
        <v>0</v>
      </c>
      <c r="Z180" s="21">
        <v>0</v>
      </c>
      <c r="AA18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231205.92000000007</v>
      </c>
      <c r="AB180" s="16">
        <v>77655.320000000065</v>
      </c>
      <c r="AC180" s="19">
        <v>231205.92</v>
      </c>
      <c r="AD18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0" s="24"/>
      <c r="AF180" s="1" t="s">
        <v>631</v>
      </c>
      <c r="AG180" s="1">
        <v>1606043.48</v>
      </c>
    </row>
    <row r="181" spans="2:33" ht="30" hidden="1">
      <c r="B181" s="15" t="s">
        <v>1770</v>
      </c>
      <c r="C181" s="1" t="s">
        <v>632</v>
      </c>
      <c r="D181" s="1" t="s">
        <v>33</v>
      </c>
      <c r="E181" s="1" t="s">
        <v>84</v>
      </c>
      <c r="F181" s="1" t="s">
        <v>633</v>
      </c>
      <c r="G181" s="1" t="s">
        <v>69</v>
      </c>
      <c r="I181" s="1" t="s">
        <v>634</v>
      </c>
      <c r="J181" s="1" t="s">
        <v>635</v>
      </c>
      <c r="K181" s="17">
        <v>3405.0030000000002</v>
      </c>
      <c r="L181" s="17">
        <v>0</v>
      </c>
      <c r="M181" s="17">
        <v>10.09</v>
      </c>
      <c r="N181" s="18">
        <v>103069.45</v>
      </c>
      <c r="O18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103069.44081</v>
      </c>
      <c r="P181" s="17">
        <f>Таблица8234352[[#This Row],[Начислено взносов по отчету УК, руб,]]-Таблица8234352[[#This Row],[Начислено взносов  расчетное]]</f>
        <v>9.1899999970337376E-3</v>
      </c>
      <c r="Q181" s="20">
        <v>110682.12</v>
      </c>
      <c r="R181" s="8">
        <f>Таблица8234352[[#This Row],[ПОСТУПИЛО ВЗНОСОВ ПО БАНКОВСКОЙ ВЫПИСКЕ]]-Таблица8234352[[#This Row],[Оплачено пени, руб,]]</f>
        <v>107496.25</v>
      </c>
      <c r="S18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26999.7</v>
      </c>
      <c r="T181" s="18">
        <v>34612.370000000003</v>
      </c>
      <c r="U181" s="18">
        <v>3185.87</v>
      </c>
      <c r="V181" s="20">
        <v>728.07</v>
      </c>
      <c r="W181" s="20">
        <v>0</v>
      </c>
      <c r="X181" s="20">
        <v>0</v>
      </c>
      <c r="Y181" s="21">
        <v>0</v>
      </c>
      <c r="Z181" s="21">
        <v>0</v>
      </c>
      <c r="AA18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195044.64999999997</v>
      </c>
      <c r="AB181" s="16">
        <v>83634.459999999963</v>
      </c>
      <c r="AC181" s="19">
        <v>195044.65</v>
      </c>
      <c r="AD18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1" s="24"/>
      <c r="AF181" s="1" t="s">
        <v>632</v>
      </c>
      <c r="AG181" s="1">
        <v>2863518.25</v>
      </c>
    </row>
    <row r="182" spans="2:33" ht="30">
      <c r="B182" s="15" t="s">
        <v>1770</v>
      </c>
      <c r="C182" s="1" t="s">
        <v>636</v>
      </c>
      <c r="D182" s="1" t="s">
        <v>33</v>
      </c>
      <c r="E182" s="1" t="s">
        <v>91</v>
      </c>
      <c r="F182" s="1" t="s">
        <v>92</v>
      </c>
      <c r="G182" s="1" t="s">
        <v>637</v>
      </c>
      <c r="I182" s="1" t="s">
        <v>174</v>
      </c>
      <c r="J182" s="1" t="s">
        <v>175</v>
      </c>
      <c r="K182" s="17">
        <v>3411.3</v>
      </c>
      <c r="L182" s="17">
        <v>0</v>
      </c>
      <c r="M182" s="17">
        <v>10.09</v>
      </c>
      <c r="N182" s="18">
        <v>103260.21</v>
      </c>
      <c r="O18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103260.05100000001</v>
      </c>
      <c r="P182" s="17">
        <f>Таблица8234352[[#This Row],[Начислено взносов по отчету УК, руб,]]-Таблица8234352[[#This Row],[Начислено взносов  расчетное]]</f>
        <v>0.15899999999965075</v>
      </c>
      <c r="Q182" s="20">
        <v>86768.98</v>
      </c>
      <c r="R182" s="8">
        <f>Таблица8234352[[#This Row],[ПОСТУПИЛО ВЗНОСОВ ПО БАНКОВСКОЙ ВЫПИСКЕ]]-Таблица8234352[[#This Row],[Оплачено пени, руб,]]</f>
        <v>86768.98</v>
      </c>
      <c r="S18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16491.23000000001</v>
      </c>
      <c r="T182" s="18">
        <v>0</v>
      </c>
      <c r="U182" s="18">
        <v>0</v>
      </c>
      <c r="V182" s="20">
        <v>4184.43</v>
      </c>
      <c r="W182" s="20">
        <v>0</v>
      </c>
      <c r="X182" s="20">
        <v>0</v>
      </c>
      <c r="Y182" s="21">
        <v>0</v>
      </c>
      <c r="Z182" s="21">
        <v>0</v>
      </c>
      <c r="AA18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653506.06000000006</v>
      </c>
      <c r="AB182" s="16">
        <v>562552.65</v>
      </c>
      <c r="AC182" s="19">
        <v>653506.06000000006</v>
      </c>
      <c r="AD18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2" s="24"/>
      <c r="AF182" s="1" t="s">
        <v>636</v>
      </c>
      <c r="AG182" s="1">
        <v>429007.78</v>
      </c>
    </row>
    <row r="183" spans="2:33" ht="30" hidden="1">
      <c r="B183" s="15" t="s">
        <v>1770</v>
      </c>
      <c r="C183" s="1" t="s">
        <v>638</v>
      </c>
      <c r="D183" s="1" t="s">
        <v>33</v>
      </c>
      <c r="E183" s="1" t="s">
        <v>639</v>
      </c>
      <c r="F183" s="1" t="s">
        <v>640</v>
      </c>
      <c r="G183" s="1" t="s">
        <v>292</v>
      </c>
      <c r="H183" s="1" t="s">
        <v>1771</v>
      </c>
      <c r="I183" s="1" t="s">
        <v>195</v>
      </c>
      <c r="J183" s="1" t="s">
        <v>51</v>
      </c>
      <c r="K183" s="17">
        <v>4091.5</v>
      </c>
      <c r="L183" s="17">
        <v>127.3</v>
      </c>
      <c r="M183" s="17">
        <v>10.09</v>
      </c>
      <c r="N183" s="18">
        <v>127703.4</v>
      </c>
      <c r="O18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127703.076</v>
      </c>
      <c r="P183" s="17">
        <f>Таблица8234352[[#This Row],[Начислено взносов по отчету УК, руб,]]-Таблица8234352[[#This Row],[Начислено взносов  расчетное]]</f>
        <v>0.32399999999324791</v>
      </c>
      <c r="Q183" s="19">
        <v>140912.73000000001</v>
      </c>
      <c r="R183" s="8">
        <f>Таблица8234352[[#This Row],[ПОСТУПИЛО ВЗНОСОВ ПО БАНКОВСКОЙ ВЫПИСКЕ]]-Таблица8234352[[#This Row],[Оплачено пени, руб,]]</f>
        <v>140666.20000000001</v>
      </c>
      <c r="S18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-7073.4100000000171</v>
      </c>
      <c r="T183" s="18">
        <v>6135.92</v>
      </c>
      <c r="U183" s="18">
        <v>246.53</v>
      </c>
      <c r="V183" s="20">
        <v>0</v>
      </c>
      <c r="W183" s="20">
        <v>0</v>
      </c>
      <c r="X183" s="20">
        <v>0</v>
      </c>
      <c r="Y183" s="21">
        <v>0</v>
      </c>
      <c r="Z183" s="21">
        <v>0</v>
      </c>
      <c r="AA18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1062071.0100000002</v>
      </c>
      <c r="AB183" s="16">
        <v>921158.28000000026</v>
      </c>
      <c r="AC183" s="19">
        <v>1062071.01</v>
      </c>
      <c r="AD18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3" s="24"/>
      <c r="AF183" s="1" t="s">
        <v>638</v>
      </c>
      <c r="AG183" s="1">
        <v>3055210.74</v>
      </c>
    </row>
    <row r="184" spans="2:33" ht="30" hidden="1">
      <c r="B184" s="15" t="s">
        <v>1770</v>
      </c>
      <c r="C184" s="1" t="s">
        <v>641</v>
      </c>
      <c r="D184" s="1" t="s">
        <v>33</v>
      </c>
      <c r="E184" s="1" t="s">
        <v>642</v>
      </c>
      <c r="F184" s="1" t="s">
        <v>643</v>
      </c>
      <c r="G184" s="1" t="s">
        <v>644</v>
      </c>
      <c r="I184" s="1" t="s">
        <v>157</v>
      </c>
      <c r="J184" s="1" t="s">
        <v>158</v>
      </c>
      <c r="K184" s="17">
        <v>3415.7</v>
      </c>
      <c r="L184" s="17">
        <v>0</v>
      </c>
      <c r="M184" s="17">
        <v>10.09</v>
      </c>
      <c r="N184" s="18">
        <v>103393.35</v>
      </c>
      <c r="O18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103393.239</v>
      </c>
      <c r="P184" s="17">
        <f>Таблица8234352[[#This Row],[Начислено взносов по отчету УК, руб,]]-Таблица8234352[[#This Row],[Начислено взносов  расчетное]]</f>
        <v>0.11100000000442378</v>
      </c>
      <c r="Q184" s="20">
        <v>124314.85</v>
      </c>
      <c r="R184" s="8">
        <f>Таблица8234352[[#This Row],[ПОСТУПИЛО ВЗНОСОВ ПО БАНКОВСКОЙ ВЫПИСКЕ]]-Таблица8234352[[#This Row],[Оплачено пени, руб,]]</f>
        <v>115369.44</v>
      </c>
      <c r="S18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-13967.269999999997</v>
      </c>
      <c r="T184" s="18">
        <v>6954.23</v>
      </c>
      <c r="U184" s="18">
        <v>8945.41</v>
      </c>
      <c r="V184" s="20">
        <v>2365.36</v>
      </c>
      <c r="W184" s="20">
        <v>0</v>
      </c>
      <c r="X184" s="20">
        <v>0</v>
      </c>
      <c r="Y184" s="21">
        <v>0</v>
      </c>
      <c r="Z184" s="21">
        <v>0</v>
      </c>
      <c r="AA18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2036261.8599999999</v>
      </c>
      <c r="AB184" s="16">
        <v>1909581.65</v>
      </c>
      <c r="AC184" s="19">
        <v>2036261.86</v>
      </c>
      <c r="AD18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4" s="24"/>
      <c r="AF184" s="1" t="s">
        <v>641</v>
      </c>
      <c r="AG184" s="1">
        <v>1800738.75</v>
      </c>
    </row>
    <row r="185" spans="2:33" ht="30" hidden="1">
      <c r="B185" s="15" t="s">
        <v>1770</v>
      </c>
      <c r="C185" s="1" t="s">
        <v>645</v>
      </c>
      <c r="D185" s="1" t="s">
        <v>33</v>
      </c>
      <c r="E185" s="1" t="s">
        <v>563</v>
      </c>
      <c r="F185" s="1" t="s">
        <v>564</v>
      </c>
      <c r="G185" s="1" t="s">
        <v>603</v>
      </c>
      <c r="I185" s="1" t="s">
        <v>238</v>
      </c>
      <c r="J185" s="1" t="s">
        <v>239</v>
      </c>
      <c r="K185" s="17">
        <v>3368.3</v>
      </c>
      <c r="L185" s="17">
        <v>98.7</v>
      </c>
      <c r="M185" s="17">
        <v>10.09</v>
      </c>
      <c r="N185" s="18">
        <v>104946.12</v>
      </c>
      <c r="O18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104946.09</v>
      </c>
      <c r="P185" s="17">
        <f>Таблица8234352[[#This Row],[Начислено взносов по отчету УК, руб,]]-Таблица8234352[[#This Row],[Начислено взносов  расчетное]]</f>
        <v>2.9999999998835847E-2</v>
      </c>
      <c r="Q185" s="19">
        <v>89701.79</v>
      </c>
      <c r="R185" s="8">
        <f>Таблица8234352[[#This Row],[ПОСТУПИЛО ВЗНОСОВ ПО БАНКОВСКОЙ ВЫПИСКЕ]]-Таблица8234352[[#This Row],[Оплачено пени, руб,]]</f>
        <v>89692.799999999988</v>
      </c>
      <c r="S18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17125.400000000005</v>
      </c>
      <c r="T185" s="18">
        <v>1881.07</v>
      </c>
      <c r="U185" s="18">
        <v>8.99</v>
      </c>
      <c r="V185" s="20">
        <v>0</v>
      </c>
      <c r="W185" s="20">
        <v>0</v>
      </c>
      <c r="X185" s="20">
        <v>0</v>
      </c>
      <c r="Y185" s="25">
        <v>1247509.24</v>
      </c>
      <c r="Z185" s="21">
        <v>0</v>
      </c>
      <c r="AA18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277427.55000000005</v>
      </c>
      <c r="AB185" s="16">
        <v>1435235</v>
      </c>
      <c r="AC185" s="19">
        <v>277427.55</v>
      </c>
      <c r="AD18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5" s="24"/>
      <c r="AF185" s="1" t="s">
        <v>645</v>
      </c>
      <c r="AG185" s="1">
        <v>1328775.6100000001</v>
      </c>
    </row>
    <row r="186" spans="2:33" hidden="1">
      <c r="B186" s="15" t="s">
        <v>1770</v>
      </c>
      <c r="C186" s="1" t="s">
        <v>646</v>
      </c>
      <c r="D186" s="1" t="s">
        <v>83</v>
      </c>
      <c r="E186" s="1" t="s">
        <v>313</v>
      </c>
      <c r="F186" s="1" t="s">
        <v>314</v>
      </c>
      <c r="G186" s="1" t="s">
        <v>647</v>
      </c>
      <c r="I186" s="1" t="s">
        <v>226</v>
      </c>
      <c r="J186" s="1" t="s">
        <v>227</v>
      </c>
      <c r="K186" s="17">
        <v>3265.6</v>
      </c>
      <c r="L186" s="17">
        <v>0</v>
      </c>
      <c r="M186" s="17">
        <v>10.09</v>
      </c>
      <c r="N186" s="18">
        <v>98849.79</v>
      </c>
      <c r="O18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98849.711999999985</v>
      </c>
      <c r="P186" s="17">
        <f>Таблица8234352[[#This Row],[Начислено взносов по отчету УК, руб,]]-Таблица8234352[[#This Row],[Начислено взносов  расчетное]]</f>
        <v>7.8000000008614734E-2</v>
      </c>
      <c r="Q186" s="19">
        <v>90395.8</v>
      </c>
      <c r="R186" s="8">
        <f>Таблица8234352[[#This Row],[ПОСТУПИЛО ВЗНОСОВ ПО БАНКОВСКОЙ ВЫПИСКЕ]]-Таблица8234352[[#This Row],[Оплачено пени, руб,]]</f>
        <v>90395.8</v>
      </c>
      <c r="S18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13477.12999999999</v>
      </c>
      <c r="T186" s="18">
        <v>5023.1400000000003</v>
      </c>
      <c r="U186" s="18">
        <v>0</v>
      </c>
      <c r="V186" s="20">
        <v>0</v>
      </c>
      <c r="W186" s="20">
        <v>0</v>
      </c>
      <c r="X186" s="20">
        <v>0</v>
      </c>
      <c r="Y186" s="21">
        <v>0</v>
      </c>
      <c r="Z186" s="21">
        <v>0</v>
      </c>
      <c r="AA18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1628072.37</v>
      </c>
      <c r="AB186" s="16">
        <v>1537676.57</v>
      </c>
      <c r="AC186" s="19">
        <v>1628072.37</v>
      </c>
      <c r="AD18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6" s="24"/>
      <c r="AF186" s="1" t="s">
        <v>646</v>
      </c>
      <c r="AG186" s="1">
        <v>1449769.99</v>
      </c>
    </row>
    <row r="187" spans="2:33" ht="45" hidden="1">
      <c r="B187" s="15" t="s">
        <v>1770</v>
      </c>
      <c r="C187" s="1" t="s">
        <v>648</v>
      </c>
      <c r="D187" s="1" t="s">
        <v>33</v>
      </c>
      <c r="E187" s="1" t="s">
        <v>454</v>
      </c>
      <c r="F187" s="1" t="s">
        <v>455</v>
      </c>
      <c r="G187" s="1" t="s">
        <v>138</v>
      </c>
      <c r="I187" s="1" t="s">
        <v>157</v>
      </c>
      <c r="J187" s="30" t="s">
        <v>158</v>
      </c>
      <c r="K187" s="17">
        <v>3120.3</v>
      </c>
      <c r="L187" s="17">
        <v>201.6</v>
      </c>
      <c r="M187" s="17">
        <v>10.48</v>
      </c>
      <c r="N187" s="18">
        <v>104478.36</v>
      </c>
      <c r="O18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104440.53600000001</v>
      </c>
      <c r="P187" s="17">
        <f>Таблица8234352[[#This Row],[Начислено взносов по отчету УК, руб,]]-Таблица8234352[[#This Row],[Начислено взносов  расчетное]]</f>
        <v>37.823999999993248</v>
      </c>
      <c r="Q187" s="20">
        <v>129273.66</v>
      </c>
      <c r="R187" s="8">
        <f>Таблица8234352[[#This Row],[ПОСТУПИЛО ВЗНОСОВ ПО БАНКОВСКОЙ ВЫПИСКЕ]]-Таблица8234352[[#This Row],[Оплачено пени, руб,]]</f>
        <v>128153.19</v>
      </c>
      <c r="S18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-24795.300000000003</v>
      </c>
      <c r="T187" s="18">
        <v>0</v>
      </c>
      <c r="U187" s="18">
        <v>1120.47</v>
      </c>
      <c r="V187" s="20">
        <v>1793.97</v>
      </c>
      <c r="W187" s="20">
        <v>0</v>
      </c>
      <c r="X187" s="20">
        <v>0</v>
      </c>
      <c r="Y187" s="21">
        <v>0</v>
      </c>
      <c r="Z187" s="21">
        <v>0</v>
      </c>
      <c r="AA18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1575696.88</v>
      </c>
      <c r="AB187" s="16">
        <v>1444629.25</v>
      </c>
      <c r="AC187" s="19">
        <v>1575696.88</v>
      </c>
      <c r="AD18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7" s="24" t="s">
        <v>649</v>
      </c>
      <c r="AF187" s="1" t="s">
        <v>648</v>
      </c>
      <c r="AG187" s="1">
        <v>1331844.43</v>
      </c>
    </row>
    <row r="188" spans="2:33" hidden="1">
      <c r="B188" s="15" t="s">
        <v>1770</v>
      </c>
      <c r="C188" s="1" t="s">
        <v>650</v>
      </c>
      <c r="D188" s="1" t="s">
        <v>66</v>
      </c>
      <c r="E188" s="1" t="s">
        <v>140</v>
      </c>
      <c r="F188" s="1" t="s">
        <v>141</v>
      </c>
      <c r="G188" s="1" t="s">
        <v>188</v>
      </c>
      <c r="I188" s="1" t="s">
        <v>106</v>
      </c>
      <c r="J188" s="1" t="s">
        <v>107</v>
      </c>
      <c r="K188" s="17">
        <v>3460.3</v>
      </c>
      <c r="L188" s="17">
        <v>0</v>
      </c>
      <c r="M188" s="17">
        <v>10.09</v>
      </c>
      <c r="N188" s="18">
        <v>104746.44</v>
      </c>
      <c r="O18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104743.28100000002</v>
      </c>
      <c r="P188" s="17">
        <f>Таблица8234352[[#This Row],[Начислено взносов по отчету УК, руб,]]-Таблица8234352[[#This Row],[Начислено взносов  расчетное]]</f>
        <v>3.1589999999850988</v>
      </c>
      <c r="Q188" s="27">
        <v>139768.57</v>
      </c>
      <c r="R188" s="8">
        <f>Таблица8234352[[#This Row],[ПОСТУПИЛО ВЗНОСОВ ПО БАНКОВСКОЙ ВЫПИСКЕ]]-Таблица8234352[[#This Row],[Оплачено пени, руб,]]</f>
        <v>138565.91</v>
      </c>
      <c r="S18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-34548.94</v>
      </c>
      <c r="T188" s="18">
        <v>473.19</v>
      </c>
      <c r="U188" s="18">
        <v>1202.6600000000001</v>
      </c>
      <c r="V188" s="20">
        <v>21328.7</v>
      </c>
      <c r="W188" s="20">
        <v>0</v>
      </c>
      <c r="X188" s="20">
        <v>0</v>
      </c>
      <c r="Y188" s="21">
        <v>0</v>
      </c>
      <c r="Z188" s="21">
        <v>0</v>
      </c>
      <c r="AA18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3008071.62</v>
      </c>
      <c r="AB188" s="16">
        <v>2846974.3499999996</v>
      </c>
      <c r="AC188" s="19">
        <v>3008071.62</v>
      </c>
      <c r="AD18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8" s="24"/>
      <c r="AF188" s="1" t="s">
        <v>650</v>
      </c>
      <c r="AG188" s="1">
        <v>2705462.82</v>
      </c>
    </row>
    <row r="189" spans="2:33" ht="30" hidden="1">
      <c r="B189" s="15" t="s">
        <v>1770</v>
      </c>
      <c r="C189" s="1" t="s">
        <v>651</v>
      </c>
      <c r="D189" s="1" t="s">
        <v>33</v>
      </c>
      <c r="E189" s="1" t="s">
        <v>617</v>
      </c>
      <c r="F189" s="1" t="s">
        <v>618</v>
      </c>
      <c r="G189" s="1" t="s">
        <v>128</v>
      </c>
      <c r="I189" s="1" t="s">
        <v>174</v>
      </c>
      <c r="J189" s="1" t="s">
        <v>175</v>
      </c>
      <c r="K189" s="17">
        <v>3461.7</v>
      </c>
      <c r="L189" s="17">
        <v>0</v>
      </c>
      <c r="M189" s="17">
        <v>10.09</v>
      </c>
      <c r="N189" s="4">
        <v>104781.78</v>
      </c>
      <c r="O18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104785.659</v>
      </c>
      <c r="P189" s="17">
        <f>Таблица8234352[[#This Row],[Начислено взносов по отчету УК, руб,]]-Таблица8234352[[#This Row],[Начислено взносов  расчетное]]</f>
        <v>-3.8790000000008149</v>
      </c>
      <c r="Q189" s="20">
        <v>96805.03</v>
      </c>
      <c r="R189" s="8">
        <f>Таблица8234352[[#This Row],[ПОСТУПИЛО ВЗНОСОВ ПО БАНКОВСКОЙ ВЫПИСКЕ]]-Таблица8234352[[#This Row],[Оплачено пени, руб,]]</f>
        <v>96805.03</v>
      </c>
      <c r="S18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7976.75</v>
      </c>
      <c r="T189" s="18">
        <v>0</v>
      </c>
      <c r="U189" s="18">
        <v>0</v>
      </c>
      <c r="V189" s="20">
        <v>3835.42</v>
      </c>
      <c r="W189" s="20">
        <v>0</v>
      </c>
      <c r="X189" s="20">
        <v>0</v>
      </c>
      <c r="Y189" s="21">
        <v>0</v>
      </c>
      <c r="Z189" s="21">
        <v>0</v>
      </c>
      <c r="AA18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3200942.4599999995</v>
      </c>
      <c r="AB189" s="16">
        <v>3100302.01</v>
      </c>
      <c r="AC189" s="19">
        <v>3200942.46</v>
      </c>
      <c r="AD18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89" s="24"/>
      <c r="AF189" s="1" t="s">
        <v>651</v>
      </c>
      <c r="AG189" s="1">
        <v>2995185.38</v>
      </c>
    </row>
    <row r="190" spans="2:33" ht="30" hidden="1">
      <c r="B190" s="15" t="s">
        <v>1770</v>
      </c>
      <c r="C190" s="1" t="s">
        <v>652</v>
      </c>
      <c r="D190" s="1" t="s">
        <v>33</v>
      </c>
      <c r="E190" s="1" t="s">
        <v>563</v>
      </c>
      <c r="F190" s="1" t="s">
        <v>564</v>
      </c>
      <c r="G190" s="1" t="s">
        <v>414</v>
      </c>
      <c r="I190" s="1" t="s">
        <v>238</v>
      </c>
      <c r="J190" s="1" t="s">
        <v>239</v>
      </c>
      <c r="K190" s="17">
        <v>3469.8</v>
      </c>
      <c r="L190" s="17">
        <v>0</v>
      </c>
      <c r="M190" s="17">
        <v>10.09</v>
      </c>
      <c r="N190" s="4">
        <v>105030.81</v>
      </c>
      <c r="O19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105030.84599999999</v>
      </c>
      <c r="P190" s="17">
        <f>Таблица8234352[[#This Row],[Начислено взносов по отчету УК, руб,]]-Таблица8234352[[#This Row],[Начислено взносов  расчетное]]</f>
        <v>-3.599999999278225E-2</v>
      </c>
      <c r="Q190" s="27">
        <v>100735.83</v>
      </c>
      <c r="R190" s="8">
        <f>Таблица8234352[[#This Row],[ПОСТУПИЛО ВЗНОСОВ ПО БАНКОВСКОЙ ВЫПИСКЕ]]-Таблица8234352[[#This Row],[Оплачено пени, руб,]]</f>
        <v>100220.72</v>
      </c>
      <c r="S19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4699.1099999999969</v>
      </c>
      <c r="T190" s="18">
        <v>404.13</v>
      </c>
      <c r="U190" s="18">
        <v>515.11</v>
      </c>
      <c r="V190" s="20">
        <v>2461.63</v>
      </c>
      <c r="W190" s="20">
        <v>0</v>
      </c>
      <c r="X190" s="20">
        <v>0</v>
      </c>
      <c r="Y190" s="21">
        <v>0</v>
      </c>
      <c r="Z190" s="21">
        <v>0</v>
      </c>
      <c r="AA19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2089867.1</v>
      </c>
      <c r="AB190" s="16">
        <v>1986669.6400000001</v>
      </c>
      <c r="AC190" s="19">
        <v>2089867.1</v>
      </c>
      <c r="AD19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0" s="24"/>
      <c r="AF190" s="1" t="s">
        <v>652</v>
      </c>
      <c r="AG190" s="1">
        <v>1872645.79</v>
      </c>
    </row>
    <row r="191" spans="2:33" ht="30" hidden="1">
      <c r="B191" s="15" t="s">
        <v>1770</v>
      </c>
      <c r="C191" s="1" t="s">
        <v>653</v>
      </c>
      <c r="D191" s="1" t="s">
        <v>33</v>
      </c>
      <c r="E191" s="1" t="s">
        <v>563</v>
      </c>
      <c r="F191" s="1" t="s">
        <v>564</v>
      </c>
      <c r="G191" s="1" t="s">
        <v>162</v>
      </c>
      <c r="I191" s="1" t="s">
        <v>238</v>
      </c>
      <c r="J191" s="1">
        <v>2462048307</v>
      </c>
      <c r="K191" s="17">
        <v>3413</v>
      </c>
      <c r="L191" s="17">
        <v>0</v>
      </c>
      <c r="M191" s="17">
        <v>10.09</v>
      </c>
      <c r="N191" s="4">
        <v>103239.4</v>
      </c>
      <c r="O19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103311.51</v>
      </c>
      <c r="P191" s="17">
        <f>Таблица8234352[[#This Row],[Начислено взносов по отчету УК, руб,]]-Таблица8234352[[#This Row],[Начислено взносов  расчетное]]</f>
        <v>-72.110000000000582</v>
      </c>
      <c r="Q191" s="27">
        <v>82813.08</v>
      </c>
      <c r="R191" s="8">
        <f>Таблица8234352[[#This Row],[ПОСТУПИЛО ВЗНОСОВ ПО БАНКОВСКОЙ ВЫПИСКЕ]]-Таблица8234352[[#This Row],[Оплачено пени, руб,]]</f>
        <v>77341.98</v>
      </c>
      <c r="S19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21190.35</v>
      </c>
      <c r="T191" s="18">
        <v>764.03</v>
      </c>
      <c r="U191" s="18">
        <v>5471.1</v>
      </c>
      <c r="V191" s="20">
        <v>1781.72</v>
      </c>
      <c r="W191" s="20">
        <v>0</v>
      </c>
      <c r="X191" s="20">
        <v>0</v>
      </c>
      <c r="Y191" s="21">
        <v>0</v>
      </c>
      <c r="Z191" s="21">
        <v>0</v>
      </c>
      <c r="AA19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1521176.76</v>
      </c>
      <c r="AB191" s="16">
        <v>1436581.96</v>
      </c>
      <c r="AC191" s="19">
        <v>1521176.76</v>
      </c>
      <c r="AD19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1" s="24"/>
      <c r="AF191" s="1" t="s">
        <v>653</v>
      </c>
      <c r="AG191" s="1">
        <v>1296659.4099999999</v>
      </c>
    </row>
    <row r="192" spans="2:33" ht="45" hidden="1">
      <c r="B192" s="15" t="s">
        <v>1770</v>
      </c>
      <c r="C192" s="1" t="s">
        <v>654</v>
      </c>
      <c r="D192" s="1" t="s">
        <v>33</v>
      </c>
      <c r="E192" s="1" t="s">
        <v>342</v>
      </c>
      <c r="F192" s="1" t="s">
        <v>343</v>
      </c>
      <c r="G192" s="1" t="s">
        <v>655</v>
      </c>
      <c r="I192" s="1" t="s">
        <v>195</v>
      </c>
      <c r="J192" s="1" t="s">
        <v>51</v>
      </c>
      <c r="K192" s="17">
        <v>3563.9</v>
      </c>
      <c r="L192" s="17">
        <v>870.2</v>
      </c>
      <c r="M192" s="17">
        <v>10.09</v>
      </c>
      <c r="N192" s="4">
        <v>133493.79</v>
      </c>
      <c r="O19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134220.20699999999</v>
      </c>
      <c r="P192" s="17">
        <f>Таблица8234352[[#This Row],[Начислено взносов по отчету УК, руб,]]-Таблица8234352[[#This Row],[Начислено взносов  расчетное]]</f>
        <v>-726.41699999998673</v>
      </c>
      <c r="Q192" s="27">
        <v>201812.09</v>
      </c>
      <c r="R192" s="8">
        <f>Таблица8234352[[#This Row],[ПОСТУПИЛО ВЗНОСОВ ПО БАНКОВСКОЙ ВЫПИСКЕ]]-Таблица8234352[[#This Row],[Оплачено пени, руб,]]</f>
        <v>183898.5</v>
      </c>
      <c r="S19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-60736.779999999984</v>
      </c>
      <c r="T192" s="18">
        <v>7581.52</v>
      </c>
      <c r="U192" s="18">
        <v>17913.59</v>
      </c>
      <c r="V192" s="20">
        <v>3115.09</v>
      </c>
      <c r="W192" s="20">
        <v>0</v>
      </c>
      <c r="X192" s="20">
        <v>0</v>
      </c>
      <c r="Y192" s="21">
        <v>0</v>
      </c>
      <c r="Z192" s="21">
        <v>0</v>
      </c>
      <c r="AA19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2684568.4299999997</v>
      </c>
      <c r="AB192" s="16">
        <v>2479641.25</v>
      </c>
      <c r="AC192" s="19">
        <v>2684568.43</v>
      </c>
      <c r="AD19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2" s="24"/>
      <c r="AF192" s="1" t="s">
        <v>654</v>
      </c>
      <c r="AG192" s="1">
        <v>2322393.0299999998</v>
      </c>
    </row>
    <row r="193" spans="2:33" ht="30" hidden="1">
      <c r="B193" s="15" t="s">
        <v>1770</v>
      </c>
      <c r="C193" s="1" t="s">
        <v>656</v>
      </c>
      <c r="D193" s="1" t="s">
        <v>33</v>
      </c>
      <c r="E193" s="1" t="s">
        <v>563</v>
      </c>
      <c r="F193" s="1" t="s">
        <v>564</v>
      </c>
      <c r="G193" s="1" t="s">
        <v>75</v>
      </c>
      <c r="I193" s="1" t="s">
        <v>238</v>
      </c>
      <c r="J193" s="1" t="s">
        <v>239</v>
      </c>
      <c r="K193" s="17">
        <v>3479.7</v>
      </c>
      <c r="L193" s="17">
        <v>0</v>
      </c>
      <c r="M193" s="17">
        <v>10.09</v>
      </c>
      <c r="N193" s="4">
        <v>105330.75</v>
      </c>
      <c r="O19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105330.51899999999</v>
      </c>
      <c r="P193" s="17">
        <f>Таблица8234352[[#This Row],[Начислено взносов по отчету УК, руб,]]-Таблица8234352[[#This Row],[Начислено взносов  расчетное]]</f>
        <v>0.23100000001431908</v>
      </c>
      <c r="Q193" s="20">
        <v>96302.93</v>
      </c>
      <c r="R193" s="8">
        <f>Таблица8234352[[#This Row],[ПОСТУПИЛО ВЗНОСОВ ПО БАНКОВСКОЙ ВЫПИСКЕ]]-Таблица8234352[[#This Row],[Оплачено пени, руб,]]</f>
        <v>94118.76</v>
      </c>
      <c r="S19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9615.360000000006</v>
      </c>
      <c r="T193" s="18">
        <v>587.54</v>
      </c>
      <c r="U193" s="18">
        <v>2184.17</v>
      </c>
      <c r="V193" s="20">
        <v>2254.88</v>
      </c>
      <c r="W193" s="20">
        <v>0</v>
      </c>
      <c r="X193" s="20">
        <v>0</v>
      </c>
      <c r="Y193" s="21">
        <v>0</v>
      </c>
      <c r="Z193" s="21">
        <v>0</v>
      </c>
      <c r="AA19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1912003.7199999997</v>
      </c>
      <c r="AB193" s="16">
        <v>1813445.91</v>
      </c>
      <c r="AC193" s="19">
        <v>1912003.72</v>
      </c>
      <c r="AD19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3" s="24"/>
      <c r="AF193" s="1" t="s">
        <v>656</v>
      </c>
      <c r="AG193" s="1">
        <v>1713049.22</v>
      </c>
    </row>
    <row r="194" spans="2:33" hidden="1">
      <c r="B194" s="15" t="s">
        <v>1770</v>
      </c>
      <c r="C194" s="1" t="s">
        <v>657</v>
      </c>
      <c r="D194" s="1" t="s">
        <v>83</v>
      </c>
      <c r="E194" s="1" t="s">
        <v>183</v>
      </c>
      <c r="F194" s="1" t="s">
        <v>184</v>
      </c>
      <c r="G194" s="1" t="s">
        <v>658</v>
      </c>
      <c r="I194" s="30" t="s">
        <v>180</v>
      </c>
      <c r="J194" s="1" t="s">
        <v>181</v>
      </c>
      <c r="K194" s="17">
        <v>2644.4</v>
      </c>
      <c r="L194" s="17">
        <v>856.3</v>
      </c>
      <c r="M194" s="17">
        <v>10.09</v>
      </c>
      <c r="N194" s="4">
        <v>105966.27</v>
      </c>
      <c r="O19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105966.18899999998</v>
      </c>
      <c r="P194" s="17">
        <f>Таблица8234352[[#This Row],[Начислено взносов по отчету УК, руб,]]-Таблица8234352[[#This Row],[Начислено взносов  расчетное]]</f>
        <v>8.1000000020139851E-2</v>
      </c>
      <c r="Q194" s="19">
        <v>77240.11</v>
      </c>
      <c r="R194" s="8">
        <f>Таблица8234352[[#This Row],[ПОСТУПИЛО ВЗНОСОВ ПО БАНКОВСКОЙ ВЫПИСКЕ]]-Таблица8234352[[#This Row],[Оплачено пени, руб,]]</f>
        <v>77240.11</v>
      </c>
      <c r="S19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34900.920000000006</v>
      </c>
      <c r="T194" s="18">
        <v>6174.76</v>
      </c>
      <c r="U194" s="18">
        <v>0</v>
      </c>
      <c r="V194" s="20">
        <v>0</v>
      </c>
      <c r="W194" s="20">
        <v>0</v>
      </c>
      <c r="X194" s="20">
        <v>0</v>
      </c>
      <c r="Y194" s="21">
        <v>0</v>
      </c>
      <c r="Z194" s="21">
        <v>0</v>
      </c>
      <c r="AA19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3523836.6999999997</v>
      </c>
      <c r="AB194" s="16">
        <v>3446596.59</v>
      </c>
      <c r="AC194" s="19">
        <v>3523836.7</v>
      </c>
      <c r="AD19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4" s="24"/>
      <c r="AF194" s="1" t="s">
        <v>657</v>
      </c>
      <c r="AG194" s="1">
        <v>3339594.9</v>
      </c>
    </row>
    <row r="195" spans="2:33" ht="45" hidden="1">
      <c r="B195" s="15" t="s">
        <v>1770</v>
      </c>
      <c r="C195" s="1" t="s">
        <v>659</v>
      </c>
      <c r="D195" s="1" t="s">
        <v>33</v>
      </c>
      <c r="E195" s="1" t="s">
        <v>342</v>
      </c>
      <c r="F195" s="1" t="s">
        <v>343</v>
      </c>
      <c r="G195" s="1" t="s">
        <v>660</v>
      </c>
      <c r="I195" s="1" t="s">
        <v>195</v>
      </c>
      <c r="J195" s="1" t="s">
        <v>51</v>
      </c>
      <c r="K195" s="17">
        <v>2798.1</v>
      </c>
      <c r="L195" s="17">
        <v>1774.5</v>
      </c>
      <c r="M195" s="17">
        <v>10.09</v>
      </c>
      <c r="N195" s="4">
        <v>138412.65</v>
      </c>
      <c r="O19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138412.60200000001</v>
      </c>
      <c r="P195" s="17">
        <f>Таблица8234352[[#This Row],[Начислено взносов по отчету УК, руб,]]-Таблица8234352[[#This Row],[Начислено взносов  расчетное]]</f>
        <v>4.7999999980675057E-2</v>
      </c>
      <c r="Q195" s="27">
        <v>99858.82</v>
      </c>
      <c r="R195" s="8">
        <f>Таблица8234352[[#This Row],[ПОСТУПИЛО ВЗНОСОВ ПО БАНКОВСКОЙ ВЫПИСКЕ]]-Таблица8234352[[#This Row],[Оплачено пени, руб,]]</f>
        <v>89755.520000000004</v>
      </c>
      <c r="S19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46880.569999999992</v>
      </c>
      <c r="T195" s="18">
        <v>8326.74</v>
      </c>
      <c r="U195" s="18">
        <v>10103.299999999999</v>
      </c>
      <c r="V195" s="20">
        <v>3257.19</v>
      </c>
      <c r="W195" s="20">
        <v>0</v>
      </c>
      <c r="X195" s="20">
        <v>0</v>
      </c>
      <c r="Y195" s="21">
        <v>0</v>
      </c>
      <c r="Z195" s="21">
        <v>0</v>
      </c>
      <c r="AA19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2739156.55</v>
      </c>
      <c r="AB195" s="16">
        <v>2636040.54</v>
      </c>
      <c r="AC195" s="19">
        <v>2739156.55</v>
      </c>
      <c r="AD19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5" s="24" t="s">
        <v>661</v>
      </c>
      <c r="AF195" s="1" t="s">
        <v>659</v>
      </c>
      <c r="AG195" s="1">
        <v>2083847.75</v>
      </c>
    </row>
    <row r="196" spans="2:33" ht="30" hidden="1">
      <c r="B196" s="15" t="s">
        <v>1770</v>
      </c>
      <c r="C196" s="1" t="s">
        <v>662</v>
      </c>
      <c r="D196" s="1" t="s">
        <v>33</v>
      </c>
      <c r="E196" s="1" t="s">
        <v>663</v>
      </c>
      <c r="F196" s="1" t="s">
        <v>664</v>
      </c>
      <c r="G196" s="34" t="s">
        <v>525</v>
      </c>
      <c r="H196" s="34"/>
      <c r="I196" s="1" t="s">
        <v>174</v>
      </c>
      <c r="J196" s="1" t="s">
        <v>175</v>
      </c>
      <c r="K196" s="17">
        <v>3509.7</v>
      </c>
      <c r="L196" s="17">
        <v>0</v>
      </c>
      <c r="M196" s="17">
        <v>10.09</v>
      </c>
      <c r="N196" s="4">
        <v>106238.8</v>
      </c>
      <c r="O19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106238.61900000001</v>
      </c>
      <c r="P196" s="17">
        <f>Таблица8234352[[#This Row],[Начислено взносов по отчету УК, руб,]]-Таблица8234352[[#This Row],[Начислено взносов  расчетное]]</f>
        <v>0.18099999999685679</v>
      </c>
      <c r="Q196" s="20">
        <v>102179.48</v>
      </c>
      <c r="R196" s="8">
        <f>Таблица8234352[[#This Row],[ПОСТУПИЛО ВЗНОСОВ ПО БАНКОВСКОЙ ВЫПИСКЕ]]-Таблица8234352[[#This Row],[Оплачено пени, руб,]]</f>
        <v>102179.48</v>
      </c>
      <c r="S19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4059.320000000007</v>
      </c>
      <c r="T196" s="18">
        <v>0</v>
      </c>
      <c r="U196" s="18">
        <v>0</v>
      </c>
      <c r="V196" s="20">
        <v>3801.61</v>
      </c>
      <c r="W196" s="20">
        <v>0</v>
      </c>
      <c r="X196" s="20">
        <v>0</v>
      </c>
      <c r="Y196" s="21">
        <v>0</v>
      </c>
      <c r="Z196" s="21">
        <v>0</v>
      </c>
      <c r="AA19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3176724.44</v>
      </c>
      <c r="AB196" s="16">
        <v>3070743.35</v>
      </c>
      <c r="AC196" s="19">
        <v>3176724.44</v>
      </c>
      <c r="AD19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6" s="24"/>
      <c r="AF196" s="1" t="s">
        <v>662</v>
      </c>
      <c r="AG196" s="1">
        <v>2961006.92</v>
      </c>
    </row>
    <row r="197" spans="2:33" ht="30" hidden="1">
      <c r="B197" s="15" t="s">
        <v>1770</v>
      </c>
      <c r="C197" s="1" t="s">
        <v>665</v>
      </c>
      <c r="D197" s="1" t="s">
        <v>33</v>
      </c>
      <c r="E197" s="1" t="s">
        <v>666</v>
      </c>
      <c r="F197" s="1" t="s">
        <v>667</v>
      </c>
      <c r="G197" s="1" t="s">
        <v>105</v>
      </c>
      <c r="I197" s="1" t="s">
        <v>349</v>
      </c>
      <c r="J197" s="1" t="s">
        <v>350</v>
      </c>
      <c r="K197" s="17">
        <v>3197.7</v>
      </c>
      <c r="L197" s="17">
        <v>315.39999999999998</v>
      </c>
      <c r="M197" s="17">
        <v>10.09</v>
      </c>
      <c r="N197" s="18">
        <v>106341.51</v>
      </c>
      <c r="O19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106341.53699999998</v>
      </c>
      <c r="P197" s="17">
        <f>Таблица8234352[[#This Row],[Начислено взносов по отчету УК, руб,]]-Таблица8234352[[#This Row],[Начислено взносов  расчетное]]</f>
        <v>-2.699999998731073E-2</v>
      </c>
      <c r="Q197" s="19">
        <v>88782.68</v>
      </c>
      <c r="R197" s="8">
        <f>Таблица8234352[[#This Row],[ПОСТУПИЛО ВЗНОСОВ ПО БАНКОВСКОЙ ВЫПИСКЕ]]-Таблица8234352[[#This Row],[Оплачено пени, руб,]]</f>
        <v>88655.89</v>
      </c>
      <c r="S19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24289.709999999995</v>
      </c>
      <c r="T197" s="18">
        <v>6730.88</v>
      </c>
      <c r="U197" s="18">
        <v>126.79</v>
      </c>
      <c r="V197" s="20">
        <v>0</v>
      </c>
      <c r="W197" s="20">
        <v>0</v>
      </c>
      <c r="X197" s="20">
        <v>0</v>
      </c>
      <c r="Y197" s="21">
        <v>0</v>
      </c>
      <c r="Z197" s="21">
        <v>0</v>
      </c>
      <c r="AA19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555036.18000000005</v>
      </c>
      <c r="AB197" s="16">
        <v>466253.5</v>
      </c>
      <c r="AC197" s="19">
        <v>555036.18000000005</v>
      </c>
      <c r="AD19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7" s="24"/>
      <c r="AF197" s="1" t="s">
        <v>665</v>
      </c>
      <c r="AG197" s="1">
        <v>375790.16</v>
      </c>
    </row>
    <row r="198" spans="2:33" ht="30" hidden="1">
      <c r="B198" s="15" t="s">
        <v>1770</v>
      </c>
      <c r="C198" s="1" t="s">
        <v>668</v>
      </c>
      <c r="D198" s="1" t="s">
        <v>33</v>
      </c>
      <c r="E198" s="1" t="s">
        <v>669</v>
      </c>
      <c r="F198" s="1" t="s">
        <v>670</v>
      </c>
      <c r="G198" s="1" t="s">
        <v>459</v>
      </c>
      <c r="I198" s="1" t="s">
        <v>349</v>
      </c>
      <c r="J198" s="1" t="s">
        <v>350</v>
      </c>
      <c r="K198" s="17">
        <v>3333.6</v>
      </c>
      <c r="L198" s="17">
        <v>180.4</v>
      </c>
      <c r="M198" s="17">
        <v>10.09</v>
      </c>
      <c r="N198" s="18">
        <v>106389.99</v>
      </c>
      <c r="O19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106368.78</v>
      </c>
      <c r="P198" s="17">
        <f>Таблица8234352[[#This Row],[Начислено взносов по отчету УК, руб,]]-Таблица8234352[[#This Row],[Начислено взносов  расчетное]]</f>
        <v>21.210000000006403</v>
      </c>
      <c r="Q198" s="19">
        <v>88029.18</v>
      </c>
      <c r="R198" s="8">
        <f>Таблица8234352[[#This Row],[ПОСТУПИЛО ВЗНОСОВ ПО БАНКОВСКОЙ ВЫПИСКЕ]]-Таблица8234352[[#This Row],[Оплачено пени, руб,]]</f>
        <v>87946.92</v>
      </c>
      <c r="S19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24680.560000000009</v>
      </c>
      <c r="T198" s="18">
        <v>6319.75</v>
      </c>
      <c r="U198" s="18">
        <v>82.26</v>
      </c>
      <c r="V198" s="20">
        <v>0</v>
      </c>
      <c r="W198" s="20">
        <v>0</v>
      </c>
      <c r="X198" s="20">
        <v>0</v>
      </c>
      <c r="Y198" s="21">
        <v>0</v>
      </c>
      <c r="Z198" s="21">
        <v>0</v>
      </c>
      <c r="AA19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2399029.4099999997</v>
      </c>
      <c r="AB198" s="16">
        <v>2311000.23</v>
      </c>
      <c r="AC198" s="19">
        <v>2399029.41</v>
      </c>
      <c r="AD19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8" s="24"/>
      <c r="AF198" s="1" t="s">
        <v>668</v>
      </c>
      <c r="AG198" s="1">
        <v>2316425.23</v>
      </c>
    </row>
    <row r="199" spans="2:33" ht="30" hidden="1">
      <c r="B199" s="15" t="s">
        <v>1770</v>
      </c>
      <c r="C199" s="1" t="s">
        <v>671</v>
      </c>
      <c r="D199" s="1" t="s">
        <v>33</v>
      </c>
      <c r="E199" s="1" t="s">
        <v>610</v>
      </c>
      <c r="F199" s="1" t="s">
        <v>611</v>
      </c>
      <c r="G199" s="1" t="s">
        <v>383</v>
      </c>
      <c r="I199" s="1" t="s">
        <v>606</v>
      </c>
      <c r="J199" s="1">
        <v>2465329754</v>
      </c>
      <c r="K199" s="17">
        <v>3621.39</v>
      </c>
      <c r="L199" s="17">
        <v>0</v>
      </c>
      <c r="M199" s="17">
        <v>10.09</v>
      </c>
      <c r="N199" s="18">
        <v>97981.13</v>
      </c>
      <c r="O19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109619.47530000001</v>
      </c>
      <c r="P199" s="17">
        <f>Таблица8234352[[#This Row],[Начислено взносов по отчету УК, руб,]]-Таблица8234352[[#This Row],[Начислено взносов  расчетное]]</f>
        <v>-11638.345300000001</v>
      </c>
      <c r="Q199" s="19">
        <v>69666.240000000005</v>
      </c>
      <c r="R199" s="8">
        <f>Таблица8234352[[#This Row],[ПОСТУПИЛО ВЗНОСОВ ПО БАНКОВСКОЙ ВЫПИСКЕ]]-Таблица8234352[[#This Row],[Оплачено пени, руб,]]</f>
        <v>69254.02</v>
      </c>
      <c r="S19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28840.48</v>
      </c>
      <c r="T199" s="18">
        <v>525.59</v>
      </c>
      <c r="U199" s="18">
        <v>412.22</v>
      </c>
      <c r="V199" s="20">
        <v>0</v>
      </c>
      <c r="W199" s="20">
        <v>0</v>
      </c>
      <c r="X199" s="20">
        <v>0</v>
      </c>
      <c r="Y199" s="21">
        <v>0</v>
      </c>
      <c r="Z199" s="21">
        <v>0</v>
      </c>
      <c r="AA19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1595434.77</v>
      </c>
      <c r="AB199" s="16">
        <v>1525768.53</v>
      </c>
      <c r="AC199" s="19">
        <v>1595434.77</v>
      </c>
      <c r="AD19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199" s="24" t="s">
        <v>608</v>
      </c>
      <c r="AF199" s="1" t="s">
        <v>671</v>
      </c>
      <c r="AG199" s="1">
        <v>1443826.09</v>
      </c>
    </row>
    <row r="200" spans="2:33" ht="30" hidden="1">
      <c r="B200" s="15" t="s">
        <v>1770</v>
      </c>
      <c r="C200" s="1" t="s">
        <v>672</v>
      </c>
      <c r="D200" s="1" t="s">
        <v>33</v>
      </c>
      <c r="E200" s="1" t="s">
        <v>673</v>
      </c>
      <c r="F200" s="1" t="s">
        <v>674</v>
      </c>
      <c r="G200" s="1" t="s">
        <v>406</v>
      </c>
      <c r="I200" s="1" t="s">
        <v>572</v>
      </c>
      <c r="J200" s="1" t="s">
        <v>573</v>
      </c>
      <c r="K200" s="17">
        <v>3518.8</v>
      </c>
      <c r="L200" s="17">
        <v>0</v>
      </c>
      <c r="M200" s="17">
        <v>10.09</v>
      </c>
      <c r="N200" s="18">
        <v>297051.71000000002</v>
      </c>
      <c r="O20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106514.076</v>
      </c>
      <c r="P200" s="17">
        <f>Таблица8234352[[#This Row],[Начислено взносов по отчету УК, руб,]]-Таблица8234352[[#This Row],[Начислено взносов  расчетное]]</f>
        <v>190537.63400000002</v>
      </c>
      <c r="Q200" s="35">
        <v>95382.46</v>
      </c>
      <c r="R200" s="8">
        <f>Таблица8234352[[#This Row],[ПОСТУПИЛО ВЗНОСОВ ПО БАНКОВСКОЙ ВЫПИСКЕ]]-Таблица8234352[[#This Row],[Оплачено пени, руб,]]</f>
        <v>95234.85</v>
      </c>
      <c r="S20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210982.42000000004</v>
      </c>
      <c r="T200" s="18">
        <v>9313.17</v>
      </c>
      <c r="U200" s="18">
        <v>147.61000000000001</v>
      </c>
      <c r="V200" s="20">
        <v>3962.83</v>
      </c>
      <c r="W200" s="20">
        <v>0</v>
      </c>
      <c r="X200" s="20">
        <v>0</v>
      </c>
      <c r="Y200" s="21">
        <v>0</v>
      </c>
      <c r="Z200" s="21">
        <v>0</v>
      </c>
      <c r="AA20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3305500.45</v>
      </c>
      <c r="AB200" s="16">
        <v>3206155.16</v>
      </c>
      <c r="AC200" s="19">
        <v>3305500.45</v>
      </c>
      <c r="AD20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0" s="24"/>
      <c r="AF200" s="1" t="s">
        <v>672</v>
      </c>
      <c r="AG200" s="1">
        <v>3092583.08</v>
      </c>
    </row>
    <row r="201" spans="2:33" ht="45" hidden="1">
      <c r="B201" s="15" t="s">
        <v>1770</v>
      </c>
      <c r="C201" s="1" t="s">
        <v>675</v>
      </c>
      <c r="D201" s="1" t="s">
        <v>33</v>
      </c>
      <c r="E201" s="1" t="s">
        <v>342</v>
      </c>
      <c r="F201" s="1" t="s">
        <v>343</v>
      </c>
      <c r="G201" s="1" t="s">
        <v>676</v>
      </c>
      <c r="I201" s="1" t="s">
        <v>677</v>
      </c>
      <c r="J201" s="1">
        <v>246300500</v>
      </c>
      <c r="K201" s="17">
        <v>3520.1</v>
      </c>
      <c r="L201" s="17">
        <v>0</v>
      </c>
      <c r="M201" s="17">
        <v>10.09</v>
      </c>
      <c r="N201" s="18">
        <v>71035.62</v>
      </c>
      <c r="O20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106553.427</v>
      </c>
      <c r="P201" s="17">
        <f>Таблица8234352[[#This Row],[Начислено взносов по отчету УК, руб,]]-Таблица8234352[[#This Row],[Начислено взносов  расчетное]]</f>
        <v>-35517.807000000001</v>
      </c>
      <c r="Q201" s="19">
        <v>83642.149999999994</v>
      </c>
      <c r="R201" s="8">
        <f>Таблица8234352[[#This Row],[ПОСТУПИЛО ВЗНОСОВ ПО БАНКОВСКОЙ ВЫПИСКЕ]]-Таблица8234352[[#This Row],[Оплачено пени, руб,]]</f>
        <v>83485.189999999988</v>
      </c>
      <c r="S20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-8118.4599999999928</v>
      </c>
      <c r="T201" s="18">
        <v>4488.07</v>
      </c>
      <c r="U201" s="18">
        <v>156.96</v>
      </c>
      <c r="V201" s="20">
        <v>0</v>
      </c>
      <c r="W201" s="20">
        <v>0</v>
      </c>
      <c r="X201" s="20">
        <v>0</v>
      </c>
      <c r="Y201" s="21">
        <v>0</v>
      </c>
      <c r="Z201" s="21">
        <v>0</v>
      </c>
      <c r="AA20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1062989.04</v>
      </c>
      <c r="AB201" s="16">
        <v>979346.89</v>
      </c>
      <c r="AC201" s="19">
        <v>1062989.04</v>
      </c>
      <c r="AD20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1" s="24" t="s">
        <v>678</v>
      </c>
      <c r="AF201" s="1" t="s">
        <v>675</v>
      </c>
      <c r="AG201" s="1">
        <v>884697.04</v>
      </c>
    </row>
    <row r="202" spans="2:33" ht="45" hidden="1">
      <c r="B202" s="15" t="s">
        <v>1770</v>
      </c>
      <c r="C202" s="1" t="s">
        <v>679</v>
      </c>
      <c r="D202" s="1" t="s">
        <v>33</v>
      </c>
      <c r="E202" s="1" t="s">
        <v>342</v>
      </c>
      <c r="F202" s="1" t="s">
        <v>343</v>
      </c>
      <c r="G202" s="1" t="s">
        <v>680</v>
      </c>
      <c r="I202" s="1" t="s">
        <v>681</v>
      </c>
      <c r="J202" s="1" t="s">
        <v>51</v>
      </c>
      <c r="K202" s="17">
        <v>3233.3</v>
      </c>
      <c r="L202" s="17">
        <v>287.89999999999998</v>
      </c>
      <c r="M202" s="17">
        <v>10.09</v>
      </c>
      <c r="N202" s="18">
        <v>106574.6</v>
      </c>
      <c r="O20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106586.72400000002</v>
      </c>
      <c r="P202" s="17">
        <f>Таблица8234352[[#This Row],[Начислено взносов по отчету УК, руб,]]-Таблица8234352[[#This Row],[Начислено взносов  расчетное]]</f>
        <v>-12.12400000001071</v>
      </c>
      <c r="Q202" s="19">
        <v>90628.84</v>
      </c>
      <c r="R202" s="8">
        <f>Таблица8234352[[#This Row],[ПОСТУПИЛО ВЗНОСОВ ПО БАНКОВСКОЙ ВЫПИСКЕ]]-Таблица8234352[[#This Row],[Оплачено пени, руб,]]</f>
        <v>89773.16</v>
      </c>
      <c r="S20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20998.95</v>
      </c>
      <c r="T202" s="18">
        <v>5053.1899999999996</v>
      </c>
      <c r="U202" s="18">
        <v>855.68</v>
      </c>
      <c r="V202" s="20">
        <v>0</v>
      </c>
      <c r="W202" s="20">
        <v>0</v>
      </c>
      <c r="X202" s="20">
        <v>0</v>
      </c>
      <c r="Y202" s="21">
        <v>0</v>
      </c>
      <c r="Z202" s="21">
        <v>0</v>
      </c>
      <c r="AA20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391113.5999999998</v>
      </c>
      <c r="AB202" s="16">
        <v>300484.75999999978</v>
      </c>
      <c r="AC202" s="19">
        <v>391113.6</v>
      </c>
      <c r="AD20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2" s="24"/>
      <c r="AF202" s="1" t="s">
        <v>679</v>
      </c>
      <c r="AG202" s="1">
        <v>2288278.5099999998</v>
      </c>
    </row>
    <row r="203" spans="2:33" ht="30" hidden="1">
      <c r="B203" s="15" t="s">
        <v>1770</v>
      </c>
      <c r="C203" s="1" t="s">
        <v>682</v>
      </c>
      <c r="D203" s="1" t="s">
        <v>33</v>
      </c>
      <c r="E203" s="1" t="s">
        <v>642</v>
      </c>
      <c r="F203" s="1" t="s">
        <v>643</v>
      </c>
      <c r="G203" s="1" t="s">
        <v>270</v>
      </c>
      <c r="I203" s="1" t="s">
        <v>195</v>
      </c>
      <c r="J203" s="1" t="s">
        <v>51</v>
      </c>
      <c r="K203" s="17">
        <v>4631.3</v>
      </c>
      <c r="L203" s="17">
        <v>106.8</v>
      </c>
      <c r="M203" s="17">
        <v>10.09</v>
      </c>
      <c r="N203" s="18">
        <v>143422.5</v>
      </c>
      <c r="O20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143422.28700000001</v>
      </c>
      <c r="P203" s="17">
        <f>Таблица8234352[[#This Row],[Начислено взносов по отчету УК, руб,]]-Таблица8234352[[#This Row],[Начислено взносов  расчетное]]</f>
        <v>0.21299999998882413</v>
      </c>
      <c r="Q203" s="19">
        <v>108789.64</v>
      </c>
      <c r="R203" s="8">
        <f>Таблица8234352[[#This Row],[ПОСТУПИЛО ВЗНОСОВ ПО БАНКОВСКОЙ ВЫПИСКЕ]]-Таблица8234352[[#This Row],[Оплачено пени, руб,]]</f>
        <v>107970.08</v>
      </c>
      <c r="S20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46314.53</v>
      </c>
      <c r="T203" s="18">
        <v>11681.67</v>
      </c>
      <c r="U203" s="18">
        <v>819.56</v>
      </c>
      <c r="V203" s="20">
        <v>0</v>
      </c>
      <c r="W203" s="20">
        <v>0</v>
      </c>
      <c r="X203" s="20">
        <v>0</v>
      </c>
      <c r="Y203" s="25">
        <v>2629451.58</v>
      </c>
      <c r="Z203" s="21">
        <v>0</v>
      </c>
      <c r="AA20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852515.33000000007</v>
      </c>
      <c r="AB203" s="16">
        <v>3373177.27</v>
      </c>
      <c r="AC203" s="19">
        <v>852515.33</v>
      </c>
      <c r="AD20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3" s="24"/>
      <c r="AF203" s="1" t="s">
        <v>682</v>
      </c>
      <c r="AG203" s="1">
        <v>3241481.7</v>
      </c>
    </row>
    <row r="204" spans="2:33" ht="30" hidden="1">
      <c r="B204" s="15" t="s">
        <v>1770</v>
      </c>
      <c r="C204" s="1" t="s">
        <v>683</v>
      </c>
      <c r="D204" s="1" t="s">
        <v>33</v>
      </c>
      <c r="E204" s="1" t="s">
        <v>305</v>
      </c>
      <c r="F204" s="1" t="s">
        <v>306</v>
      </c>
      <c r="G204" s="1" t="s">
        <v>684</v>
      </c>
      <c r="I204" s="1" t="s">
        <v>195</v>
      </c>
      <c r="J204" s="1" t="s">
        <v>51</v>
      </c>
      <c r="K204" s="17">
        <v>4644.5</v>
      </c>
      <c r="L204" s="17">
        <v>107.1</v>
      </c>
      <c r="M204" s="17">
        <v>10.09</v>
      </c>
      <c r="N204" s="18">
        <v>143841.01</v>
      </c>
      <c r="O20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143830.932</v>
      </c>
      <c r="P204" s="17">
        <f>Таблица8234352[[#This Row],[Начислено взносов по отчету УК, руб,]]-Таблица8234352[[#This Row],[Начислено взносов  расчетное]]</f>
        <v>10.078000000008615</v>
      </c>
      <c r="Q204" s="19">
        <v>116641.62</v>
      </c>
      <c r="R204" s="8">
        <f>Таблица8234352[[#This Row],[ПОСТУПИЛО ВЗНОСОВ ПО БАНКОВСКОЙ ВЫПИСКЕ]]-Таблица8234352[[#This Row],[Оплачено пени, руб,]]</f>
        <v>116470</v>
      </c>
      <c r="S20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45610.250000000007</v>
      </c>
      <c r="T204" s="18">
        <v>18410.86</v>
      </c>
      <c r="U204" s="18">
        <v>171.62</v>
      </c>
      <c r="V204" s="20">
        <v>0</v>
      </c>
      <c r="W204" s="20">
        <v>0</v>
      </c>
      <c r="X204" s="20">
        <v>0</v>
      </c>
      <c r="Y204" s="21">
        <v>0</v>
      </c>
      <c r="Z204" s="21">
        <v>0</v>
      </c>
      <c r="AA20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2056909.4200000002</v>
      </c>
      <c r="AB204" s="16">
        <v>1940267.8</v>
      </c>
      <c r="AC204" s="19">
        <v>2056909.42</v>
      </c>
      <c r="AD20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4" s="24"/>
      <c r="AF204" s="1" t="s">
        <v>683</v>
      </c>
      <c r="AG204" s="1">
        <v>1789499.95</v>
      </c>
    </row>
    <row r="205" spans="2:33" hidden="1">
      <c r="B205" s="15" t="s">
        <v>1770</v>
      </c>
      <c r="C205" s="1" t="s">
        <v>685</v>
      </c>
      <c r="D205" s="1" t="s">
        <v>83</v>
      </c>
      <c r="E205" s="1" t="s">
        <v>183</v>
      </c>
      <c r="F205" s="1" t="s">
        <v>184</v>
      </c>
      <c r="G205" s="1" t="s">
        <v>686</v>
      </c>
      <c r="I205" s="1" t="s">
        <v>180</v>
      </c>
      <c r="J205" s="1" t="s">
        <v>181</v>
      </c>
      <c r="K205" s="17">
        <v>3288.2</v>
      </c>
      <c r="L205" s="17">
        <v>240.7</v>
      </c>
      <c r="M205" s="17">
        <v>10.09</v>
      </c>
      <c r="N205" s="18">
        <v>106819.83</v>
      </c>
      <c r="O20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106819.80299999999</v>
      </c>
      <c r="P205" s="17">
        <f>Таблица8234352[[#This Row],[Начислено взносов по отчету УК, руб,]]-Таблица8234352[[#This Row],[Начислено взносов  расчетное]]</f>
        <v>2.700000001641456E-2</v>
      </c>
      <c r="Q205" s="19">
        <v>95963.45</v>
      </c>
      <c r="R205" s="8">
        <f>Таблица8234352[[#This Row],[ПОСТУПИЛО ВЗНОСОВ ПО БАНКОВСКОЙ ВЫПИСКЕ]]-Таблица8234352[[#This Row],[Оплачено пени, руб,]]</f>
        <v>95963.45</v>
      </c>
      <c r="S20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17235.500000000004</v>
      </c>
      <c r="T205" s="18">
        <v>6379.12</v>
      </c>
      <c r="U205" s="18">
        <v>0</v>
      </c>
      <c r="V205" s="20">
        <v>0</v>
      </c>
      <c r="W205" s="20">
        <v>0</v>
      </c>
      <c r="X205" s="20">
        <v>0</v>
      </c>
      <c r="Y205" s="21">
        <v>0</v>
      </c>
      <c r="Z205" s="21">
        <v>0</v>
      </c>
      <c r="AA20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1471522.74</v>
      </c>
      <c r="AB205" s="16">
        <v>1375559.29</v>
      </c>
      <c r="AC205" s="19">
        <v>1471522.74</v>
      </c>
      <c r="AD20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5" s="24"/>
      <c r="AF205" s="1" t="s">
        <v>685</v>
      </c>
      <c r="AG205" s="1">
        <v>1292530.9099999999</v>
      </c>
    </row>
    <row r="206" spans="2:33" ht="45" hidden="1">
      <c r="B206" s="15" t="s">
        <v>1770</v>
      </c>
      <c r="C206" s="1" t="s">
        <v>687</v>
      </c>
      <c r="D206" s="1" t="s">
        <v>33</v>
      </c>
      <c r="E206" s="1" t="s">
        <v>342</v>
      </c>
      <c r="F206" s="1" t="s">
        <v>343</v>
      </c>
      <c r="G206" s="1" t="s">
        <v>688</v>
      </c>
      <c r="I206" s="1" t="s">
        <v>349</v>
      </c>
      <c r="J206" s="1" t="s">
        <v>350</v>
      </c>
      <c r="K206" s="17">
        <v>3491.7</v>
      </c>
      <c r="L206" s="17">
        <v>41.3</v>
      </c>
      <c r="M206" s="17">
        <v>10.09</v>
      </c>
      <c r="N206" s="18">
        <v>107168.36</v>
      </c>
      <c r="O20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106943.91</v>
      </c>
      <c r="P206" s="17">
        <f>Таблица8234352[[#This Row],[Начислено взносов по отчету УК, руб,]]-Таблица8234352[[#This Row],[Начислено взносов  расчетное]]</f>
        <v>224.44999999999709</v>
      </c>
      <c r="Q206" s="19">
        <v>103634.99</v>
      </c>
      <c r="R206" s="8">
        <f>Таблица8234352[[#This Row],[ПОСТУПИЛО ВЗНОСОВ ПО БАНКОВСКОЙ ВЫПИСКЕ]]-Таблица8234352[[#This Row],[Оплачено пени, руб,]]</f>
        <v>99694.91</v>
      </c>
      <c r="S20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7381.2599999999966</v>
      </c>
      <c r="T206" s="18">
        <v>3847.89</v>
      </c>
      <c r="U206" s="18">
        <v>3940.08</v>
      </c>
      <c r="V206" s="20">
        <v>0</v>
      </c>
      <c r="W206" s="20">
        <v>0</v>
      </c>
      <c r="X206" s="20">
        <v>0</v>
      </c>
      <c r="Y206" s="21">
        <v>0</v>
      </c>
      <c r="Z206" s="21">
        <v>0</v>
      </c>
      <c r="AA20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2202844.2500000005</v>
      </c>
      <c r="AB206" s="16">
        <v>2099209.2600000002</v>
      </c>
      <c r="AC206" s="19">
        <v>2202844.25</v>
      </c>
      <c r="AD20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6" s="24"/>
      <c r="AF206" s="1" t="s">
        <v>687</v>
      </c>
      <c r="AG206" s="1">
        <v>1990999.02</v>
      </c>
    </row>
    <row r="207" spans="2:33" ht="45" hidden="1">
      <c r="B207" s="15" t="s">
        <v>1770</v>
      </c>
      <c r="C207" s="1" t="s">
        <v>689</v>
      </c>
      <c r="D207" s="1" t="s">
        <v>33</v>
      </c>
      <c r="E207" s="1" t="s">
        <v>342</v>
      </c>
      <c r="F207" s="1" t="s">
        <v>343</v>
      </c>
      <c r="G207" s="1" t="s">
        <v>690</v>
      </c>
      <c r="I207" s="30" t="s">
        <v>349</v>
      </c>
      <c r="J207" s="30" t="s">
        <v>350</v>
      </c>
      <c r="K207" s="31">
        <v>3533.4</v>
      </c>
      <c r="L207" s="31">
        <v>0</v>
      </c>
      <c r="M207" s="17">
        <v>10.09</v>
      </c>
      <c r="N207" s="18">
        <v>106880.29</v>
      </c>
      <c r="O20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106956.01800000001</v>
      </c>
      <c r="P207" s="17">
        <f>Таблица8234352[[#This Row],[Начислено взносов по отчету УК, руб,]]-Таблица8234352[[#This Row],[Начислено взносов  расчетное]]</f>
        <v>-75.728000000017346</v>
      </c>
      <c r="Q207" s="20">
        <v>114637.16</v>
      </c>
      <c r="R207" s="8">
        <f>Таблица8234352[[#This Row],[ПОСТУПИЛО ВЗНОСОВ ПО БАНКОВСКОЙ ВЫПИСКЕ]]-Таблица8234352[[#This Row],[Оплачено пени, руб,]]</f>
        <v>106752.33</v>
      </c>
      <c r="S20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4600.4899999999925</v>
      </c>
      <c r="T207" s="18">
        <v>12357.36</v>
      </c>
      <c r="U207" s="18">
        <v>7884.83</v>
      </c>
      <c r="V207" s="20">
        <v>2065.85</v>
      </c>
      <c r="W207" s="20">
        <v>0</v>
      </c>
      <c r="X207" s="20">
        <v>0</v>
      </c>
      <c r="Y207" s="21">
        <v>0</v>
      </c>
      <c r="Z207" s="21">
        <v>0</v>
      </c>
      <c r="AA20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1747849.7400000002</v>
      </c>
      <c r="AB207" s="16">
        <v>1631146.73</v>
      </c>
      <c r="AC207" s="19">
        <v>1747849.74</v>
      </c>
      <c r="AD20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7" s="24"/>
      <c r="AF207" s="1" t="s">
        <v>689</v>
      </c>
      <c r="AG207" s="1">
        <v>1636766.88</v>
      </c>
    </row>
    <row r="208" spans="2:33" ht="30" hidden="1">
      <c r="B208" s="15" t="s">
        <v>1770</v>
      </c>
      <c r="C208" s="1" t="s">
        <v>691</v>
      </c>
      <c r="D208" s="1" t="s">
        <v>33</v>
      </c>
      <c r="E208" s="1" t="s">
        <v>298</v>
      </c>
      <c r="F208" s="1" t="s">
        <v>299</v>
      </c>
      <c r="G208" s="1" t="s">
        <v>692</v>
      </c>
      <c r="I208" s="1" t="s">
        <v>457</v>
      </c>
      <c r="J208" s="1" t="s">
        <v>51</v>
      </c>
      <c r="K208" s="17">
        <v>4951.8999999999996</v>
      </c>
      <c r="L208" s="17">
        <v>792</v>
      </c>
      <c r="M208" s="17">
        <v>10.48</v>
      </c>
      <c r="N208" s="18">
        <v>180588.12</v>
      </c>
      <c r="O20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180588.21600000001</v>
      </c>
      <c r="P208" s="17">
        <f>Таблица8234352[[#This Row],[Начислено взносов по отчету УК, руб,]]-Таблица8234352[[#This Row],[Начислено взносов  расчетное]]</f>
        <v>-9.6000000019557774E-2</v>
      </c>
      <c r="Q208" s="20">
        <v>172801.79</v>
      </c>
      <c r="R208" s="8">
        <f>Таблица8234352[[#This Row],[ПОСТУПИЛО ВЗНОСОВ ПО БАНКОВСКОЙ ВЫПИСКЕ]]-Таблица8234352[[#This Row],[Оплачено пени, руб,]]</f>
        <v>170527.67</v>
      </c>
      <c r="S20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8501.0099999999838</v>
      </c>
      <c r="T208" s="18">
        <v>714.68</v>
      </c>
      <c r="U208" s="18">
        <v>2274.12</v>
      </c>
      <c r="V208" s="20">
        <v>20941.150000000001</v>
      </c>
      <c r="W208" s="20">
        <v>0</v>
      </c>
      <c r="X208" s="20">
        <v>0</v>
      </c>
      <c r="Y208" s="21">
        <v>0</v>
      </c>
      <c r="Z208" s="21">
        <v>0</v>
      </c>
      <c r="AA20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2993405.76</v>
      </c>
      <c r="AB208" s="16">
        <v>2799662.82</v>
      </c>
      <c r="AC208" s="19">
        <v>2993405.76</v>
      </c>
      <c r="AD20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8" s="24" t="s">
        <v>693</v>
      </c>
      <c r="AF208" s="1" t="s">
        <v>691</v>
      </c>
      <c r="AG208" s="1">
        <v>2597991.23</v>
      </c>
    </row>
    <row r="209" spans="2:33" ht="30" hidden="1">
      <c r="B209" s="15" t="s">
        <v>1770</v>
      </c>
      <c r="C209" s="1" t="s">
        <v>694</v>
      </c>
      <c r="D209" s="1" t="s">
        <v>33</v>
      </c>
      <c r="E209" s="1" t="s">
        <v>510</v>
      </c>
      <c r="F209" s="1" t="s">
        <v>511</v>
      </c>
      <c r="G209" s="1" t="s">
        <v>383</v>
      </c>
      <c r="I209" s="1" t="s">
        <v>695</v>
      </c>
      <c r="J209" s="1" t="s">
        <v>696</v>
      </c>
      <c r="K209" s="17">
        <v>3558.41</v>
      </c>
      <c r="L209" s="17">
        <v>0</v>
      </c>
      <c r="M209" s="17">
        <v>10.09</v>
      </c>
      <c r="N209" s="18">
        <v>107713.14</v>
      </c>
      <c r="O20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107713.0707</v>
      </c>
      <c r="P209" s="17">
        <f>Таблица8234352[[#This Row],[Начислено взносов по отчету УК, руб,]]-Таблица8234352[[#This Row],[Начислено взносов  расчетное]]</f>
        <v>6.9300000002840534E-2</v>
      </c>
      <c r="Q209" s="20">
        <v>101733.19</v>
      </c>
      <c r="R209" s="8">
        <f>Таблица8234352[[#This Row],[ПОСТУПИЛО ВЗНОСОВ ПО БАНКОВСКОЙ ВЫПИСКЕ]]-Таблица8234352[[#This Row],[Оплачено пени, руб,]]</f>
        <v>101202.59</v>
      </c>
      <c r="S20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26078.210000000003</v>
      </c>
      <c r="T209" s="18">
        <v>20098.259999999998</v>
      </c>
      <c r="U209" s="18">
        <v>530.6</v>
      </c>
      <c r="V209" s="20">
        <v>18214.3</v>
      </c>
      <c r="W209" s="20">
        <v>0</v>
      </c>
      <c r="X209" s="20">
        <v>0</v>
      </c>
      <c r="Y209" s="21">
        <v>0</v>
      </c>
      <c r="Z209" s="21">
        <v>0</v>
      </c>
      <c r="AA20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2554264.5099999998</v>
      </c>
      <c r="AB209" s="16">
        <v>2434317.02</v>
      </c>
      <c r="AC209" s="19">
        <v>2554264.5099999998</v>
      </c>
      <c r="AD20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09" s="24"/>
      <c r="AF209" s="1" t="s">
        <v>694</v>
      </c>
      <c r="AG209" s="1">
        <v>2305115.31</v>
      </c>
    </row>
    <row r="210" spans="2:33" ht="30" hidden="1">
      <c r="B210" s="15" t="s">
        <v>1770</v>
      </c>
      <c r="C210" s="1" t="s">
        <v>697</v>
      </c>
      <c r="D210" s="1" t="s">
        <v>33</v>
      </c>
      <c r="E210" s="1" t="s">
        <v>563</v>
      </c>
      <c r="F210" s="1" t="s">
        <v>564</v>
      </c>
      <c r="G210" s="1" t="s">
        <v>213</v>
      </c>
      <c r="I210" s="1" t="s">
        <v>195</v>
      </c>
      <c r="J210" s="1" t="s">
        <v>51</v>
      </c>
      <c r="K210" s="17">
        <v>9208.7000000000007</v>
      </c>
      <c r="L210" s="17">
        <v>0</v>
      </c>
      <c r="M210" s="17">
        <v>10.48</v>
      </c>
      <c r="N210" s="18">
        <v>288445.99</v>
      </c>
      <c r="O2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289521.52800000005</v>
      </c>
      <c r="P210" s="17">
        <f>Таблица8234352[[#This Row],[Начислено взносов по отчету УК, руб,]]-Таблица8234352[[#This Row],[Начислено взносов  расчетное]]</f>
        <v>-1075.5380000000587</v>
      </c>
      <c r="Q210" s="27">
        <v>288621.49</v>
      </c>
      <c r="R210" s="8">
        <f>Таблица8234352[[#This Row],[ПОСТУПИЛО ВЗНОСОВ ПО БАНКОВСКОЙ ВЫПИСКЕ]]-Таблица8234352[[#This Row],[Оплачено пени, руб,]]</f>
        <v>218173.74</v>
      </c>
      <c r="S2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28706.459999999992</v>
      </c>
      <c r="T210" s="18">
        <v>28881.96</v>
      </c>
      <c r="U210" s="18">
        <v>70447.75</v>
      </c>
      <c r="V210" s="20">
        <v>4661.2</v>
      </c>
      <c r="W210" s="20">
        <v>0</v>
      </c>
      <c r="X210" s="20">
        <v>0</v>
      </c>
      <c r="Y210" s="21">
        <v>0</v>
      </c>
      <c r="Z210" s="21">
        <v>0</v>
      </c>
      <c r="AA2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4111639.8200000003</v>
      </c>
      <c r="AB210" s="16">
        <v>3818357.13</v>
      </c>
      <c r="AC210" s="19">
        <v>4111639.82</v>
      </c>
      <c r="AD2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0" s="24"/>
      <c r="AF210" s="1" t="s">
        <v>697</v>
      </c>
      <c r="AG210" s="1">
        <v>3116989.19</v>
      </c>
    </row>
    <row r="211" spans="2:33" ht="30" hidden="1">
      <c r="B211" s="15" t="s">
        <v>1770</v>
      </c>
      <c r="C211" s="1" t="s">
        <v>698</v>
      </c>
      <c r="D211" s="1" t="s">
        <v>33</v>
      </c>
      <c r="E211" s="1" t="s">
        <v>699</v>
      </c>
      <c r="F211" s="1" t="s">
        <v>700</v>
      </c>
      <c r="G211" s="1" t="s">
        <v>162</v>
      </c>
      <c r="I211" s="1" t="s">
        <v>195</v>
      </c>
      <c r="J211" s="1" t="s">
        <v>51</v>
      </c>
      <c r="K211" s="17">
        <v>10207.9</v>
      </c>
      <c r="L211" s="17">
        <v>0</v>
      </c>
      <c r="M211" s="17">
        <v>10.48</v>
      </c>
      <c r="N211" s="18">
        <v>320934.39</v>
      </c>
      <c r="O2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320936.37599999999</v>
      </c>
      <c r="P211" s="17">
        <f>Таблица8234352[[#This Row],[Начислено взносов по отчету УК, руб,]]-Таблица8234352[[#This Row],[Начислено взносов  расчетное]]</f>
        <v>-1.98599999997532</v>
      </c>
      <c r="Q211" s="27">
        <v>328067.77</v>
      </c>
      <c r="R211" s="8">
        <f>Таблица8234352[[#This Row],[ПОСТУПИЛО ВЗНОСОВ ПО БАНКОВСКОЙ ВЫПИСКЕ]]-Таблица8234352[[#This Row],[Оплачено пени, руб,]]</f>
        <v>324437.32</v>
      </c>
      <c r="S2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34102.240000000013</v>
      </c>
      <c r="T211" s="18">
        <v>41235.620000000003</v>
      </c>
      <c r="U211" s="18">
        <v>3630.45</v>
      </c>
      <c r="V211" s="20">
        <v>7541.21</v>
      </c>
      <c r="W211" s="20">
        <v>0</v>
      </c>
      <c r="X211" s="20">
        <v>0</v>
      </c>
      <c r="Y211" s="21">
        <v>0</v>
      </c>
      <c r="Z211" s="21">
        <v>0</v>
      </c>
      <c r="AA2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6411401.3100000005</v>
      </c>
      <c r="AB211" s="16">
        <v>6075792.3300000001</v>
      </c>
      <c r="AC211" s="19">
        <v>6411401.3099999996</v>
      </c>
      <c r="AD2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1" s="24"/>
      <c r="AF211" s="1" t="s">
        <v>698</v>
      </c>
      <c r="AG211" s="1">
        <v>5774937.1799999997</v>
      </c>
    </row>
    <row r="212" spans="2:33" ht="30" hidden="1">
      <c r="B212" s="15" t="s">
        <v>1770</v>
      </c>
      <c r="C212" s="1" t="s">
        <v>701</v>
      </c>
      <c r="D212" s="1" t="s">
        <v>33</v>
      </c>
      <c r="E212" s="1" t="s">
        <v>236</v>
      </c>
      <c r="F212" s="1" t="s">
        <v>237</v>
      </c>
      <c r="G212" s="1" t="s">
        <v>213</v>
      </c>
      <c r="I212" s="1" t="s">
        <v>238</v>
      </c>
      <c r="J212" s="1" t="s">
        <v>239</v>
      </c>
      <c r="K212" s="17">
        <v>2914.19</v>
      </c>
      <c r="L212" s="17">
        <v>651.79999999999995</v>
      </c>
      <c r="M212" s="17">
        <v>10.09</v>
      </c>
      <c r="N212" s="18">
        <v>108073.08</v>
      </c>
      <c r="O21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107942.51729999999</v>
      </c>
      <c r="P212" s="17">
        <f>Таблица8234352[[#This Row],[Начислено взносов по отчету УК, руб,]]-Таблица8234352[[#This Row],[Начислено взносов  расчетное]]</f>
        <v>130.5627000000095</v>
      </c>
      <c r="Q212" s="19">
        <v>112361.08</v>
      </c>
      <c r="R212" s="8">
        <f>Таблица8234352[[#This Row],[ПОСТУПИЛО ВЗНОСОВ ПО БАНКОВСКОЙ ВЫПИСКЕ]]-Таблица8234352[[#This Row],[Оплачено пени, руб,]]</f>
        <v>106886.88</v>
      </c>
      <c r="S2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-1682.7700000000027</v>
      </c>
      <c r="T212" s="18">
        <v>2605.23</v>
      </c>
      <c r="U212" s="18">
        <v>5474.2</v>
      </c>
      <c r="V212" s="20">
        <v>0</v>
      </c>
      <c r="W212" s="20">
        <v>0</v>
      </c>
      <c r="X212" s="20">
        <v>0</v>
      </c>
      <c r="Y212" s="21">
        <v>0</v>
      </c>
      <c r="Z212" s="21">
        <v>0</v>
      </c>
      <c r="AA2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877685.21999999986</v>
      </c>
      <c r="AB212" s="16">
        <v>765324.1399999999</v>
      </c>
      <c r="AC212" s="19">
        <v>877685.22</v>
      </c>
      <c r="AD2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2" s="24"/>
      <c r="AF212" s="1" t="s">
        <v>701</v>
      </c>
      <c r="AG212" s="1">
        <v>622053.32999999996</v>
      </c>
    </row>
    <row r="213" spans="2:33" ht="30" hidden="1">
      <c r="B213" s="15" t="s">
        <v>1770</v>
      </c>
      <c r="C213" s="1" t="s">
        <v>702</v>
      </c>
      <c r="D213" s="1" t="s">
        <v>33</v>
      </c>
      <c r="E213" s="1" t="s">
        <v>703</v>
      </c>
      <c r="F213" s="1" t="s">
        <v>704</v>
      </c>
      <c r="G213" s="1" t="s">
        <v>270</v>
      </c>
      <c r="I213" s="1" t="s">
        <v>705</v>
      </c>
      <c r="J213" s="1" t="s">
        <v>706</v>
      </c>
      <c r="K213" s="17">
        <v>3576.72</v>
      </c>
      <c r="L213" s="17">
        <v>0</v>
      </c>
      <c r="M213" s="17">
        <v>10.09</v>
      </c>
      <c r="N213" s="18">
        <v>108266.97</v>
      </c>
      <c r="O21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108267.3144</v>
      </c>
      <c r="P213" s="17">
        <f>Таблица8234352[[#This Row],[Начислено взносов по отчету УК, руб,]]-Таблица8234352[[#This Row],[Начислено взносов  расчетное]]</f>
        <v>-0.34440000000176951</v>
      </c>
      <c r="Q213" s="19">
        <v>115850.22</v>
      </c>
      <c r="R213" s="8">
        <f>Таблица8234352[[#This Row],[ПОСТУПИЛО ВЗНОСОВ ПО БАНКОВСКОЙ ВЫПИСКЕ]]-Таблица8234352[[#This Row],[Оплачено пени, руб,]]</f>
        <v>114079.95</v>
      </c>
      <c r="S2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-2141.9999999999959</v>
      </c>
      <c r="T213" s="18">
        <v>5441.25</v>
      </c>
      <c r="U213" s="18">
        <v>1770.27</v>
      </c>
      <c r="V213" s="20">
        <v>0</v>
      </c>
      <c r="W213" s="20">
        <v>0</v>
      </c>
      <c r="X213" s="20">
        <v>0</v>
      </c>
      <c r="Y213" s="21">
        <v>0</v>
      </c>
      <c r="Z213" s="21">
        <v>0</v>
      </c>
      <c r="AA2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1119502.07</v>
      </c>
      <c r="AB213" s="16">
        <v>1003651.85</v>
      </c>
      <c r="AC213" s="19">
        <v>1119502.07</v>
      </c>
      <c r="AD2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3" s="24"/>
      <c r="AF213" s="1" t="s">
        <v>702</v>
      </c>
      <c r="AG213" s="1">
        <v>877740.99</v>
      </c>
    </row>
    <row r="214" spans="2:33" ht="30" hidden="1">
      <c r="B214" s="15" t="s">
        <v>1770</v>
      </c>
      <c r="C214" s="1" t="s">
        <v>707</v>
      </c>
      <c r="D214" s="1" t="s">
        <v>33</v>
      </c>
      <c r="E214" s="1" t="s">
        <v>523</v>
      </c>
      <c r="F214" s="1" t="s">
        <v>524</v>
      </c>
      <c r="G214" s="1" t="s">
        <v>708</v>
      </c>
      <c r="I214" s="1" t="s">
        <v>526</v>
      </c>
      <c r="J214" s="1" t="s">
        <v>527</v>
      </c>
      <c r="K214" s="17">
        <v>3170</v>
      </c>
      <c r="L214" s="17">
        <v>421.8</v>
      </c>
      <c r="M214" s="17">
        <v>10.09</v>
      </c>
      <c r="N214" s="18">
        <v>108723.84</v>
      </c>
      <c r="O2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108723.78600000001</v>
      </c>
      <c r="P214" s="17">
        <f>Таблица8234352[[#This Row],[Начислено взносов по отчету УК, руб,]]-Таблица8234352[[#This Row],[Начислено взносов  расчетное]]</f>
        <v>5.3999999989173375E-2</v>
      </c>
      <c r="Q214" s="19">
        <v>86034.14</v>
      </c>
      <c r="R214" s="8">
        <f>Таблица8234352[[#This Row],[ПОСТУПИЛО ВЗНОСОВ ПО БАНКОВСКОЙ ВЫПИСКЕ]]-Таблица8234352[[#This Row],[Оплачено пени, руб,]]</f>
        <v>85711.06</v>
      </c>
      <c r="S2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26203.17</v>
      </c>
      <c r="T214" s="18">
        <v>3513.47</v>
      </c>
      <c r="U214" s="18">
        <v>323.08</v>
      </c>
      <c r="V214" s="20">
        <v>0</v>
      </c>
      <c r="W214" s="20">
        <v>0</v>
      </c>
      <c r="X214" s="20">
        <v>0</v>
      </c>
      <c r="Y214" s="21">
        <v>0</v>
      </c>
      <c r="Z214" s="21">
        <v>0</v>
      </c>
      <c r="AA2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3211047.9400000004</v>
      </c>
      <c r="AB214" s="16">
        <v>3125013.8000000003</v>
      </c>
      <c r="AC214" s="19">
        <v>3211047.94</v>
      </c>
      <c r="AD2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4" s="24"/>
      <c r="AF214" s="1" t="s">
        <v>707</v>
      </c>
      <c r="AG214" s="1">
        <v>3040446.08</v>
      </c>
    </row>
    <row r="215" spans="2:33" ht="45" hidden="1">
      <c r="B215" s="15" t="s">
        <v>1770</v>
      </c>
      <c r="C215" s="1" t="s">
        <v>709</v>
      </c>
      <c r="D215" s="1" t="s">
        <v>33</v>
      </c>
      <c r="E215" s="1" t="s">
        <v>342</v>
      </c>
      <c r="F215" s="1" t="s">
        <v>343</v>
      </c>
      <c r="G215" s="1" t="s">
        <v>710</v>
      </c>
      <c r="I215" s="1" t="s">
        <v>572</v>
      </c>
      <c r="J215" s="1" t="s">
        <v>573</v>
      </c>
      <c r="K215" s="17">
        <v>2817.3</v>
      </c>
      <c r="L215" s="17">
        <v>775.6</v>
      </c>
      <c r="M215" s="17">
        <v>10.09</v>
      </c>
      <c r="N215" s="18">
        <v>108757.14</v>
      </c>
      <c r="O2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108757.08299999998</v>
      </c>
      <c r="P215" s="17">
        <f>Таблица8234352[[#This Row],[Начислено взносов по отчету УК, руб,]]-Таблица8234352[[#This Row],[Начислено взносов  расчетное]]</f>
        <v>5.7000000015250407E-2</v>
      </c>
      <c r="Q215" s="27">
        <v>134498.70000000001</v>
      </c>
      <c r="R215" s="8">
        <f>Таблица8234352[[#This Row],[ПОСТУПИЛО ВЗНОСОВ ПО БАНКОВСКОЙ ВЫПИСКЕ]]-Таблица8234352[[#This Row],[Оплачено пени, руб,]]</f>
        <v>114051.69000000002</v>
      </c>
      <c r="S2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-23557.450000000015</v>
      </c>
      <c r="T215" s="18">
        <v>2184.11</v>
      </c>
      <c r="U215" s="18">
        <v>20447.009999999998</v>
      </c>
      <c r="V215" s="20">
        <v>4057.57</v>
      </c>
      <c r="W215" s="20">
        <v>0</v>
      </c>
      <c r="X215" s="20">
        <v>0</v>
      </c>
      <c r="Y215" s="21">
        <v>0</v>
      </c>
      <c r="Z215" s="21">
        <v>0</v>
      </c>
      <c r="AA2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3399913.5499999993</v>
      </c>
      <c r="AB215" s="16">
        <v>3261357.28</v>
      </c>
      <c r="AC215" s="19">
        <v>3399913.55</v>
      </c>
      <c r="AD2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5" s="24"/>
      <c r="AF215" s="1" t="s">
        <v>709</v>
      </c>
      <c r="AG215" s="1">
        <v>3078653.75</v>
      </c>
    </row>
    <row r="216" spans="2:33" ht="30" hidden="1">
      <c r="B216" s="15" t="s">
        <v>1770</v>
      </c>
      <c r="C216" s="1" t="s">
        <v>711</v>
      </c>
      <c r="D216" s="1" t="s">
        <v>33</v>
      </c>
      <c r="E216" s="1" t="s">
        <v>712</v>
      </c>
      <c r="F216" s="1" t="s">
        <v>713</v>
      </c>
      <c r="G216" s="1" t="s">
        <v>383</v>
      </c>
      <c r="I216" s="1" t="s">
        <v>195</v>
      </c>
      <c r="J216" s="1" t="s">
        <v>51</v>
      </c>
      <c r="K216" s="17">
        <v>26314.5</v>
      </c>
      <c r="L216" s="17">
        <v>310.10000000000002</v>
      </c>
      <c r="M216" s="17">
        <v>10.48</v>
      </c>
      <c r="N216" s="18">
        <v>836062.55</v>
      </c>
      <c r="O2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837077.42400000012</v>
      </c>
      <c r="P216" s="17">
        <f>Таблица8234352[[#This Row],[Начислено взносов по отчету УК, руб,]]-Таблица8234352[[#This Row],[Начислено взносов  расчетное]]</f>
        <v>-1014.8740000000689</v>
      </c>
      <c r="Q216" s="27">
        <v>771712.33</v>
      </c>
      <c r="R216" s="8">
        <f>Таблица8234352[[#This Row],[ПОСТУПИЛО ВЗНОСОВ ПО БАНКОВСКОЙ ВЫПИСКЕ]]-Таблица8234352[[#This Row],[Оплачено пени, руб,]]</f>
        <v>756405.25</v>
      </c>
      <c r="S2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181992.36000000007</v>
      </c>
      <c r="T216" s="18">
        <v>117642.14</v>
      </c>
      <c r="U216" s="18">
        <v>15307.08</v>
      </c>
      <c r="V216" s="20">
        <v>40836.589999999997</v>
      </c>
      <c r="W216" s="20">
        <v>0</v>
      </c>
      <c r="X216" s="20">
        <v>0</v>
      </c>
      <c r="Y216" s="21">
        <v>0</v>
      </c>
      <c r="Z216" s="21">
        <v>0</v>
      </c>
      <c r="AA2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17238953.449999999</v>
      </c>
      <c r="AB216" s="16">
        <v>16426404.530000001</v>
      </c>
      <c r="AC216" s="19">
        <v>17238953.449999999</v>
      </c>
      <c r="AD2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6" s="24"/>
      <c r="AF216" s="1" t="s">
        <v>711</v>
      </c>
      <c r="AG216" s="1">
        <v>15719229.140000001</v>
      </c>
    </row>
    <row r="217" spans="2:33" ht="30" hidden="1">
      <c r="B217" s="15" t="s">
        <v>1770</v>
      </c>
      <c r="C217" s="1" t="s">
        <v>714</v>
      </c>
      <c r="D217" s="1" t="s">
        <v>33</v>
      </c>
      <c r="E217" s="1" t="s">
        <v>715</v>
      </c>
      <c r="F217" s="1" t="s">
        <v>716</v>
      </c>
      <c r="G217" s="1" t="s">
        <v>383</v>
      </c>
      <c r="I217" s="1" t="s">
        <v>717</v>
      </c>
      <c r="J217" s="1" t="s">
        <v>718</v>
      </c>
      <c r="K217" s="17">
        <v>3288.6</v>
      </c>
      <c r="L217" s="17">
        <v>216.5</v>
      </c>
      <c r="M217" s="17">
        <v>10.48</v>
      </c>
      <c r="N217" s="18">
        <v>0</v>
      </c>
      <c r="O2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110200.34400000001</v>
      </c>
      <c r="P217" s="17">
        <f>Таблица8234352[[#This Row],[Начислено взносов по отчету УК, руб,]]-Таблица8234352[[#This Row],[Начислено взносов  расчетное]]</f>
        <v>-110200.34400000001</v>
      </c>
      <c r="Q217" s="20">
        <v>49677.24</v>
      </c>
      <c r="R217" s="8">
        <f>Таблица8234352[[#This Row],[ПОСТУПИЛО ВЗНОСОВ ПО БАНКОВСКОЙ ВЫПИСКЕ]]-Таблица8234352[[#This Row],[Оплачено пени, руб,]]</f>
        <v>49677.24</v>
      </c>
      <c r="S2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-49677.24</v>
      </c>
      <c r="T217" s="18">
        <v>0</v>
      </c>
      <c r="U217" s="18">
        <v>0</v>
      </c>
      <c r="V217" s="20">
        <v>4136.5200000000004</v>
      </c>
      <c r="W217" s="20">
        <v>0</v>
      </c>
      <c r="X217" s="20">
        <v>0</v>
      </c>
      <c r="Y217" s="21">
        <v>0</v>
      </c>
      <c r="Z217" s="21">
        <v>0</v>
      </c>
      <c r="AA2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3403270.21</v>
      </c>
      <c r="AB217" s="16">
        <v>3349456.4499999997</v>
      </c>
      <c r="AC217" s="19">
        <v>3403270.21</v>
      </c>
      <c r="AD2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7" s="24"/>
      <c r="AF217" s="1" t="s">
        <v>714</v>
      </c>
      <c r="AG217" s="1">
        <v>3282336.63</v>
      </c>
    </row>
    <row r="218" spans="2:33" ht="30" hidden="1">
      <c r="B218" s="15" t="s">
        <v>1770</v>
      </c>
      <c r="C218" s="1" t="s">
        <v>719</v>
      </c>
      <c r="D218" s="1" t="s">
        <v>33</v>
      </c>
      <c r="E218" s="1" t="s">
        <v>720</v>
      </c>
      <c r="F218" s="1" t="s">
        <v>721</v>
      </c>
      <c r="G218" s="1" t="s">
        <v>213</v>
      </c>
      <c r="I218" s="1" t="s">
        <v>195</v>
      </c>
      <c r="J218" s="1" t="s">
        <v>51</v>
      </c>
      <c r="K218" s="17">
        <v>2244.8000000000002</v>
      </c>
      <c r="L218" s="17">
        <v>154.30000000000001</v>
      </c>
      <c r="M218" s="17">
        <v>10.48</v>
      </c>
      <c r="N218" s="18">
        <v>75499.8</v>
      </c>
      <c r="O2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75427.704000000027</v>
      </c>
      <c r="P218" s="17">
        <f>Таблица8234352[[#This Row],[Начислено взносов по отчету УК, руб,]]-Таблица8234352[[#This Row],[Начислено взносов  расчетное]]</f>
        <v>72.095999999975902</v>
      </c>
      <c r="Q218" s="20">
        <v>107969.73</v>
      </c>
      <c r="R218" s="8">
        <f>Таблица8234352[[#This Row],[ПОСТУПИЛО ВЗНОСОВ ПО БАНКОВСКОЙ ВЫПИСКЕ]]-Таблица8234352[[#This Row],[Оплачено пени, руб,]]</f>
        <v>96081.72</v>
      </c>
      <c r="S2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-25326.059999999998</v>
      </c>
      <c r="T218" s="18">
        <v>7143.87</v>
      </c>
      <c r="U218" s="18">
        <v>11888.01</v>
      </c>
      <c r="V218" s="20">
        <v>2754.21</v>
      </c>
      <c r="W218" s="20">
        <v>0</v>
      </c>
      <c r="X218" s="20">
        <v>0</v>
      </c>
      <c r="Y218" s="21">
        <v>0</v>
      </c>
      <c r="Z218" s="21">
        <v>0</v>
      </c>
      <c r="AA2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2329211.75</v>
      </c>
      <c r="AB218" s="16">
        <v>2218487.81</v>
      </c>
      <c r="AC218" s="19">
        <v>2329211.75</v>
      </c>
      <c r="AD2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18" s="24"/>
      <c r="AF218" s="1" t="s">
        <v>719</v>
      </c>
      <c r="AG218" s="1">
        <v>2142271.5699999998</v>
      </c>
    </row>
    <row r="219" spans="2:33" ht="30" hidden="1">
      <c r="B219" s="15" t="s">
        <v>1770</v>
      </c>
      <c r="C219" s="1" t="s">
        <v>722</v>
      </c>
      <c r="D219" s="1" t="s">
        <v>33</v>
      </c>
      <c r="E219" s="1" t="s">
        <v>418</v>
      </c>
      <c r="F219" s="1" t="s">
        <v>419</v>
      </c>
      <c r="G219" s="1" t="s">
        <v>125</v>
      </c>
      <c r="I219" s="1" t="s">
        <v>195</v>
      </c>
      <c r="J219" s="1" t="s">
        <v>51</v>
      </c>
      <c r="K219" s="17">
        <v>2894.4</v>
      </c>
      <c r="L219" s="17">
        <v>0</v>
      </c>
      <c r="M219" s="17">
        <v>10.09</v>
      </c>
      <c r="N219" s="18">
        <v>87166.52</v>
      </c>
      <c r="O2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87613.487999999998</v>
      </c>
      <c r="P219" s="17">
        <f>Таблица8234352[[#This Row],[Начислено взносов по отчету УК, руб,]]-Таблица8234352[[#This Row],[Начислено взносов  расчетное]]</f>
        <v>-446.96799999999348</v>
      </c>
      <c r="Q219" s="27">
        <v>84519.72</v>
      </c>
      <c r="R219" s="8">
        <f>Таблица8234352[[#This Row],[ПОСТУПИЛО ВЗНОСОВ ПО БАНКОВСКОЙ ВЫПИСКЕ]]-Таблица8234352[[#This Row],[Оплачено пени, руб,]]</f>
        <v>84340.33</v>
      </c>
      <c r="S2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9054.9600000000028</v>
      </c>
      <c r="T219" s="18">
        <v>6408.16</v>
      </c>
      <c r="U219" s="18">
        <v>179.39</v>
      </c>
      <c r="V219" s="20">
        <v>3295.95</v>
      </c>
      <c r="W219" s="20">
        <v>0</v>
      </c>
      <c r="X219" s="20">
        <v>0</v>
      </c>
      <c r="Y219" s="21">
        <v>0</v>
      </c>
      <c r="Z219" s="21">
        <v>0</v>
      </c>
      <c r="AA2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2754684.5700000003</v>
      </c>
      <c r="AB219" s="16">
        <v>2666868.9</v>
      </c>
      <c r="AC219" s="19">
        <v>2754684.57</v>
      </c>
      <c r="AD2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F219" s="1" t="s">
        <v>722</v>
      </c>
      <c r="AG219" s="1">
        <v>2580167.5</v>
      </c>
    </row>
    <row r="220" spans="2:33" ht="30" hidden="1">
      <c r="B220" s="15" t="s">
        <v>1770</v>
      </c>
      <c r="C220" s="1" t="s">
        <v>723</v>
      </c>
      <c r="D220" s="1" t="s">
        <v>33</v>
      </c>
      <c r="E220" s="1" t="s">
        <v>724</v>
      </c>
      <c r="F220" s="1" t="s">
        <v>725</v>
      </c>
      <c r="G220" s="1" t="s">
        <v>270</v>
      </c>
      <c r="I220" s="1" t="s">
        <v>349</v>
      </c>
      <c r="J220" s="1" t="s">
        <v>350</v>
      </c>
      <c r="K220" s="17">
        <v>3587.1</v>
      </c>
      <c r="L220" s="17">
        <v>148.1</v>
      </c>
      <c r="M220" s="17">
        <v>10.09</v>
      </c>
      <c r="N220" s="18">
        <v>113064.63</v>
      </c>
      <c r="O2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113064.50399999999</v>
      </c>
      <c r="P220" s="17">
        <f>Таблица8234352[[#This Row],[Начислено взносов по отчету УК, руб,]]-Таблица8234352[[#This Row],[Начислено взносов  расчетное]]</f>
        <v>0.12600000001839362</v>
      </c>
      <c r="Q220" s="19">
        <v>91691.1</v>
      </c>
      <c r="R220" s="8">
        <f>Таблица8234352[[#This Row],[ПОСТУПИЛО ВЗНОСОВ ПО БАНКОВСКОЙ ВЫПИСКЕ]]-Таблица8234352[[#This Row],[Оплачено пени, руб,]]</f>
        <v>91552.900000000009</v>
      </c>
      <c r="S2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25019.329999999994</v>
      </c>
      <c r="T220" s="18">
        <v>3645.8</v>
      </c>
      <c r="U220" s="18">
        <v>138.19999999999999</v>
      </c>
      <c r="V220" s="20">
        <v>0</v>
      </c>
      <c r="W220" s="20">
        <v>0</v>
      </c>
      <c r="X220" s="20">
        <v>0</v>
      </c>
      <c r="Y220" s="21">
        <v>0</v>
      </c>
      <c r="Z220" s="21">
        <v>0</v>
      </c>
      <c r="AA2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605568.80999999994</v>
      </c>
      <c r="AB220" s="16">
        <v>513877.70999999996</v>
      </c>
      <c r="AC220" s="19">
        <v>605568.81000000006</v>
      </c>
      <c r="AD2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0" s="24"/>
      <c r="AF220" s="1" t="s">
        <v>723</v>
      </c>
      <c r="AG220" s="1">
        <v>413780.99</v>
      </c>
    </row>
    <row r="221" spans="2:33" ht="30" hidden="1">
      <c r="B221" s="15" t="s">
        <v>1770</v>
      </c>
      <c r="C221" s="1" t="s">
        <v>726</v>
      </c>
      <c r="D221" s="1" t="s">
        <v>443</v>
      </c>
      <c r="E221" s="1" t="s">
        <v>103</v>
      </c>
      <c r="F221" s="1" t="s">
        <v>727</v>
      </c>
      <c r="G221" s="1" t="s">
        <v>728</v>
      </c>
      <c r="I221" s="1" t="s">
        <v>729</v>
      </c>
      <c r="J221" s="1" t="s">
        <v>730</v>
      </c>
      <c r="K221" s="17">
        <v>3004.6</v>
      </c>
      <c r="L221" s="17">
        <v>752.7</v>
      </c>
      <c r="M221" s="17">
        <v>10.09</v>
      </c>
      <c r="N221" s="18">
        <v>113733.45</v>
      </c>
      <c r="O2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113733.47099999999</v>
      </c>
      <c r="P221" s="17">
        <f>Таблица8234352[[#This Row],[Начислено взносов по отчету УК, руб,]]-Таблица8234352[[#This Row],[Начислено взносов  расчетное]]</f>
        <v>-2.0999999993364327E-2</v>
      </c>
      <c r="Q221" s="19">
        <v>92167.89</v>
      </c>
      <c r="R221" s="8">
        <f>Таблица8234352[[#This Row],[ПОСТУПИЛО ВЗНОСОВ ПО БАНКОВСКОЙ ВЫПИСКЕ]]-Таблица8234352[[#This Row],[Оплачено пени, руб,]]</f>
        <v>92167.89</v>
      </c>
      <c r="S2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21565.559999999998</v>
      </c>
      <c r="T221" s="18">
        <v>0</v>
      </c>
      <c r="U221" s="18">
        <v>0</v>
      </c>
      <c r="V221" s="20">
        <v>0</v>
      </c>
      <c r="W221" s="20">
        <v>0</v>
      </c>
      <c r="X221" s="20">
        <v>0</v>
      </c>
      <c r="Y221" s="21">
        <v>0</v>
      </c>
      <c r="Z221" s="21">
        <v>0</v>
      </c>
      <c r="AA2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937646.54999999993</v>
      </c>
      <c r="AB221" s="16">
        <v>845478.65999999992</v>
      </c>
      <c r="AC221" s="19">
        <v>937646.55</v>
      </c>
      <c r="AD2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1" s="24"/>
      <c r="AF221" s="1" t="s">
        <v>726</v>
      </c>
      <c r="AG221" s="1">
        <v>740915.73</v>
      </c>
    </row>
    <row r="222" spans="2:33" ht="30" hidden="1">
      <c r="B222" s="15" t="s">
        <v>1770</v>
      </c>
      <c r="C222" s="1" t="s">
        <v>731</v>
      </c>
      <c r="D222" s="1" t="s">
        <v>33</v>
      </c>
      <c r="E222" s="1" t="s">
        <v>305</v>
      </c>
      <c r="F222" s="1" t="s">
        <v>306</v>
      </c>
      <c r="G222" s="1" t="s">
        <v>135</v>
      </c>
      <c r="H222" s="1" t="s">
        <v>1771</v>
      </c>
      <c r="I222" s="1" t="s">
        <v>195</v>
      </c>
      <c r="J222" s="1" t="s">
        <v>51</v>
      </c>
      <c r="K222" s="17">
        <v>4594.1000000000004</v>
      </c>
      <c r="L222" s="17">
        <v>106.5</v>
      </c>
      <c r="M222" s="17">
        <v>10.09</v>
      </c>
      <c r="N222" s="18">
        <v>142290.13</v>
      </c>
      <c r="O2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142287.16200000001</v>
      </c>
      <c r="P222" s="17">
        <f>Таблица8234352[[#This Row],[Начислено взносов по отчету УК, руб,]]-Таблица8234352[[#This Row],[Начислено взносов  расчетное]]</f>
        <v>2.9679999999934807</v>
      </c>
      <c r="Q222" s="19">
        <v>149711.73000000001</v>
      </c>
      <c r="R222" s="8">
        <f>Таблица8234352[[#This Row],[ПОСТУПИЛО ВЗНОСОВ ПО БАНКОВСКОЙ ВЫПИСКЕ]]-Таблица8234352[[#This Row],[Оплачено пени, руб,]]</f>
        <v>149678.24000000002</v>
      </c>
      <c r="S2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-3317.7400000000152</v>
      </c>
      <c r="T222" s="18">
        <v>4103.8599999999997</v>
      </c>
      <c r="U222" s="18">
        <v>33.49</v>
      </c>
      <c r="V222" s="20">
        <v>0</v>
      </c>
      <c r="W222" s="20">
        <v>0</v>
      </c>
      <c r="X222" s="20">
        <v>0</v>
      </c>
      <c r="Y222" s="21">
        <v>0</v>
      </c>
      <c r="Z222" s="21">
        <v>0</v>
      </c>
      <c r="AA2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2333141.9100000006</v>
      </c>
      <c r="AB222" s="16">
        <v>2183430.1800000002</v>
      </c>
      <c r="AC222" s="19">
        <v>2333141.91</v>
      </c>
      <c r="AD2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2" s="24"/>
      <c r="AF222" s="1" t="s">
        <v>731</v>
      </c>
      <c r="AG222" s="1">
        <v>2030493.12</v>
      </c>
    </row>
    <row r="223" spans="2:33" ht="30" hidden="1">
      <c r="B223" s="15" t="s">
        <v>1770</v>
      </c>
      <c r="C223" s="1" t="s">
        <v>732</v>
      </c>
      <c r="D223" s="1" t="s">
        <v>33</v>
      </c>
      <c r="E223" s="1" t="s">
        <v>236</v>
      </c>
      <c r="F223" s="1" t="s">
        <v>237</v>
      </c>
      <c r="G223" s="1" t="s">
        <v>490</v>
      </c>
      <c r="H223" s="1" t="s">
        <v>1771</v>
      </c>
      <c r="I223" s="1" t="s">
        <v>238</v>
      </c>
      <c r="J223" s="1" t="s">
        <v>239</v>
      </c>
      <c r="K223" s="17">
        <v>3089.8</v>
      </c>
      <c r="L223" s="17">
        <v>702.2</v>
      </c>
      <c r="M223" s="17">
        <v>10.09</v>
      </c>
      <c r="N223" s="18">
        <v>114783.75</v>
      </c>
      <c r="O2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114783.84</v>
      </c>
      <c r="P223" s="17">
        <f>Таблица8234352[[#This Row],[Начислено взносов по отчету УК, руб,]]-Таблица8234352[[#This Row],[Начислено взносов  расчетное]]</f>
        <v>-8.999999999650754E-2</v>
      </c>
      <c r="Q223" s="19">
        <v>113982.02</v>
      </c>
      <c r="R223" s="8">
        <f>Таблица8234352[[#This Row],[ПОСТУПИЛО ВЗНОСОВ ПО БАНКОВСКОЙ ВЫПИСКЕ]]-Таблица8234352[[#This Row],[Оплачено пени, руб,]]</f>
        <v>111961.89</v>
      </c>
      <c r="S2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6460.1100000000015</v>
      </c>
      <c r="T223" s="18">
        <v>5658.38</v>
      </c>
      <c r="U223" s="18">
        <v>2020.13</v>
      </c>
      <c r="V223" s="20">
        <v>0</v>
      </c>
      <c r="W223" s="20">
        <v>0</v>
      </c>
      <c r="X223" s="20">
        <v>0</v>
      </c>
      <c r="Y223" s="21">
        <v>0</v>
      </c>
      <c r="Z223" s="21">
        <v>0</v>
      </c>
      <c r="AA2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568066.71</v>
      </c>
      <c r="AB223" s="16">
        <v>454084.69</v>
      </c>
      <c r="AC223" s="19">
        <v>568066.71</v>
      </c>
      <c r="AD2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3" s="24"/>
      <c r="AF223" s="1" t="s">
        <v>732</v>
      </c>
      <c r="AG223" s="1">
        <v>352728.45</v>
      </c>
    </row>
    <row r="224" spans="2:33" ht="45" hidden="1">
      <c r="B224" s="15" t="s">
        <v>1770</v>
      </c>
      <c r="C224" s="1" t="s">
        <v>733</v>
      </c>
      <c r="D224" s="1" t="s">
        <v>33</v>
      </c>
      <c r="E224" s="1" t="s">
        <v>342</v>
      </c>
      <c r="F224" s="1" t="s">
        <v>343</v>
      </c>
      <c r="G224" s="1" t="s">
        <v>734</v>
      </c>
      <c r="I224" s="1" t="s">
        <v>349</v>
      </c>
      <c r="J224" s="1" t="s">
        <v>350</v>
      </c>
      <c r="K224" s="17">
        <v>2607.4</v>
      </c>
      <c r="L224" s="17">
        <v>1245.9000000000001</v>
      </c>
      <c r="M224" s="17">
        <v>10.09</v>
      </c>
      <c r="N224" s="18">
        <v>116639.37</v>
      </c>
      <c r="O22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116639.391</v>
      </c>
      <c r="P224" s="17">
        <f>Таблица8234352[[#This Row],[Начислено взносов по отчету УК, руб,]]-Таблица8234352[[#This Row],[Начислено взносов  расчетное]]</f>
        <v>-2.1000000007916242E-2</v>
      </c>
      <c r="Q224" s="19">
        <v>77536.34</v>
      </c>
      <c r="R224" s="8">
        <f>Таблица8234352[[#This Row],[ПОСТУПИЛО ВЗНОСОВ ПО БАНКОВСКОЙ ВЫПИСКЕ]]-Таблица8234352[[#This Row],[Оплачено пени, руб,]]</f>
        <v>77239.69</v>
      </c>
      <c r="S2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67926.38</v>
      </c>
      <c r="T224" s="18">
        <v>28823.35</v>
      </c>
      <c r="U224" s="18">
        <v>296.64999999999998</v>
      </c>
      <c r="V224" s="20">
        <v>0</v>
      </c>
      <c r="W224" s="20">
        <v>0</v>
      </c>
      <c r="X224" s="20">
        <v>0</v>
      </c>
      <c r="Y224" s="21">
        <v>0</v>
      </c>
      <c r="Z224" s="21">
        <v>0</v>
      </c>
      <c r="AA2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829794.94000000006</v>
      </c>
      <c r="AB224" s="16">
        <v>752258.60000000009</v>
      </c>
      <c r="AC224" s="19">
        <v>829794.94</v>
      </c>
      <c r="AD2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4" s="24"/>
      <c r="AF224" s="1" t="s">
        <v>733</v>
      </c>
      <c r="AG224" s="1">
        <v>677730.91</v>
      </c>
    </row>
    <row r="225" spans="2:33" ht="30" hidden="1">
      <c r="B225" s="15" t="s">
        <v>1770</v>
      </c>
      <c r="C225" s="1" t="s">
        <v>735</v>
      </c>
      <c r="D225" s="1" t="s">
        <v>443</v>
      </c>
      <c r="E225" s="1" t="s">
        <v>736</v>
      </c>
      <c r="F225" s="1" t="s">
        <v>737</v>
      </c>
      <c r="G225" s="1" t="s">
        <v>738</v>
      </c>
      <c r="H225" s="1" t="s">
        <v>1771</v>
      </c>
      <c r="I225" s="1" t="s">
        <v>739</v>
      </c>
      <c r="J225" s="1" t="s">
        <v>740</v>
      </c>
      <c r="K225" s="17">
        <v>3919.05</v>
      </c>
      <c r="L225" s="17">
        <v>0</v>
      </c>
      <c r="M225" s="17">
        <v>10.09</v>
      </c>
      <c r="N225" s="18">
        <v>118630</v>
      </c>
      <c r="O2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118629.64350000001</v>
      </c>
      <c r="P225" s="17">
        <f>Таблица8234352[[#This Row],[Начислено взносов по отчету УК, руб,]]-Таблица8234352[[#This Row],[Начислено взносов  расчетное]]</f>
        <v>0.35649999999441206</v>
      </c>
      <c r="Q225" s="19">
        <v>127627.26</v>
      </c>
      <c r="R225" s="8">
        <f>Таблица8234352[[#This Row],[ПОСТУПИЛО ВЗНОСОВ ПО БАНКОВСКОЙ ВЫПИСКЕ]]-Таблица8234352[[#This Row],[Оплачено пени, руб,]]</f>
        <v>127627.26</v>
      </c>
      <c r="S2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-3891.2599999999948</v>
      </c>
      <c r="T225" s="18">
        <v>5106</v>
      </c>
      <c r="U225" s="18">
        <v>0</v>
      </c>
      <c r="V225" s="20">
        <v>0</v>
      </c>
      <c r="W225" s="20">
        <v>0</v>
      </c>
      <c r="X225" s="20">
        <v>0</v>
      </c>
      <c r="Y225" s="21">
        <v>0</v>
      </c>
      <c r="Z225" s="21">
        <v>0</v>
      </c>
      <c r="AA22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4031383.94</v>
      </c>
      <c r="AB225" s="16">
        <v>3903756.68</v>
      </c>
      <c r="AC225" s="19">
        <v>4031383.94</v>
      </c>
      <c r="AD2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5" s="24"/>
      <c r="AF225" s="1" t="s">
        <v>735</v>
      </c>
      <c r="AG225" s="1">
        <v>3801049.41</v>
      </c>
    </row>
    <row r="226" spans="2:33" ht="30" hidden="1">
      <c r="B226" s="15" t="s">
        <v>1770</v>
      </c>
      <c r="C226" s="1" t="s">
        <v>741</v>
      </c>
      <c r="D226" s="1" t="s">
        <v>33</v>
      </c>
      <c r="E226" s="1" t="s">
        <v>523</v>
      </c>
      <c r="F226" s="1" t="s">
        <v>524</v>
      </c>
      <c r="G226" s="1" t="s">
        <v>406</v>
      </c>
      <c r="I226" s="1" t="s">
        <v>526</v>
      </c>
      <c r="J226" s="1" t="s">
        <v>527</v>
      </c>
      <c r="K226" s="17">
        <v>3833.8</v>
      </c>
      <c r="L226" s="17">
        <v>114</v>
      </c>
      <c r="M226" s="17">
        <v>10.09</v>
      </c>
      <c r="N226" s="18">
        <v>119518.12</v>
      </c>
      <c r="O2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119499.90600000002</v>
      </c>
      <c r="P226" s="17">
        <f>Таблица8234352[[#This Row],[Начислено взносов по отчету УК, руб,]]-Таблица8234352[[#This Row],[Начислено взносов  расчетное]]</f>
        <v>18.213999999978114</v>
      </c>
      <c r="Q226" s="19">
        <v>130295.49</v>
      </c>
      <c r="R226" s="8">
        <f>Таблица8234352[[#This Row],[ПОСТУПИЛО ВЗНОСОВ ПО БАНКОВСКОЙ ВЫПИСКЕ]]-Таблица8234352[[#This Row],[Оплачено пени, руб,]]</f>
        <v>118170.09000000001</v>
      </c>
      <c r="S2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958.50999999998385</v>
      </c>
      <c r="T226" s="18">
        <v>11735.88</v>
      </c>
      <c r="U226" s="18">
        <v>12125.4</v>
      </c>
      <c r="V226" s="20">
        <v>0</v>
      </c>
      <c r="W226" s="20">
        <v>0</v>
      </c>
      <c r="X226" s="20">
        <v>0</v>
      </c>
      <c r="Y226" s="21">
        <v>0</v>
      </c>
      <c r="Z226" s="21">
        <v>0</v>
      </c>
      <c r="AA2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3737424.7</v>
      </c>
      <c r="AB226" s="16">
        <v>3607129.2100000004</v>
      </c>
      <c r="AC226" s="19">
        <v>3737424.7</v>
      </c>
      <c r="AD2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6" s="24"/>
      <c r="AF226" s="1" t="s">
        <v>741</v>
      </c>
      <c r="AG226" s="1">
        <v>3504010.24</v>
      </c>
    </row>
    <row r="227" spans="2:33" ht="45" hidden="1">
      <c r="B227" s="15" t="s">
        <v>1770</v>
      </c>
      <c r="C227" s="1" t="s">
        <v>742</v>
      </c>
      <c r="D227" s="1" t="s">
        <v>33</v>
      </c>
      <c r="E227" s="1" t="s">
        <v>439</v>
      </c>
      <c r="F227" s="1" t="s">
        <v>440</v>
      </c>
      <c r="G227" s="1" t="s">
        <v>743</v>
      </c>
      <c r="I227" s="1" t="s">
        <v>485</v>
      </c>
      <c r="J227" s="1" t="s">
        <v>486</v>
      </c>
      <c r="K227" s="17">
        <v>3957.7</v>
      </c>
      <c r="L227" s="17">
        <v>0</v>
      </c>
      <c r="M227" s="17">
        <v>10.09</v>
      </c>
      <c r="N227" s="18">
        <v>119799.69</v>
      </c>
      <c r="O2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119799.579</v>
      </c>
      <c r="P227" s="17">
        <f>Таблица8234352[[#This Row],[Начислено взносов по отчету УК, руб,]]-Таблица8234352[[#This Row],[Начислено взносов  расчетное]]</f>
        <v>0.11100000000442378</v>
      </c>
      <c r="Q227" s="19">
        <v>112953.01</v>
      </c>
      <c r="R227" s="8">
        <f>Таблица8234352[[#This Row],[ПОСТУПИЛО ВЗНОСОВ ПО БАНКОВСКОЙ ВЫПИСКЕ]]-Таблица8234352[[#This Row],[Оплачено пени, руб,]]</f>
        <v>112928.23999999999</v>
      </c>
      <c r="S2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11465.80000000001</v>
      </c>
      <c r="T227" s="18">
        <v>4619.12</v>
      </c>
      <c r="U227" s="18">
        <v>24.77</v>
      </c>
      <c r="V227" s="20">
        <v>0</v>
      </c>
      <c r="W227" s="20">
        <v>0</v>
      </c>
      <c r="X227" s="20">
        <v>0</v>
      </c>
      <c r="Y227" s="21">
        <v>0</v>
      </c>
      <c r="Z227" s="21">
        <v>0</v>
      </c>
      <c r="AA2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2227080.02</v>
      </c>
      <c r="AB227" s="16">
        <v>2114127.0099999998</v>
      </c>
      <c r="AC227" s="19">
        <v>2227080.02</v>
      </c>
      <c r="AD2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7" s="24"/>
      <c r="AF227" s="1" t="s">
        <v>742</v>
      </c>
      <c r="AG227" s="1">
        <v>1978145.72</v>
      </c>
    </row>
    <row r="228" spans="2:33" ht="45" hidden="1">
      <c r="B228" s="15" t="s">
        <v>1770</v>
      </c>
      <c r="C228" s="1" t="s">
        <v>744</v>
      </c>
      <c r="D228" s="1" t="s">
        <v>33</v>
      </c>
      <c r="E228" s="1" t="s">
        <v>342</v>
      </c>
      <c r="F228" s="1" t="s">
        <v>343</v>
      </c>
      <c r="G228" s="1" t="s">
        <v>745</v>
      </c>
      <c r="I228" s="1" t="s">
        <v>349</v>
      </c>
      <c r="J228" s="1" t="s">
        <v>350</v>
      </c>
      <c r="K228" s="17">
        <v>2808.7</v>
      </c>
      <c r="L228" s="17">
        <v>1151.7</v>
      </c>
      <c r="M228" s="17">
        <v>10.09</v>
      </c>
      <c r="N228" s="18">
        <v>119881.32</v>
      </c>
      <c r="O2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119881.30799999999</v>
      </c>
      <c r="P228" s="17">
        <f>Таблица8234352[[#This Row],[Начислено взносов по отчету УК, руб,]]-Таблица8234352[[#This Row],[Начислено взносов  расчетное]]</f>
        <v>1.2000000016996637E-2</v>
      </c>
      <c r="Q228" s="20">
        <v>87813.11</v>
      </c>
      <c r="R228" s="8">
        <f>Таблица8234352[[#This Row],[ПОСТУПИЛО ВЗНОСОВ ПО БАНКОВСКОЙ ВЫПИСКЕ]]-Таблица8234352[[#This Row],[Оплачено пени, руб,]]</f>
        <v>87727.45</v>
      </c>
      <c r="S2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49553.670000000006</v>
      </c>
      <c r="T228" s="18">
        <v>17485.46</v>
      </c>
      <c r="U228" s="18">
        <v>85.66</v>
      </c>
      <c r="V228" s="20">
        <v>4575.76</v>
      </c>
      <c r="W228" s="20">
        <v>0</v>
      </c>
      <c r="X228" s="20">
        <v>0</v>
      </c>
      <c r="Y228" s="21">
        <v>0</v>
      </c>
      <c r="Z228" s="21">
        <v>0</v>
      </c>
      <c r="AA2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699381.79</v>
      </c>
      <c r="AB228" s="16">
        <v>606992.92000000004</v>
      </c>
      <c r="AC228" s="19">
        <v>699381.79</v>
      </c>
      <c r="AD2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8" s="24"/>
      <c r="AF228" s="1" t="s">
        <v>744</v>
      </c>
      <c r="AG228" s="1">
        <v>471658.15</v>
      </c>
    </row>
    <row r="229" spans="2:33" ht="45" hidden="1">
      <c r="B229" s="15" t="s">
        <v>1770</v>
      </c>
      <c r="C229" s="1" t="s">
        <v>746</v>
      </c>
      <c r="D229" s="1" t="s">
        <v>33</v>
      </c>
      <c r="E229" s="1" t="s">
        <v>439</v>
      </c>
      <c r="F229" s="1" t="s">
        <v>440</v>
      </c>
      <c r="G229" s="1" t="s">
        <v>747</v>
      </c>
      <c r="I229" s="1" t="s">
        <v>485</v>
      </c>
      <c r="J229" s="1" t="s">
        <v>486</v>
      </c>
      <c r="K229" s="17">
        <v>3848.99</v>
      </c>
      <c r="L229" s="17">
        <v>114.5</v>
      </c>
      <c r="M229" s="17">
        <v>10.09</v>
      </c>
      <c r="N229" s="18">
        <v>119972.06</v>
      </c>
      <c r="O2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119974.84229999999</v>
      </c>
      <c r="P229" s="17">
        <f>Таблица8234352[[#This Row],[Начислено взносов по отчету УК, руб,]]-Таблица8234352[[#This Row],[Начислено взносов  расчетное]]</f>
        <v>-2.7822999999916647</v>
      </c>
      <c r="Q229" s="20">
        <v>107213.2</v>
      </c>
      <c r="R229" s="8">
        <f>Таблица8234352[[#This Row],[ПОСТУПИЛО ВЗНОСОВ ПО БАНКОВСКОЙ ВЫПИСКЕ]]-Таблица8234352[[#This Row],[Оплачено пени, руб,]]</f>
        <v>107180.20999999999</v>
      </c>
      <c r="S2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16792.180000000004</v>
      </c>
      <c r="T229" s="18">
        <v>4033.32</v>
      </c>
      <c r="U229" s="18">
        <v>32.99</v>
      </c>
      <c r="V229" s="20">
        <v>2797.41</v>
      </c>
      <c r="W229" s="20">
        <v>0</v>
      </c>
      <c r="X229" s="20">
        <v>0</v>
      </c>
      <c r="Y229" s="21">
        <v>0</v>
      </c>
      <c r="Z229" s="21">
        <v>0</v>
      </c>
      <c r="AA2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2361492.69</v>
      </c>
      <c r="AB229" s="16">
        <v>2251482.0799999996</v>
      </c>
      <c r="AC229" s="19">
        <v>2361492.69</v>
      </c>
      <c r="AD2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29" s="24"/>
      <c r="AF229" s="1" t="s">
        <v>746</v>
      </c>
      <c r="AG229" s="1">
        <v>2127441.2999999998</v>
      </c>
    </row>
    <row r="230" spans="2:33" ht="45" hidden="1">
      <c r="B230" s="15" t="s">
        <v>1770</v>
      </c>
      <c r="C230" s="1" t="s">
        <v>748</v>
      </c>
      <c r="D230" s="1" t="s">
        <v>33</v>
      </c>
      <c r="E230" s="1" t="s">
        <v>517</v>
      </c>
      <c r="F230" s="1" t="s">
        <v>518</v>
      </c>
      <c r="G230" s="1" t="s">
        <v>749</v>
      </c>
      <c r="I230" s="1" t="s">
        <v>485</v>
      </c>
      <c r="J230" s="1" t="s">
        <v>486</v>
      </c>
      <c r="K230" s="17">
        <v>3978.5</v>
      </c>
      <c r="L230" s="17">
        <v>0</v>
      </c>
      <c r="M230" s="17">
        <v>10.09</v>
      </c>
      <c r="N230" s="18">
        <v>124184.23</v>
      </c>
      <c r="O2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120429.19500000001</v>
      </c>
      <c r="P230" s="17">
        <f>Таблица8234352[[#This Row],[Начислено взносов по отчету УК, руб,]]-Таблица8234352[[#This Row],[Начислено взносов  расчетное]]</f>
        <v>3755.0349999999889</v>
      </c>
      <c r="Q230" s="20">
        <v>104521.66</v>
      </c>
      <c r="R230" s="8">
        <f>Таблица8234352[[#This Row],[ПОСТУПИЛО ВЗНОСОВ ПО БАНКОВСКОЙ ВЫПИСКЕ]]-Таблица8234352[[#This Row],[Оплачено пени, руб,]]</f>
        <v>104466</v>
      </c>
      <c r="S2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20379.739999999994</v>
      </c>
      <c r="T230" s="18">
        <v>717.17</v>
      </c>
      <c r="U230" s="18">
        <v>55.66</v>
      </c>
      <c r="V230" s="20">
        <v>4015.83</v>
      </c>
      <c r="W230" s="20">
        <v>0</v>
      </c>
      <c r="X230" s="20">
        <v>0</v>
      </c>
      <c r="Y230" s="21">
        <v>0</v>
      </c>
      <c r="Z230" s="21">
        <v>0</v>
      </c>
      <c r="AA2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3350121.09</v>
      </c>
      <c r="AB230" s="16">
        <v>3241583.5999999996</v>
      </c>
      <c r="AC230" s="19">
        <v>3350121.09</v>
      </c>
      <c r="AD23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0" s="24"/>
      <c r="AF230" s="1" t="s">
        <v>748</v>
      </c>
      <c r="AG230" s="1">
        <v>3110707.07</v>
      </c>
    </row>
    <row r="231" spans="2:33" ht="30" hidden="1">
      <c r="B231" s="15" t="s">
        <v>1770</v>
      </c>
      <c r="C231" s="1" t="s">
        <v>750</v>
      </c>
      <c r="D231" s="1" t="s">
        <v>33</v>
      </c>
      <c r="E231" s="1" t="s">
        <v>418</v>
      </c>
      <c r="F231" s="1" t="s">
        <v>419</v>
      </c>
      <c r="G231" s="1" t="s">
        <v>156</v>
      </c>
      <c r="I231" s="1" t="s">
        <v>195</v>
      </c>
      <c r="J231" s="1" t="s">
        <v>51</v>
      </c>
      <c r="K231" s="17">
        <v>4540.5</v>
      </c>
      <c r="L231" s="17">
        <v>214.9</v>
      </c>
      <c r="M231" s="17">
        <v>10.09</v>
      </c>
      <c r="N231" s="18">
        <v>143946.32999999999</v>
      </c>
      <c r="O2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143945.95799999998</v>
      </c>
      <c r="P231" s="17">
        <f>Таблица8234352[[#This Row],[Начислено взносов по отчету УК, руб,]]-Таблица8234352[[#This Row],[Начислено взносов  расчетное]]</f>
        <v>0.3720000000030268</v>
      </c>
      <c r="Q231" s="27">
        <v>162776.24</v>
      </c>
      <c r="R231" s="8">
        <f>Таблица8234352[[#This Row],[ПОСТУПИЛО ВЗНОСОВ ПО БАНКОВСКОЙ ВЫПИСКЕ]]-Таблица8234352[[#This Row],[Оплачено пени, руб,]]</f>
        <v>161468.06999999998</v>
      </c>
      <c r="S2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3663.8500000000076</v>
      </c>
      <c r="T231" s="18">
        <v>22493.759999999998</v>
      </c>
      <c r="U231" s="18">
        <v>1308.17</v>
      </c>
      <c r="V231" s="20">
        <v>3405.37</v>
      </c>
      <c r="W231" s="20">
        <v>0</v>
      </c>
      <c r="X231" s="20">
        <v>0</v>
      </c>
      <c r="Y231" s="21">
        <v>0</v>
      </c>
      <c r="Z231" s="21">
        <v>0</v>
      </c>
      <c r="AA2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2913501.33</v>
      </c>
      <c r="AB231" s="16">
        <v>2747319.72</v>
      </c>
      <c r="AC231" s="19">
        <v>2913501.33</v>
      </c>
      <c r="AD2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F231" s="1" t="s">
        <v>750</v>
      </c>
      <c r="AG231" s="1">
        <v>2608208.6800000002</v>
      </c>
    </row>
    <row r="232" spans="2:33" ht="30" hidden="1">
      <c r="B232" s="15" t="s">
        <v>1770</v>
      </c>
      <c r="C232" s="1" t="s">
        <v>751</v>
      </c>
      <c r="D232" s="1" t="s">
        <v>33</v>
      </c>
      <c r="E232" s="1" t="s">
        <v>752</v>
      </c>
      <c r="F232" s="1" t="s">
        <v>753</v>
      </c>
      <c r="G232" s="1" t="s">
        <v>754</v>
      </c>
      <c r="I232" s="1" t="s">
        <v>238</v>
      </c>
      <c r="J232" s="1" t="s">
        <v>239</v>
      </c>
      <c r="K232" s="17">
        <v>3952.55</v>
      </c>
      <c r="L232" s="17">
        <v>0</v>
      </c>
      <c r="M232" s="17">
        <v>10.09</v>
      </c>
      <c r="N232" s="18">
        <v>119658.03</v>
      </c>
      <c r="O2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119643.6885</v>
      </c>
      <c r="P232" s="17">
        <f>Таблица8234352[[#This Row],[Начислено взносов по отчету УК, руб,]]-Таблица8234352[[#This Row],[Начислено взносов  расчетное]]</f>
        <v>14.341499999994994</v>
      </c>
      <c r="Q232" s="19">
        <v>98972.52</v>
      </c>
      <c r="R232" s="8">
        <f>Таблица8234352[[#This Row],[ПОСТУПИЛО ВЗНОСОВ ПО БАНКОВСКОЙ ВЫПИСКЕ]]-Таблица8234352[[#This Row],[Оплачено пени, руб,]]</f>
        <v>98684.340000000011</v>
      </c>
      <c r="S2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22339.839999999989</v>
      </c>
      <c r="T232" s="18">
        <v>1654.33</v>
      </c>
      <c r="U232" s="18">
        <v>288.18</v>
      </c>
      <c r="V232" s="20">
        <v>0</v>
      </c>
      <c r="W232" s="20">
        <v>0</v>
      </c>
      <c r="X232" s="20">
        <v>0</v>
      </c>
      <c r="Y232" s="25">
        <v>2708243.53</v>
      </c>
      <c r="Z232" s="21">
        <v>0</v>
      </c>
      <c r="AA2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258949.68000000017</v>
      </c>
      <c r="AB232" s="16">
        <v>2868220.69</v>
      </c>
      <c r="AC232" s="19">
        <v>258949.68</v>
      </c>
      <c r="AD2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2" s="24"/>
      <c r="AF232" s="1" t="s">
        <v>751</v>
      </c>
      <c r="AG232" s="1">
        <v>3971423.96</v>
      </c>
    </row>
    <row r="233" spans="2:33" ht="45" hidden="1">
      <c r="B233" s="15" t="s">
        <v>1770</v>
      </c>
      <c r="C233" s="1" t="s">
        <v>755</v>
      </c>
      <c r="D233" s="1" t="s">
        <v>33</v>
      </c>
      <c r="E233" s="1" t="s">
        <v>639</v>
      </c>
      <c r="F233" s="1" t="s">
        <v>640</v>
      </c>
      <c r="G233" s="1" t="s">
        <v>603</v>
      </c>
      <c r="I233" s="1" t="s">
        <v>485</v>
      </c>
      <c r="J233" s="1" t="s">
        <v>486</v>
      </c>
      <c r="K233" s="17">
        <v>4017.7</v>
      </c>
      <c r="L233" s="17">
        <v>0</v>
      </c>
      <c r="M233" s="17">
        <v>10.09</v>
      </c>
      <c r="N233" s="18">
        <v>121615.95</v>
      </c>
      <c r="O2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121615.77900000001</v>
      </c>
      <c r="P233" s="17">
        <f>Таблица8234352[[#This Row],[Начислено взносов по отчету УК, руб,]]-Таблица8234352[[#This Row],[Начислено взносов  расчетное]]</f>
        <v>0.17099999998754356</v>
      </c>
      <c r="Q233" s="20">
        <v>107542.13</v>
      </c>
      <c r="R233" s="8">
        <f>Таблица8234352[[#This Row],[ПОСТУПИЛО ВЗНОСОВ ПО БАНКОВСКОЙ ВЫПИСКЕ]]-Таблица8234352[[#This Row],[Оплачено пени, руб,]]</f>
        <v>107542.13</v>
      </c>
      <c r="S2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19883.469999999994</v>
      </c>
      <c r="T233" s="18">
        <v>5809.65</v>
      </c>
      <c r="U233" s="18">
        <v>0</v>
      </c>
      <c r="V233" s="20">
        <v>5447.53</v>
      </c>
      <c r="W233" s="20">
        <v>0</v>
      </c>
      <c r="X233" s="20">
        <v>0</v>
      </c>
      <c r="Y233" s="21">
        <v>0</v>
      </c>
      <c r="Z233" s="21">
        <v>0</v>
      </c>
      <c r="AA2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4515113.84</v>
      </c>
      <c r="AB233" s="16">
        <v>4402124.18</v>
      </c>
      <c r="AC233" s="19">
        <v>4515113.84</v>
      </c>
      <c r="AD2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3" s="24"/>
      <c r="AF233" s="1" t="s">
        <v>755</v>
      </c>
      <c r="AG233" s="1">
        <v>4285290.79</v>
      </c>
    </row>
    <row r="234" spans="2:33" ht="30" hidden="1">
      <c r="B234" s="15" t="s">
        <v>1770</v>
      </c>
      <c r="C234" s="1" t="s">
        <v>756</v>
      </c>
      <c r="D234" s="1" t="s">
        <v>33</v>
      </c>
      <c r="E234" s="1" t="s">
        <v>202</v>
      </c>
      <c r="F234" s="1" t="s">
        <v>203</v>
      </c>
      <c r="G234" s="1" t="s">
        <v>757</v>
      </c>
      <c r="I234" s="1" t="s">
        <v>205</v>
      </c>
      <c r="J234" s="1" t="s">
        <v>206</v>
      </c>
      <c r="K234" s="17">
        <v>10892.2</v>
      </c>
      <c r="L234" s="17">
        <v>821.4</v>
      </c>
      <c r="M234" s="17">
        <v>10.48</v>
      </c>
      <c r="N234" s="18">
        <v>368275.44</v>
      </c>
      <c r="O2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368275.58400000003</v>
      </c>
      <c r="P234" s="17">
        <f>Таблица8234352[[#This Row],[Начислено взносов по отчету УК, руб,]]-Таблица8234352[[#This Row],[Начислено взносов  расчетное]]</f>
        <v>-0.14400000002933666</v>
      </c>
      <c r="Q234" s="20">
        <v>351456.09</v>
      </c>
      <c r="R234" s="8">
        <f>Таблица8234352[[#This Row],[ПОСТУПИЛО ВЗНОСОВ ПО БАНКОВСКОЙ ВЫПИСКЕ]]-Таблица8234352[[#This Row],[Оплачено пени, руб,]]</f>
        <v>312222.04000000004</v>
      </c>
      <c r="S2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39256.649999999965</v>
      </c>
      <c r="T234" s="18">
        <v>22437.3</v>
      </c>
      <c r="U234" s="18">
        <v>39234.050000000003</v>
      </c>
      <c r="V234" s="20">
        <v>86842.82</v>
      </c>
      <c r="W234" s="20">
        <v>0</v>
      </c>
      <c r="X234" s="20">
        <v>0</v>
      </c>
      <c r="Y234" s="21">
        <v>0</v>
      </c>
      <c r="Z234" s="21">
        <v>0</v>
      </c>
      <c r="AA2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12073878.050000001</v>
      </c>
      <c r="AB234" s="16">
        <v>11635579.139999999</v>
      </c>
      <c r="AC234" s="19">
        <v>12073878.050000001</v>
      </c>
      <c r="AD2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4" s="24"/>
      <c r="AF234" s="1" t="s">
        <v>756</v>
      </c>
      <c r="AG234" s="1">
        <v>11137208.039999999</v>
      </c>
    </row>
    <row r="235" spans="2:33" ht="30" hidden="1">
      <c r="B235" s="15" t="s">
        <v>1770</v>
      </c>
      <c r="C235" s="1" t="s">
        <v>758</v>
      </c>
      <c r="D235" s="1" t="s">
        <v>33</v>
      </c>
      <c r="E235" s="1" t="s">
        <v>699</v>
      </c>
      <c r="F235" s="1" t="s">
        <v>700</v>
      </c>
      <c r="G235" s="1" t="s">
        <v>89</v>
      </c>
      <c r="I235" s="1" t="s">
        <v>195</v>
      </c>
      <c r="J235" s="1" t="s">
        <v>51</v>
      </c>
      <c r="K235" s="17">
        <v>4678.8999999999996</v>
      </c>
      <c r="L235" s="17">
        <v>0</v>
      </c>
      <c r="M235" s="17">
        <v>10.48</v>
      </c>
      <c r="N235" s="18">
        <v>147104.68</v>
      </c>
      <c r="O2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147104.61599999998</v>
      </c>
      <c r="P235" s="17">
        <f>Таблица8234352[[#This Row],[Начислено взносов по отчету УК, руб,]]-Таблица8234352[[#This Row],[Начислено взносов  расчетное]]</f>
        <v>6.4000000013038516E-2</v>
      </c>
      <c r="Q235" s="27">
        <v>137415.94</v>
      </c>
      <c r="R235" s="8">
        <f>Таблица8234352[[#This Row],[ПОСТУПИЛО ВЗНОСОВ ПО БАНКОВСКОЙ ВЫПИСКЕ]]-Таблица8234352[[#This Row],[Оплачено пени, руб,]]</f>
        <v>137096.63</v>
      </c>
      <c r="S2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16646.269999999986</v>
      </c>
      <c r="T235" s="18">
        <v>6957.53</v>
      </c>
      <c r="U235" s="18">
        <v>319.31</v>
      </c>
      <c r="V235" s="20">
        <v>1848.85</v>
      </c>
      <c r="W235" s="20">
        <v>0</v>
      </c>
      <c r="X235" s="20">
        <v>0</v>
      </c>
      <c r="Y235" s="21">
        <v>0</v>
      </c>
      <c r="Z235" s="21">
        <v>0</v>
      </c>
      <c r="AA2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1624418.98</v>
      </c>
      <c r="AB235" s="16">
        <v>1485154.19</v>
      </c>
      <c r="AC235" s="19">
        <v>1624418.98</v>
      </c>
      <c r="AD2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5" s="24"/>
      <c r="AF235" s="1" t="s">
        <v>758</v>
      </c>
      <c r="AG235" s="1">
        <v>1296100.06</v>
      </c>
    </row>
    <row r="236" spans="2:33" hidden="1">
      <c r="B236" s="15" t="s">
        <v>1770</v>
      </c>
      <c r="C236" s="1" t="s">
        <v>759</v>
      </c>
      <c r="D236" s="1" t="s">
        <v>83</v>
      </c>
      <c r="E236" s="1" t="s">
        <v>497</v>
      </c>
      <c r="F236" s="1" t="s">
        <v>199</v>
      </c>
      <c r="G236" s="1" t="s">
        <v>760</v>
      </c>
      <c r="I236" s="1" t="s">
        <v>180</v>
      </c>
      <c r="J236" s="1" t="s">
        <v>181</v>
      </c>
      <c r="K236" s="17">
        <v>4014.1</v>
      </c>
      <c r="L236" s="17">
        <v>67.7</v>
      </c>
      <c r="M236" s="17">
        <v>10.09</v>
      </c>
      <c r="N236" s="18">
        <v>123556.26</v>
      </c>
      <c r="O2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123556.08599999998</v>
      </c>
      <c r="P236" s="17">
        <f>Таблица8234352[[#This Row],[Начислено взносов по отчету УК, руб,]]-Таблица8234352[[#This Row],[Начислено взносов  расчетное]]</f>
        <v>0.17400000001362059</v>
      </c>
      <c r="Q236" s="20">
        <v>142149.21</v>
      </c>
      <c r="R236" s="8">
        <f>Таблица8234352[[#This Row],[ПОСТУПИЛО ВЗНОСОВ ПО БАНКОВСКОЙ ВЫПИСКЕ]]-Таблица8234352[[#This Row],[Оплачено пени, руб,]]</f>
        <v>142149.21</v>
      </c>
      <c r="S2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-13832.269999999997</v>
      </c>
      <c r="T236" s="18">
        <v>4760.68</v>
      </c>
      <c r="U236" s="18">
        <v>0</v>
      </c>
      <c r="V236" s="20">
        <v>2429.2199999999998</v>
      </c>
      <c r="W236" s="20">
        <v>0</v>
      </c>
      <c r="X236" s="20">
        <v>0</v>
      </c>
      <c r="Y236" s="21">
        <v>0</v>
      </c>
      <c r="Z236" s="21">
        <v>0</v>
      </c>
      <c r="AA2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2090386.27</v>
      </c>
      <c r="AB236" s="16">
        <v>1945807.84</v>
      </c>
      <c r="AC236" s="19">
        <v>2090386.27</v>
      </c>
      <c r="AD2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6" s="24"/>
      <c r="AF236" s="1" t="s">
        <v>759</v>
      </c>
      <c r="AG236" s="1">
        <v>1811384.26</v>
      </c>
    </row>
    <row r="237" spans="2:33" hidden="1">
      <c r="B237" s="15" t="s">
        <v>1770</v>
      </c>
      <c r="C237" s="1" t="s">
        <v>761</v>
      </c>
      <c r="D237" s="1" t="s">
        <v>83</v>
      </c>
      <c r="E237" s="1" t="s">
        <v>313</v>
      </c>
      <c r="F237" s="1" t="s">
        <v>314</v>
      </c>
      <c r="G237" s="1" t="s">
        <v>762</v>
      </c>
      <c r="I237" s="30" t="s">
        <v>226</v>
      </c>
      <c r="J237" s="30" t="s">
        <v>227</v>
      </c>
      <c r="K237" s="31">
        <v>3951.7</v>
      </c>
      <c r="L237" s="31">
        <v>133.1</v>
      </c>
      <c r="M237" s="17">
        <v>10.09</v>
      </c>
      <c r="N237" s="18">
        <v>123646.83</v>
      </c>
      <c r="O2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123646.89599999999</v>
      </c>
      <c r="P237" s="17">
        <f>Таблица8234352[[#This Row],[Начислено взносов по отчету УК, руб,]]-Таблица8234352[[#This Row],[Начислено взносов  расчетное]]</f>
        <v>-6.5999999991618097E-2</v>
      </c>
      <c r="Q237" s="19">
        <v>124134.22</v>
      </c>
      <c r="R237" s="8">
        <f>Таблица8234352[[#This Row],[ПОСТУПИЛО ВЗНОСОВ ПО БАНКОВСКОЙ ВЫПИСКЕ]]-Таблица8234352[[#This Row],[Оплачено пени, руб,]]</f>
        <v>124134.22</v>
      </c>
      <c r="S2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-487.38999999999942</v>
      </c>
      <c r="T237" s="18">
        <v>0</v>
      </c>
      <c r="U237" s="18">
        <v>0</v>
      </c>
      <c r="V237" s="20">
        <v>0</v>
      </c>
      <c r="W237" s="20">
        <v>0</v>
      </c>
      <c r="X237" s="20">
        <v>0</v>
      </c>
      <c r="Y237" s="21">
        <v>0</v>
      </c>
      <c r="Z237" s="21">
        <v>0</v>
      </c>
      <c r="AA2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1420540.39</v>
      </c>
      <c r="AB237" s="16">
        <v>1296406.17</v>
      </c>
      <c r="AC237" s="19">
        <v>1420540.39</v>
      </c>
      <c r="AD2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7" s="24"/>
      <c r="AF237" s="1" t="s">
        <v>761</v>
      </c>
      <c r="AG237" s="1">
        <v>1164191.28</v>
      </c>
    </row>
    <row r="238" spans="2:33" ht="30" hidden="1">
      <c r="B238" s="15" t="s">
        <v>1770</v>
      </c>
      <c r="C238" s="1" t="s">
        <v>763</v>
      </c>
      <c r="D238" s="1" t="s">
        <v>33</v>
      </c>
      <c r="E238" s="1" t="s">
        <v>568</v>
      </c>
      <c r="F238" s="1" t="s">
        <v>569</v>
      </c>
      <c r="G238" s="1" t="s">
        <v>708</v>
      </c>
      <c r="I238" s="1" t="s">
        <v>195</v>
      </c>
      <c r="J238" s="1" t="s">
        <v>51</v>
      </c>
      <c r="K238" s="17">
        <v>3782.9</v>
      </c>
      <c r="L238" s="17">
        <v>1114.2</v>
      </c>
      <c r="M238" s="17">
        <v>10.09</v>
      </c>
      <c r="N238" s="18">
        <v>142794.14000000001</v>
      </c>
      <c r="O23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148235.217</v>
      </c>
      <c r="P238" s="17">
        <f>Таблица8234352[[#This Row],[Начислено взносов по отчету УК, руб,]]-Таблица8234352[[#This Row],[Начислено взносов  расчетное]]</f>
        <v>-5441.0769999999902</v>
      </c>
      <c r="Q238" s="27">
        <v>124598.43</v>
      </c>
      <c r="R238" s="8">
        <f>Таблица8234352[[#This Row],[ПОСТУПИЛО ВЗНОСОВ ПО БАНКОВСКОЙ ВЫПИСКЕ]]-Таблица8234352[[#This Row],[Оплачено пени, руб,]]</f>
        <v>124592.85999999999</v>
      </c>
      <c r="S2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27193.560000000027</v>
      </c>
      <c r="T238" s="18">
        <v>8997.85</v>
      </c>
      <c r="U238" s="18">
        <v>5.57</v>
      </c>
      <c r="V238" s="20">
        <v>1824.7</v>
      </c>
      <c r="W238" s="20">
        <v>0</v>
      </c>
      <c r="X238" s="20">
        <v>0</v>
      </c>
      <c r="Y238" s="21">
        <v>0</v>
      </c>
      <c r="Z238" s="21">
        <v>0</v>
      </c>
      <c r="AA2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1592763.7399999998</v>
      </c>
      <c r="AB238" s="16">
        <v>1466340.6099999999</v>
      </c>
      <c r="AC238" s="19">
        <v>1592763.74</v>
      </c>
      <c r="AD2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8" s="24"/>
      <c r="AF238" s="1" t="s">
        <v>763</v>
      </c>
      <c r="AG238" s="1">
        <v>1319224.75</v>
      </c>
    </row>
    <row r="239" spans="2:33" ht="30" hidden="1">
      <c r="B239" s="15" t="s">
        <v>1770</v>
      </c>
      <c r="C239" s="1" t="s">
        <v>764</v>
      </c>
      <c r="D239" s="1" t="s">
        <v>33</v>
      </c>
      <c r="E239" s="1" t="s">
        <v>765</v>
      </c>
      <c r="F239" s="1" t="s">
        <v>766</v>
      </c>
      <c r="G239" s="1" t="s">
        <v>128</v>
      </c>
      <c r="I239" s="1" t="s">
        <v>349</v>
      </c>
      <c r="J239" s="1" t="s">
        <v>350</v>
      </c>
      <c r="K239" s="17">
        <v>4105.7</v>
      </c>
      <c r="L239" s="17">
        <v>0</v>
      </c>
      <c r="M239" s="17">
        <v>10.09</v>
      </c>
      <c r="N239" s="18">
        <v>124279.8</v>
      </c>
      <c r="O23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124279.53899999999</v>
      </c>
      <c r="P239" s="17">
        <f>Таблица8234352[[#This Row],[Начислено взносов по отчету УК, руб,]]-Таблица8234352[[#This Row],[Начислено взносов  расчетное]]</f>
        <v>0.26100000001315493</v>
      </c>
      <c r="Q239" s="20">
        <v>124636.69</v>
      </c>
      <c r="R239" s="8">
        <f>Таблица8234352[[#This Row],[ПОСТУПИЛО ВЗНОСОВ ПО БАНКОВСКОЙ ВЫПИСКЕ]]-Таблица8234352[[#This Row],[Оплачено пени, руб,]]</f>
        <v>121937.60000000001</v>
      </c>
      <c r="S2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1716.8799999999974</v>
      </c>
      <c r="T239" s="18">
        <v>2073.77</v>
      </c>
      <c r="U239" s="18">
        <v>2699.09</v>
      </c>
      <c r="V239" s="19">
        <v>753.13</v>
      </c>
      <c r="W239" s="20">
        <v>0</v>
      </c>
      <c r="X239" s="20">
        <v>0</v>
      </c>
      <c r="Y239" s="21">
        <v>0</v>
      </c>
      <c r="Z239" s="21">
        <v>0</v>
      </c>
      <c r="AA2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604379.97999999963</v>
      </c>
      <c r="AB239" s="16">
        <v>478990.15999999968</v>
      </c>
      <c r="AC239" s="19">
        <v>604379.98</v>
      </c>
      <c r="AD2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39" s="24"/>
      <c r="AF239" s="1" t="s">
        <v>764</v>
      </c>
      <c r="AG239" s="1">
        <v>3601533.09</v>
      </c>
    </row>
    <row r="240" spans="2:33" ht="30" hidden="1">
      <c r="B240" s="15" t="s">
        <v>1770</v>
      </c>
      <c r="C240" s="1" t="s">
        <v>767</v>
      </c>
      <c r="D240" s="1" t="s">
        <v>33</v>
      </c>
      <c r="E240" s="1" t="s">
        <v>530</v>
      </c>
      <c r="F240" s="1" t="s">
        <v>531</v>
      </c>
      <c r="G240" s="1" t="s">
        <v>69</v>
      </c>
      <c r="I240" s="1" t="s">
        <v>195</v>
      </c>
      <c r="J240" s="1" t="s">
        <v>51</v>
      </c>
      <c r="K240" s="17">
        <v>4803</v>
      </c>
      <c r="L240" s="17">
        <v>0</v>
      </c>
      <c r="M240" s="17">
        <v>10.48</v>
      </c>
      <c r="N240" s="18">
        <v>151006.01999999999</v>
      </c>
      <c r="O24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151006.32</v>
      </c>
      <c r="P240" s="17">
        <f>Таблица8234352[[#This Row],[Начислено взносов по отчету УК, руб,]]-Таблица8234352[[#This Row],[Начислено взносов  расчетное]]</f>
        <v>-0.3000000000174623</v>
      </c>
      <c r="Q240" s="27">
        <v>138662.45000000001</v>
      </c>
      <c r="R240" s="8">
        <f>Таблица8234352[[#This Row],[ПОСТУПИЛО ВЗНОСОВ ПО БАНКОВСКОЙ ВЫПИСКЕ]]-Таблица8234352[[#This Row],[Оплачено пени, руб,]]</f>
        <v>138226.21000000002</v>
      </c>
      <c r="S2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32143.469999999968</v>
      </c>
      <c r="T240" s="18">
        <v>19799.900000000001</v>
      </c>
      <c r="U240" s="18">
        <v>436.24</v>
      </c>
      <c r="V240" s="20">
        <v>5572.93</v>
      </c>
      <c r="W240" s="20">
        <v>0</v>
      </c>
      <c r="X240" s="20">
        <v>0</v>
      </c>
      <c r="Y240" s="21">
        <v>0</v>
      </c>
      <c r="Z240" s="21">
        <v>0</v>
      </c>
      <c r="AA2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4643012.0200000005</v>
      </c>
      <c r="AB240" s="16">
        <v>4498776.6400000006</v>
      </c>
      <c r="AC240" s="19">
        <v>4643012.0199999996</v>
      </c>
      <c r="AD2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0" s="24"/>
      <c r="AF240" s="1" t="s">
        <v>767</v>
      </c>
      <c r="AG240" s="1">
        <v>4367954.91</v>
      </c>
    </row>
    <row r="241" spans="2:33" ht="30" hidden="1">
      <c r="B241" s="15" t="s">
        <v>1770</v>
      </c>
      <c r="C241" s="1" t="s">
        <v>768</v>
      </c>
      <c r="D241" s="1" t="s">
        <v>33</v>
      </c>
      <c r="E241" s="1" t="s">
        <v>769</v>
      </c>
      <c r="F241" s="1" t="s">
        <v>770</v>
      </c>
      <c r="G241" s="1" t="s">
        <v>62</v>
      </c>
      <c r="I241" s="1" t="s">
        <v>195</v>
      </c>
      <c r="J241" s="1" t="s">
        <v>51</v>
      </c>
      <c r="K241" s="17">
        <v>7657</v>
      </c>
      <c r="L241" s="17">
        <v>0</v>
      </c>
      <c r="M241" s="17">
        <v>10.48</v>
      </c>
      <c r="N241" s="18">
        <v>240736.02</v>
      </c>
      <c r="O24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240736.08000000002</v>
      </c>
      <c r="P241" s="17">
        <f>Таблица8234352[[#This Row],[Начислено взносов по отчету УК, руб,]]-Таблица8234352[[#This Row],[Начислено взносов  расчетное]]</f>
        <v>-6.0000000026775524E-2</v>
      </c>
      <c r="Q241" s="27">
        <v>225628.46</v>
      </c>
      <c r="R241" s="8">
        <f>Таблица8234352[[#This Row],[ПОСТУПИЛО ВЗНОСОВ ПО БАНКОВСКОЙ ВЫПИСКЕ]]-Таблица8234352[[#This Row],[Оплачено пени, руб,]]</f>
        <v>224893.35</v>
      </c>
      <c r="S2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35853.319999999978</v>
      </c>
      <c r="T241" s="18">
        <v>20745.759999999998</v>
      </c>
      <c r="U241" s="18">
        <v>735.11</v>
      </c>
      <c r="V241" s="20">
        <v>6017.5</v>
      </c>
      <c r="W241" s="20">
        <v>0</v>
      </c>
      <c r="X241" s="20">
        <v>0</v>
      </c>
      <c r="Y241" s="21">
        <v>0</v>
      </c>
      <c r="Z241" s="21">
        <v>0</v>
      </c>
      <c r="AA2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5083019.21</v>
      </c>
      <c r="AB241" s="16">
        <v>4851373.25</v>
      </c>
      <c r="AC241" s="19">
        <v>5083019.21</v>
      </c>
      <c r="AD2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1" s="24"/>
      <c r="AF241" s="1" t="s">
        <v>768</v>
      </c>
      <c r="AG241" s="1">
        <v>4621090</v>
      </c>
    </row>
    <row r="242" spans="2:33" hidden="1">
      <c r="B242" s="15" t="s">
        <v>1770</v>
      </c>
      <c r="C242" s="1" t="s">
        <v>771</v>
      </c>
      <c r="D242" s="1" t="s">
        <v>83</v>
      </c>
      <c r="E242" s="1" t="s">
        <v>385</v>
      </c>
      <c r="F242" s="1" t="s">
        <v>224</v>
      </c>
      <c r="G242" s="1" t="s">
        <v>772</v>
      </c>
      <c r="I242" s="1" t="s">
        <v>180</v>
      </c>
      <c r="J242" s="1" t="s">
        <v>181</v>
      </c>
      <c r="K242" s="17">
        <v>4053.3</v>
      </c>
      <c r="L242" s="17">
        <v>64.900000000000006</v>
      </c>
      <c r="M242" s="17">
        <v>10.09</v>
      </c>
      <c r="N242" s="18">
        <v>124658.07</v>
      </c>
      <c r="O24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124657.91399999999</v>
      </c>
      <c r="P242" s="17">
        <f>Таблица8234352[[#This Row],[Начислено взносов по отчету УК, руб,]]-Таблица8234352[[#This Row],[Начислено взносов  расчетное]]</f>
        <v>0.15600000001722947</v>
      </c>
      <c r="Q242" s="20">
        <v>115803.98</v>
      </c>
      <c r="R242" s="8">
        <f>Таблица8234352[[#This Row],[ПОСТУПИЛО ВЗНОСОВ ПО БАНКОВСКОЙ ВЫПИСКЕ]]-Таблица8234352[[#This Row],[Оплачено пени, руб,]]</f>
        <v>115803.98</v>
      </c>
      <c r="S2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13701.200000000012</v>
      </c>
      <c r="T242" s="18">
        <v>4847.1099999999997</v>
      </c>
      <c r="U242" s="18">
        <v>0</v>
      </c>
      <c r="V242" s="20">
        <v>4844.75</v>
      </c>
      <c r="W242" s="20">
        <v>0</v>
      </c>
      <c r="X242" s="20">
        <v>0</v>
      </c>
      <c r="Y242" s="25">
        <v>104800</v>
      </c>
      <c r="Z242" s="21">
        <v>0</v>
      </c>
      <c r="AA2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3933115.56</v>
      </c>
      <c r="AB242" s="16">
        <v>3917266.83</v>
      </c>
      <c r="AC242" s="19">
        <v>3933115.56</v>
      </c>
      <c r="AD2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2" s="24"/>
      <c r="AF242" s="1" t="s">
        <v>771</v>
      </c>
      <c r="AG242" s="1">
        <v>3799433.1</v>
      </c>
    </row>
    <row r="243" spans="2:33" ht="45" hidden="1">
      <c r="B243" s="15" t="s">
        <v>1770</v>
      </c>
      <c r="C243" s="1" t="s">
        <v>773</v>
      </c>
      <c r="D243" s="1" t="s">
        <v>33</v>
      </c>
      <c r="E243" s="1" t="s">
        <v>517</v>
      </c>
      <c r="F243" s="1" t="s">
        <v>518</v>
      </c>
      <c r="G243" s="1" t="s">
        <v>292</v>
      </c>
      <c r="I243" s="1" t="s">
        <v>485</v>
      </c>
      <c r="J243" s="1" t="s">
        <v>486</v>
      </c>
      <c r="K243" s="17">
        <v>4137.8</v>
      </c>
      <c r="L243" s="17">
        <v>0</v>
      </c>
      <c r="M243" s="17">
        <v>10.09</v>
      </c>
      <c r="N243" s="18">
        <v>125241.59</v>
      </c>
      <c r="O2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125251.20600000001</v>
      </c>
      <c r="P243" s="17">
        <f>Таблица8234352[[#This Row],[Начислено взносов по отчету УК, руб,]]-Таблица8234352[[#This Row],[Начислено взносов  расчетное]]</f>
        <v>-9.6160000000090804</v>
      </c>
      <c r="Q243" s="19">
        <v>122352.56</v>
      </c>
      <c r="R243" s="8">
        <f>Таблица8234352[[#This Row],[ПОСТУПИЛО ВЗНОСОВ ПО БАНКОВСКОЙ ВЫПИСКЕ]]-Таблица8234352[[#This Row],[Оплачено пени, руб,]]</f>
        <v>122325.37</v>
      </c>
      <c r="S2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2964.1600000000012</v>
      </c>
      <c r="T243" s="18">
        <v>75.13</v>
      </c>
      <c r="U243" s="18">
        <v>27.19</v>
      </c>
      <c r="V243" s="20">
        <v>0</v>
      </c>
      <c r="W243" s="20">
        <v>0</v>
      </c>
      <c r="X243" s="20">
        <v>0</v>
      </c>
      <c r="Y243" s="21">
        <v>0</v>
      </c>
      <c r="Z243" s="21">
        <v>0</v>
      </c>
      <c r="AA2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3068294.59</v>
      </c>
      <c r="AB243" s="16">
        <v>2945942.03</v>
      </c>
      <c r="AC243" s="19">
        <v>3068294.59</v>
      </c>
      <c r="AD2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3" s="24"/>
      <c r="AF243" s="1" t="s">
        <v>773</v>
      </c>
      <c r="AG243" s="1">
        <v>2810571.42</v>
      </c>
    </row>
    <row r="244" spans="2:33" ht="60" hidden="1">
      <c r="B244" s="15" t="s">
        <v>1770</v>
      </c>
      <c r="C244" s="1" t="s">
        <v>774</v>
      </c>
      <c r="D244" s="1" t="s">
        <v>33</v>
      </c>
      <c r="E244" s="1" t="s">
        <v>775</v>
      </c>
      <c r="F244" s="1" t="s">
        <v>776</v>
      </c>
      <c r="G244" s="1" t="s">
        <v>89</v>
      </c>
      <c r="I244" s="1" t="s">
        <v>777</v>
      </c>
      <c r="J244" s="1">
        <v>2463124536</v>
      </c>
      <c r="K244" s="17">
        <v>4132.6000000000004</v>
      </c>
      <c r="L244" s="17">
        <v>0</v>
      </c>
      <c r="M244" s="17" t="s">
        <v>96</v>
      </c>
      <c r="N244" s="18">
        <v>0</v>
      </c>
      <c r="O244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244" s="17" t="e">
        <f>Таблица8234352[[#This Row],[Начислено взносов по отчету УК, руб,]]-Таблица8234352[[#This Row],[Начислено взносов  расчетное]]</f>
        <v>#VALUE!</v>
      </c>
      <c r="Q244" s="20">
        <v>2187.41</v>
      </c>
      <c r="R244" s="8">
        <f>Таблица8234352[[#This Row],[ПОСТУПИЛО ВЗНОСОВ ПО БАНКОВСКОЙ ВЫПИСКЕ]]-Таблица8234352[[#This Row],[Оплачено пени, руб,]]</f>
        <v>2187.41</v>
      </c>
      <c r="S2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-2187.41</v>
      </c>
      <c r="T244" s="18">
        <v>0</v>
      </c>
      <c r="U244" s="18">
        <v>0</v>
      </c>
      <c r="V244" s="20">
        <v>8655.2999999999993</v>
      </c>
      <c r="W244" s="20">
        <v>0</v>
      </c>
      <c r="X244" s="20">
        <v>0</v>
      </c>
      <c r="Y244" s="21">
        <v>0</v>
      </c>
      <c r="Z244" s="21">
        <v>0</v>
      </c>
      <c r="AA2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1176956.7</v>
      </c>
      <c r="AB244" s="16">
        <v>1166113.99</v>
      </c>
      <c r="AC244" s="19">
        <v>1176956.7</v>
      </c>
      <c r="AD2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4" s="36" t="s">
        <v>778</v>
      </c>
      <c r="AF244" s="1" t="s">
        <v>774</v>
      </c>
      <c r="AG244" s="1">
        <v>1071048.6599999999</v>
      </c>
    </row>
    <row r="245" spans="2:33" ht="30" hidden="1">
      <c r="B245" s="15" t="s">
        <v>1770</v>
      </c>
      <c r="C245" s="1" t="s">
        <v>779</v>
      </c>
      <c r="D245" s="1" t="s">
        <v>33</v>
      </c>
      <c r="E245" s="1" t="s">
        <v>780</v>
      </c>
      <c r="F245" s="1" t="s">
        <v>781</v>
      </c>
      <c r="G245" s="1" t="s">
        <v>782</v>
      </c>
      <c r="I245" s="1" t="s">
        <v>783</v>
      </c>
      <c r="J245" s="1" t="s">
        <v>51</v>
      </c>
      <c r="K245" s="17">
        <v>18106</v>
      </c>
      <c r="L245" s="17">
        <v>0</v>
      </c>
      <c r="M245" s="17">
        <v>10.48</v>
      </c>
      <c r="N245" s="18">
        <v>569260.82999999996</v>
      </c>
      <c r="O2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569252.64</v>
      </c>
      <c r="P245" s="17">
        <f>Таблица8234352[[#This Row],[Начислено взносов по отчету УК, руб,]]-Таблица8234352[[#This Row],[Начислено взносов  расчетное]]</f>
        <v>8.1899999999441206</v>
      </c>
      <c r="Q245" s="27">
        <v>552741.31999999995</v>
      </c>
      <c r="R245" s="8">
        <f>Таблица8234352[[#This Row],[ПОСТУПИЛО ВЗНОСОВ ПО БАНКОВСКОЙ ВЫПИСКЕ]]-Таблица8234352[[#This Row],[Оплачено пени, руб,]]</f>
        <v>521610.82999999996</v>
      </c>
      <c r="S2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71647.06</v>
      </c>
      <c r="T245" s="18">
        <v>55127.55</v>
      </c>
      <c r="U245" s="18">
        <v>31130.49</v>
      </c>
      <c r="V245" s="20">
        <v>11509.39</v>
      </c>
      <c r="W245" s="20">
        <v>0</v>
      </c>
      <c r="X245" s="20">
        <v>0</v>
      </c>
      <c r="Y245" s="21">
        <v>0</v>
      </c>
      <c r="Z245" s="21">
        <v>0</v>
      </c>
      <c r="AA2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9833994.3300000019</v>
      </c>
      <c r="AB245" s="16">
        <v>9269743.620000001</v>
      </c>
      <c r="AC245" s="19">
        <v>9833994.3300000001</v>
      </c>
      <c r="AD2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5" s="24"/>
      <c r="AF245" s="1" t="s">
        <v>779</v>
      </c>
      <c r="AG245" s="1">
        <v>8627048.1300000008</v>
      </c>
    </row>
    <row r="246" spans="2:33" ht="30" hidden="1">
      <c r="B246" s="15" t="s">
        <v>1770</v>
      </c>
      <c r="C246" s="1" t="s">
        <v>784</v>
      </c>
      <c r="D246" s="1" t="s">
        <v>33</v>
      </c>
      <c r="E246" s="1" t="s">
        <v>322</v>
      </c>
      <c r="F246" s="1" t="s">
        <v>323</v>
      </c>
      <c r="G246" s="1" t="s">
        <v>292</v>
      </c>
      <c r="I246" s="1" t="s">
        <v>325</v>
      </c>
      <c r="J246" s="1" t="s">
        <v>326</v>
      </c>
      <c r="K246" s="17">
        <v>4128.1000000000004</v>
      </c>
      <c r="L246" s="17">
        <v>0</v>
      </c>
      <c r="M246" s="17">
        <v>10.09</v>
      </c>
      <c r="N246" s="18">
        <v>124957.65</v>
      </c>
      <c r="O2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124957.587</v>
      </c>
      <c r="P246" s="17">
        <f>Таблица8234352[[#This Row],[Начислено взносов по отчету УК, руб,]]-Таблица8234352[[#This Row],[Начислено взносов  расчетное]]</f>
        <v>6.2999999994644895E-2</v>
      </c>
      <c r="Q246" s="19">
        <v>112080</v>
      </c>
      <c r="R246" s="8">
        <f>Таблица8234352[[#This Row],[ПОСТУПИЛО ВЗНОСОВ ПО БАНКОВСКОЙ ВЫПИСКЕ]]-Таблица8234352[[#This Row],[Оплачено пени, руб,]]</f>
        <v>112020.19</v>
      </c>
      <c r="S2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13441.939999999993</v>
      </c>
      <c r="T246" s="18">
        <v>564.29</v>
      </c>
      <c r="U246" s="18">
        <v>59.81</v>
      </c>
      <c r="V246" s="20">
        <v>0</v>
      </c>
      <c r="W246" s="20">
        <v>0</v>
      </c>
      <c r="X246" s="20">
        <v>0</v>
      </c>
      <c r="Y246" s="21">
        <v>0</v>
      </c>
      <c r="Z246" s="21">
        <v>0</v>
      </c>
      <c r="AA2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757977.12999999989</v>
      </c>
      <c r="AB246" s="16">
        <v>645897.12999999989</v>
      </c>
      <c r="AC246" s="19">
        <v>757977.13</v>
      </c>
      <c r="AD2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6" s="24"/>
      <c r="AF246" s="1" t="s">
        <v>784</v>
      </c>
      <c r="AG246" s="1">
        <v>1519981.23</v>
      </c>
    </row>
    <row r="247" spans="2:33" ht="30" hidden="1">
      <c r="B247" s="15" t="s">
        <v>1770</v>
      </c>
      <c r="C247" s="1" t="s">
        <v>785</v>
      </c>
      <c r="D247" s="1" t="s">
        <v>33</v>
      </c>
      <c r="E247" s="1" t="s">
        <v>533</v>
      </c>
      <c r="F247" s="1" t="s">
        <v>534</v>
      </c>
      <c r="G247" s="1" t="s">
        <v>786</v>
      </c>
      <c r="I247" s="1" t="s">
        <v>195</v>
      </c>
      <c r="J247" s="1" t="s">
        <v>51</v>
      </c>
      <c r="K247" s="17">
        <v>1947.4</v>
      </c>
      <c r="L247" s="17">
        <v>496.9</v>
      </c>
      <c r="M247" s="17">
        <v>10.09</v>
      </c>
      <c r="N247" s="18">
        <v>73988.91</v>
      </c>
      <c r="O2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73988.96100000001</v>
      </c>
      <c r="P247" s="17">
        <f>Таблица8234352[[#This Row],[Начислено взносов по отчету УК, руб,]]-Таблица8234352[[#This Row],[Начислено взносов  расчетное]]</f>
        <v>-5.1000000006752089E-2</v>
      </c>
      <c r="Q247" s="19">
        <v>61449.26</v>
      </c>
      <c r="R247" s="8">
        <f>Таблица8234352[[#This Row],[ПОСТУПИЛО ВЗНОСОВ ПО БАНКОВСКОЙ ВЫПИСКЕ]]-Таблица8234352[[#This Row],[Оплачено пени, руб,]]</f>
        <v>61449.26</v>
      </c>
      <c r="S2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20073.14</v>
      </c>
      <c r="T247" s="18">
        <v>7533.49</v>
      </c>
      <c r="U247" s="18">
        <v>0</v>
      </c>
      <c r="V247" s="20">
        <v>0</v>
      </c>
      <c r="W247" s="20">
        <v>0</v>
      </c>
      <c r="X247" s="20">
        <v>0</v>
      </c>
      <c r="Y247" s="21">
        <v>0</v>
      </c>
      <c r="Z247" s="21">
        <v>0</v>
      </c>
      <c r="AA2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718389.32</v>
      </c>
      <c r="AB247" s="16">
        <v>656940.05999999994</v>
      </c>
      <c r="AC247" s="19">
        <v>718389.32</v>
      </c>
      <c r="AD2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7" s="24"/>
      <c r="AF247" s="1" t="s">
        <v>785</v>
      </c>
      <c r="AG247" s="1">
        <v>590925.31999999995</v>
      </c>
    </row>
    <row r="248" spans="2:33" ht="45" hidden="1">
      <c r="B248" s="15" t="s">
        <v>1770</v>
      </c>
      <c r="C248" s="1" t="s">
        <v>787</v>
      </c>
      <c r="D248" s="1" t="s">
        <v>33</v>
      </c>
      <c r="E248" s="1" t="s">
        <v>752</v>
      </c>
      <c r="F248" s="1" t="s">
        <v>753</v>
      </c>
      <c r="G248" s="1" t="s">
        <v>788</v>
      </c>
      <c r="I248" s="1" t="s">
        <v>789</v>
      </c>
      <c r="J248" s="1" t="s">
        <v>790</v>
      </c>
      <c r="K248" s="17">
        <v>4148.7</v>
      </c>
      <c r="L248" s="17">
        <v>0</v>
      </c>
      <c r="M248" s="17">
        <v>10.09</v>
      </c>
      <c r="N248" s="18">
        <v>125581.32</v>
      </c>
      <c r="O2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125581.14899999998</v>
      </c>
      <c r="P248" s="17">
        <f>Таблица8234352[[#This Row],[Начислено взносов по отчету УК, руб,]]-Таблица8234352[[#This Row],[Начислено взносов  расчетное]]</f>
        <v>0.17100000003119931</v>
      </c>
      <c r="Q248" s="19">
        <v>142049.92000000001</v>
      </c>
      <c r="R248" s="8">
        <f>Таблица8234352[[#This Row],[ПОСТУПИЛО ВЗНОСОВ ПО БАНКОВСКОЙ ВЫПИСКЕ]]-Таблица8234352[[#This Row],[Оплачено пени, руб,]]</f>
        <v>142022.58000000002</v>
      </c>
      <c r="S2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-16468.600000000009</v>
      </c>
      <c r="T248" s="18">
        <v>0</v>
      </c>
      <c r="U248" s="18">
        <v>27.34</v>
      </c>
      <c r="V248" s="20">
        <v>0</v>
      </c>
      <c r="W248" s="20">
        <v>0</v>
      </c>
      <c r="X248" s="20">
        <v>0</v>
      </c>
      <c r="Y248" s="25">
        <v>1256754.43</v>
      </c>
      <c r="Z248" s="21">
        <v>0</v>
      </c>
      <c r="AA2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3109176.38</v>
      </c>
      <c r="AB248" s="16">
        <v>4223880.8899999997</v>
      </c>
      <c r="AC248" s="19">
        <v>3109176.38</v>
      </c>
      <c r="AD2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8" s="24"/>
      <c r="AF248" s="1" t="s">
        <v>787</v>
      </c>
      <c r="AG248" s="1">
        <v>4068670.02</v>
      </c>
    </row>
    <row r="249" spans="2:33" ht="30" hidden="1">
      <c r="B249" s="15" t="s">
        <v>1770</v>
      </c>
      <c r="C249" s="1" t="s">
        <v>791</v>
      </c>
      <c r="D249" s="1" t="s">
        <v>33</v>
      </c>
      <c r="E249" s="1" t="s">
        <v>517</v>
      </c>
      <c r="F249" s="1" t="s">
        <v>518</v>
      </c>
      <c r="G249" s="1" t="s">
        <v>792</v>
      </c>
      <c r="I249" s="1" t="s">
        <v>625</v>
      </c>
      <c r="J249" s="1" t="s">
        <v>626</v>
      </c>
      <c r="K249" s="17">
        <v>4153</v>
      </c>
      <c r="L249" s="17">
        <v>0</v>
      </c>
      <c r="M249" s="17">
        <v>10.09</v>
      </c>
      <c r="N249" s="18">
        <v>125800.51</v>
      </c>
      <c r="O2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125711.31</v>
      </c>
      <c r="P249" s="17">
        <f>Таблица8234352[[#This Row],[Начислено взносов по отчету УК, руб,]]-Таблица8234352[[#This Row],[Начислено взносов  расчетное]]</f>
        <v>89.19999999999709</v>
      </c>
      <c r="Q249" s="19">
        <v>122754.67</v>
      </c>
      <c r="R249" s="8">
        <f>Таблица8234352[[#This Row],[ПОСТУПИЛО ВЗНОСОВ ПО БАНКОВСКОЙ ВЫПИСКЕ]]-Таблица8234352[[#This Row],[Оплачено пени, руб,]]</f>
        <v>120848.84999999999</v>
      </c>
      <c r="S2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3150.6300000000037</v>
      </c>
      <c r="T249" s="18">
        <v>104.79</v>
      </c>
      <c r="U249" s="18">
        <v>1905.82</v>
      </c>
      <c r="V249" s="20">
        <v>0</v>
      </c>
      <c r="W249" s="20">
        <v>0</v>
      </c>
      <c r="X249" s="20">
        <v>0</v>
      </c>
      <c r="Y249" s="21">
        <v>0</v>
      </c>
      <c r="Z249" s="21">
        <v>0</v>
      </c>
      <c r="AA2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1713985.1</v>
      </c>
      <c r="AB249" s="16">
        <v>1591230.43</v>
      </c>
      <c r="AC249" s="19">
        <v>1713985.1</v>
      </c>
      <c r="AD2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49" s="24"/>
      <c r="AF249" s="1" t="s">
        <v>791</v>
      </c>
      <c r="AG249" s="1">
        <v>1476201.47</v>
      </c>
    </row>
    <row r="250" spans="2:33" ht="30" hidden="1">
      <c r="B250" s="15" t="s">
        <v>1770</v>
      </c>
      <c r="C250" s="1" t="s">
        <v>793</v>
      </c>
      <c r="D250" s="1" t="s">
        <v>66</v>
      </c>
      <c r="E250" s="1" t="s">
        <v>404</v>
      </c>
      <c r="F250" s="1" t="s">
        <v>405</v>
      </c>
      <c r="G250" s="1" t="s">
        <v>502</v>
      </c>
      <c r="I250" s="30" t="s">
        <v>76</v>
      </c>
      <c r="J250" s="30" t="s">
        <v>71</v>
      </c>
      <c r="K250" s="31">
        <v>4157.8</v>
      </c>
      <c r="L250" s="31">
        <v>0</v>
      </c>
      <c r="M250" s="17">
        <v>10.09</v>
      </c>
      <c r="N250" s="18">
        <v>125856.75</v>
      </c>
      <c r="O2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125856.60600000001</v>
      </c>
      <c r="P250" s="17">
        <f>Таблица8234352[[#This Row],[Начислено взносов по отчету УК, руб,]]-Таблица8234352[[#This Row],[Начислено взносов  расчетное]]</f>
        <v>0.14399999998568092</v>
      </c>
      <c r="Q250" s="27">
        <v>470717.8</v>
      </c>
      <c r="R250" s="8">
        <f>Таблица8234352[[#This Row],[ПОСТУПИЛО ВЗНОСОВ ПО БАНКОВСКОЙ ВЫПИСКЕ]]-Таблица8234352[[#This Row],[Оплачено пени, руб,]]</f>
        <v>469856.44</v>
      </c>
      <c r="S2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-341094.82</v>
      </c>
      <c r="T250" s="18">
        <v>3766.23</v>
      </c>
      <c r="U250" s="18">
        <v>861.36</v>
      </c>
      <c r="V250" s="20">
        <v>3343.81</v>
      </c>
      <c r="W250" s="20">
        <v>0</v>
      </c>
      <c r="X250" s="20">
        <v>0</v>
      </c>
      <c r="Y250" s="21">
        <v>0</v>
      </c>
      <c r="Z250" s="21">
        <v>0</v>
      </c>
      <c r="AA2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3050303.1799999997</v>
      </c>
      <c r="AB250" s="16">
        <v>2576241.5699999998</v>
      </c>
      <c r="AC250" s="19">
        <v>3050303.18</v>
      </c>
      <c r="AD2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0" s="24" t="s">
        <v>794</v>
      </c>
      <c r="AF250" s="1" t="s">
        <v>793</v>
      </c>
      <c r="AG250" s="1">
        <v>2477931.96</v>
      </c>
    </row>
    <row r="251" spans="2:33" ht="30" hidden="1">
      <c r="B251" s="15" t="s">
        <v>1770</v>
      </c>
      <c r="C251" s="1" t="s">
        <v>795</v>
      </c>
      <c r="D251" s="1" t="s">
        <v>33</v>
      </c>
      <c r="E251" s="1" t="s">
        <v>796</v>
      </c>
      <c r="F251" s="1" t="s">
        <v>797</v>
      </c>
      <c r="G251" s="1" t="s">
        <v>135</v>
      </c>
      <c r="I251" s="1" t="s">
        <v>798</v>
      </c>
      <c r="J251" s="1" t="s">
        <v>51</v>
      </c>
      <c r="K251" s="17">
        <v>2380</v>
      </c>
      <c r="L251" s="17">
        <v>188.4</v>
      </c>
      <c r="M251" s="17">
        <v>10.09</v>
      </c>
      <c r="N251" s="18">
        <v>0</v>
      </c>
      <c r="O2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77745.467999999993</v>
      </c>
      <c r="P251" s="17">
        <f>Таблица8234352[[#This Row],[Начислено взносов по отчету УК, руб,]]-Таблица8234352[[#This Row],[Начислено взносов  расчетное]]</f>
        <v>-77745.467999999993</v>
      </c>
      <c r="Q251" s="27">
        <v>6977.57</v>
      </c>
      <c r="R251" s="8">
        <f>Таблица8234352[[#This Row],[ПОСТУПИЛО ВЗНОСОВ ПО БАНКОВСКОЙ ВЫПИСКЕ]]-Таблица8234352[[#This Row],[Оплачено пени, руб,]]</f>
        <v>6977.57</v>
      </c>
      <c r="S2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-6977.57</v>
      </c>
      <c r="T251" s="18">
        <v>0</v>
      </c>
      <c r="U251" s="18">
        <v>0</v>
      </c>
      <c r="V251" s="20">
        <v>1737.35</v>
      </c>
      <c r="W251" s="20">
        <v>0</v>
      </c>
      <c r="X251" s="20">
        <v>0</v>
      </c>
      <c r="Y251" s="21">
        <v>0</v>
      </c>
      <c r="Z251" s="21">
        <v>0</v>
      </c>
      <c r="AA2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1418374.36</v>
      </c>
      <c r="AB251" s="16">
        <v>1409659.44</v>
      </c>
      <c r="AC251" s="19">
        <v>1418374.36</v>
      </c>
      <c r="AD2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1" s="24"/>
      <c r="AF251" s="1" t="s">
        <v>795</v>
      </c>
      <c r="AG251" s="1">
        <v>1332960.57</v>
      </c>
    </row>
    <row r="252" spans="2:33" ht="30" hidden="1">
      <c r="B252" s="15" t="s">
        <v>1770</v>
      </c>
      <c r="C252" s="1" t="s">
        <v>799</v>
      </c>
      <c r="D252" s="1" t="s">
        <v>33</v>
      </c>
      <c r="E252" s="1" t="s">
        <v>208</v>
      </c>
      <c r="F252" s="1" t="s">
        <v>209</v>
      </c>
      <c r="G252" s="1" t="s">
        <v>628</v>
      </c>
      <c r="I252" s="1" t="s">
        <v>556</v>
      </c>
      <c r="J252" s="1" t="s">
        <v>557</v>
      </c>
      <c r="K252" s="17">
        <v>4166.2</v>
      </c>
      <c r="L252" s="17">
        <v>0</v>
      </c>
      <c r="M252" s="17">
        <v>10.09</v>
      </c>
      <c r="N252" s="18">
        <v>126111.03</v>
      </c>
      <c r="O2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126110.874</v>
      </c>
      <c r="P252" s="17">
        <f>Таблица8234352[[#This Row],[Начислено взносов по отчету УК, руб,]]-Таблица8234352[[#This Row],[Начислено взносов  расчетное]]</f>
        <v>0.15600000000267755</v>
      </c>
      <c r="Q252" s="27">
        <v>104660.17</v>
      </c>
      <c r="R252" s="8">
        <f>Таблица8234352[[#This Row],[ПОСТУПИЛО ВЗНОСОВ ПО БАНКОВСКОЙ ВЫПИСКЕ]]-Таблица8234352[[#This Row],[Оплачено пени, руб,]]</f>
        <v>104624.08</v>
      </c>
      <c r="S2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23036.929999999997</v>
      </c>
      <c r="T252" s="18">
        <v>1586.07</v>
      </c>
      <c r="U252" s="18">
        <v>36.090000000000003</v>
      </c>
      <c r="V252" s="20">
        <v>1985.09</v>
      </c>
      <c r="W252" s="20">
        <v>0</v>
      </c>
      <c r="X252" s="20">
        <v>0</v>
      </c>
      <c r="Y252" s="21">
        <v>0</v>
      </c>
      <c r="Z252" s="21">
        <v>0</v>
      </c>
      <c r="AA2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1703270.9400000004</v>
      </c>
      <c r="AB252" s="16">
        <v>1596625.6800000002</v>
      </c>
      <c r="AC252" s="19">
        <v>1703270.94</v>
      </c>
      <c r="AD2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2" s="24"/>
      <c r="AF252" s="1" t="s">
        <v>799</v>
      </c>
      <c r="AG252" s="1">
        <v>1473786.83</v>
      </c>
    </row>
    <row r="253" spans="2:33" ht="30" hidden="1">
      <c r="B253" s="15" t="s">
        <v>1770</v>
      </c>
      <c r="C253" s="1" t="s">
        <v>801</v>
      </c>
      <c r="D253" s="1" t="s">
        <v>33</v>
      </c>
      <c r="E253" s="1" t="s">
        <v>802</v>
      </c>
      <c r="F253" s="1" t="s">
        <v>803</v>
      </c>
      <c r="G253" s="1" t="s">
        <v>125</v>
      </c>
      <c r="I253" s="1" t="s">
        <v>804</v>
      </c>
      <c r="J253" s="1" t="s">
        <v>557</v>
      </c>
      <c r="K253" s="17">
        <v>4181.6000000000004</v>
      </c>
      <c r="L253" s="17">
        <v>0</v>
      </c>
      <c r="M253" s="17">
        <v>10.09</v>
      </c>
      <c r="N253" s="18">
        <v>126553.71</v>
      </c>
      <c r="O25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126577.03200000001</v>
      </c>
      <c r="P253" s="17">
        <f>Таблица8234352[[#This Row],[Начислено взносов по отчету УК, руб,]]-Таблица8234352[[#This Row],[Начислено взносов  расчетное]]</f>
        <v>-23.322000000000116</v>
      </c>
      <c r="Q253" s="19">
        <v>161572.37</v>
      </c>
      <c r="R253" s="8">
        <f>Таблица8234352[[#This Row],[ПОСТУПИЛО ВЗНОСОВ ПО БАНКОВСКОЙ ВЫПИСКЕ]]-Таблица8234352[[#This Row],[Оплачено пени, руб,]]</f>
        <v>156623.82999999999</v>
      </c>
      <c r="S2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-29495.589999999982</v>
      </c>
      <c r="T253" s="18">
        <v>5523.07</v>
      </c>
      <c r="U253" s="18">
        <v>4948.54</v>
      </c>
      <c r="V253" s="20">
        <v>0</v>
      </c>
      <c r="W253" s="20">
        <v>0</v>
      </c>
      <c r="X253" s="20">
        <v>0</v>
      </c>
      <c r="Y253" s="21">
        <v>0</v>
      </c>
      <c r="Z253" s="21">
        <v>0</v>
      </c>
      <c r="AA2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2508433.5300000003</v>
      </c>
      <c r="AB253" s="16">
        <v>2346861.16</v>
      </c>
      <c r="AC253" s="19">
        <v>2508433.5299999998</v>
      </c>
      <c r="AD2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3" s="24"/>
      <c r="AF253" s="1" t="s">
        <v>801</v>
      </c>
      <c r="AG253" s="1">
        <v>2228831.6800000002</v>
      </c>
    </row>
    <row r="254" spans="2:33" hidden="1">
      <c r="B254" s="15" t="s">
        <v>1770</v>
      </c>
      <c r="C254" s="1" t="s">
        <v>805</v>
      </c>
      <c r="D254" s="1" t="s">
        <v>83</v>
      </c>
      <c r="E254" s="1" t="s">
        <v>806</v>
      </c>
      <c r="F254" s="1" t="s">
        <v>807</v>
      </c>
      <c r="G254" s="1" t="s">
        <v>459</v>
      </c>
      <c r="I254" s="1" t="s">
        <v>180</v>
      </c>
      <c r="J254" s="1" t="s">
        <v>181</v>
      </c>
      <c r="K254" s="17">
        <v>3030.2</v>
      </c>
      <c r="L254" s="17">
        <v>996.4</v>
      </c>
      <c r="M254" s="17">
        <v>10.48</v>
      </c>
      <c r="N254" s="18">
        <v>126596.4</v>
      </c>
      <c r="O2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126596.304</v>
      </c>
      <c r="P254" s="17">
        <f>Таблица8234352[[#This Row],[Начислено взносов по отчету УК, руб,]]-Таблица8234352[[#This Row],[Начислено взносов  расчетное]]</f>
        <v>9.5999999990453944E-2</v>
      </c>
      <c r="Q254" s="19">
        <v>100031.28</v>
      </c>
      <c r="R254" s="8">
        <f>Таблица8234352[[#This Row],[ПОСТУПИЛО ВЗНОСОВ ПО БАНКОВСКОЙ ВЫПИСКЕ]]-Таблица8234352[[#This Row],[Оплачено пени, руб,]]</f>
        <v>100031.28</v>
      </c>
      <c r="S2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28613.909999999996</v>
      </c>
      <c r="T254" s="18">
        <v>2048.79</v>
      </c>
      <c r="U254" s="18">
        <v>0</v>
      </c>
      <c r="V254" s="20">
        <v>0</v>
      </c>
      <c r="W254" s="20">
        <v>0</v>
      </c>
      <c r="X254" s="20">
        <v>0</v>
      </c>
      <c r="Y254" s="21">
        <v>0</v>
      </c>
      <c r="Z254" s="21">
        <v>0</v>
      </c>
      <c r="AA25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2006935.76</v>
      </c>
      <c r="AB254" s="16">
        <v>1906904.48</v>
      </c>
      <c r="AC254" s="19">
        <v>2006935.76</v>
      </c>
      <c r="AD25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4" s="24"/>
      <c r="AF254" s="1" t="s">
        <v>805</v>
      </c>
      <c r="AG254" s="1">
        <v>1823048.94</v>
      </c>
    </row>
    <row r="255" spans="2:33" ht="30" hidden="1">
      <c r="B255" s="15" t="s">
        <v>1770</v>
      </c>
      <c r="C255" s="1" t="s">
        <v>808</v>
      </c>
      <c r="D255" s="1" t="s">
        <v>33</v>
      </c>
      <c r="E255" s="1" t="s">
        <v>517</v>
      </c>
      <c r="F255" s="1" t="s">
        <v>518</v>
      </c>
      <c r="G255" s="1" t="s">
        <v>809</v>
      </c>
      <c r="I255" s="1" t="s">
        <v>634</v>
      </c>
      <c r="J255" s="1" t="s">
        <v>635</v>
      </c>
      <c r="K255" s="17">
        <v>4143.1350000000002</v>
      </c>
      <c r="L255" s="17">
        <v>66.3</v>
      </c>
      <c r="M255" s="17">
        <v>10.09</v>
      </c>
      <c r="N255" s="18">
        <v>127419.61</v>
      </c>
      <c r="O2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127419.59745</v>
      </c>
      <c r="P255" s="17">
        <f>Таблица8234352[[#This Row],[Начислено взносов по отчету УК, руб,]]-Таблица8234352[[#This Row],[Начислено взносов  расчетное]]</f>
        <v>1.254999999946449E-2</v>
      </c>
      <c r="Q255" s="20">
        <v>127001.31</v>
      </c>
      <c r="R255" s="8">
        <f>Таблица8234352[[#This Row],[ПОСТУПИЛО ВЗНОСОВ ПО БАНКОВСКОЙ ВЫПИСКЕ]]-Таблица8234352[[#This Row],[Оплачено пени, руб,]]</f>
        <v>126554.59</v>
      </c>
      <c r="S25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14274.710000000005</v>
      </c>
      <c r="T255" s="18">
        <v>13856.41</v>
      </c>
      <c r="U255" s="18">
        <v>446.72</v>
      </c>
      <c r="V255" s="20">
        <v>3772.3</v>
      </c>
      <c r="W255" s="20">
        <v>0</v>
      </c>
      <c r="X255" s="20">
        <v>0</v>
      </c>
      <c r="Y255" s="21">
        <v>0</v>
      </c>
      <c r="Z255" s="21">
        <v>0</v>
      </c>
      <c r="AA25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2845881.9499999997</v>
      </c>
      <c r="AB255" s="16">
        <v>2715108.34</v>
      </c>
      <c r="AC255" s="19">
        <v>2845881.95</v>
      </c>
      <c r="AD25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5" s="24" t="s">
        <v>810</v>
      </c>
      <c r="AF255" s="1" t="s">
        <v>808</v>
      </c>
      <c r="AG255" s="1">
        <v>3825110.26</v>
      </c>
    </row>
    <row r="256" spans="2:33" ht="45" hidden="1">
      <c r="B256" s="15" t="s">
        <v>1770</v>
      </c>
      <c r="C256" s="1" t="s">
        <v>811</v>
      </c>
      <c r="D256" s="1" t="s">
        <v>33</v>
      </c>
      <c r="E256" s="1" t="s">
        <v>342</v>
      </c>
      <c r="F256" s="1" t="s">
        <v>343</v>
      </c>
      <c r="G256" s="1" t="s">
        <v>812</v>
      </c>
      <c r="I256" s="1" t="s">
        <v>195</v>
      </c>
      <c r="J256" s="1" t="s">
        <v>51</v>
      </c>
      <c r="K256" s="17">
        <v>2142.3000000000002</v>
      </c>
      <c r="L256" s="17">
        <v>540.5</v>
      </c>
      <c r="M256" s="17">
        <v>10.09</v>
      </c>
      <c r="N256" s="18">
        <v>81208.41</v>
      </c>
      <c r="O25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81208.356</v>
      </c>
      <c r="P256" s="17">
        <f>Таблица8234352[[#This Row],[Начислено взносов по отчету УК, руб,]]-Таблица8234352[[#This Row],[Начислено взносов  расчетное]]</f>
        <v>5.400000000372529E-2</v>
      </c>
      <c r="Q256" s="27">
        <v>141371.28</v>
      </c>
      <c r="R256" s="8">
        <f>Таблица8234352[[#This Row],[ПОСТУПИЛО ВЗНОСОВ ПО БАНКОВСКОЙ ВЫПИСКЕ]]-Таблица8234352[[#This Row],[Оплачено пени, руб,]]</f>
        <v>141307.43</v>
      </c>
      <c r="S25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-60133.749999999985</v>
      </c>
      <c r="T256" s="18">
        <v>29.12</v>
      </c>
      <c r="U256" s="18">
        <v>63.85</v>
      </c>
      <c r="V256" s="20">
        <v>1755.76</v>
      </c>
      <c r="W256" s="20">
        <v>0</v>
      </c>
      <c r="X256" s="20">
        <v>0</v>
      </c>
      <c r="Y256" s="21">
        <v>0</v>
      </c>
      <c r="Z256" s="21">
        <v>0</v>
      </c>
      <c r="AA2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1539473.33</v>
      </c>
      <c r="AB256" s="16">
        <v>1396346.29</v>
      </c>
      <c r="AC256" s="19">
        <v>1539473.33</v>
      </c>
      <c r="AD25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6" s="24"/>
      <c r="AF256" s="1" t="s">
        <v>811</v>
      </c>
      <c r="AG256" s="1">
        <v>1265468.58</v>
      </c>
    </row>
    <row r="257" spans="2:33" ht="30" hidden="1">
      <c r="B257" s="15" t="s">
        <v>1770</v>
      </c>
      <c r="C257" s="1" t="s">
        <v>813</v>
      </c>
      <c r="D257" s="1" t="s">
        <v>33</v>
      </c>
      <c r="E257" s="1" t="s">
        <v>814</v>
      </c>
      <c r="F257" s="1" t="s">
        <v>815</v>
      </c>
      <c r="G257" s="1" t="s">
        <v>584</v>
      </c>
      <c r="I257" s="1" t="s">
        <v>195</v>
      </c>
      <c r="J257" s="1" t="s">
        <v>51</v>
      </c>
      <c r="K257" s="17">
        <v>2725.6</v>
      </c>
      <c r="L257" s="17">
        <v>0</v>
      </c>
      <c r="M257" s="17">
        <v>10.09</v>
      </c>
      <c r="N257" s="18">
        <v>82504.289999999994</v>
      </c>
      <c r="O2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82503.911999999997</v>
      </c>
      <c r="P257" s="17">
        <f>Таблица8234352[[#This Row],[Начислено взносов по отчету УК, руб,]]-Таблица8234352[[#This Row],[Начислено взносов  расчетное]]</f>
        <v>0.3779999999969732</v>
      </c>
      <c r="Q257" s="27">
        <v>142649.75</v>
      </c>
      <c r="R257" s="8">
        <f>Таблица8234352[[#This Row],[ПОСТУПИЛО ВЗНОСОВ ПО БАНКОВСКОЙ ВЫПИСКЕ]]-Таблица8234352[[#This Row],[Оплачено пени, руб,]]</f>
        <v>126327.05</v>
      </c>
      <c r="S25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-55565.710000000006</v>
      </c>
      <c r="T257" s="18">
        <v>4579.75</v>
      </c>
      <c r="U257" s="18">
        <v>16322.7</v>
      </c>
      <c r="V257" s="20">
        <v>3337.38</v>
      </c>
      <c r="W257" s="20">
        <v>0</v>
      </c>
      <c r="X257" s="20">
        <v>0</v>
      </c>
      <c r="Y257" s="21">
        <v>0</v>
      </c>
      <c r="Z257" s="21">
        <v>0</v>
      </c>
      <c r="AA2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2825274.9599999995</v>
      </c>
      <c r="AB257" s="16">
        <v>2679287.8299999996</v>
      </c>
      <c r="AC257" s="19">
        <v>2825274.96</v>
      </c>
      <c r="AD25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7" s="24"/>
      <c r="AF257" s="1" t="s">
        <v>813</v>
      </c>
      <c r="AG257" s="1">
        <v>2584771.5499999998</v>
      </c>
    </row>
    <row r="258" spans="2:33" ht="30" hidden="1">
      <c r="B258" s="15" t="s">
        <v>1770</v>
      </c>
      <c r="C258" s="1" t="s">
        <v>816</v>
      </c>
      <c r="D258" s="1" t="s">
        <v>33</v>
      </c>
      <c r="E258" s="1" t="s">
        <v>817</v>
      </c>
      <c r="F258" s="1" t="s">
        <v>818</v>
      </c>
      <c r="G258" s="1" t="s">
        <v>819</v>
      </c>
      <c r="I258" s="1" t="s">
        <v>195</v>
      </c>
      <c r="J258" s="1" t="s">
        <v>51</v>
      </c>
      <c r="K258" s="17">
        <v>2029.1</v>
      </c>
      <c r="L258" s="17">
        <v>730.4</v>
      </c>
      <c r="M258" s="17">
        <v>10.09</v>
      </c>
      <c r="N258" s="18">
        <v>83530.02</v>
      </c>
      <c r="O2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83530.065000000002</v>
      </c>
      <c r="P258" s="17">
        <f>Таблица8234352[[#This Row],[Начислено взносов по отчету УК, руб,]]-Таблица8234352[[#This Row],[Начислено взносов  расчетное]]</f>
        <v>-4.499999999825377E-2</v>
      </c>
      <c r="Q258" s="27">
        <v>53827.53</v>
      </c>
      <c r="R258" s="8">
        <f>Таблица8234352[[#This Row],[ПОСТУПИЛО ВЗНОСОВ ПО БАНКОВСКОЙ ВЫПИСКЕ]]-Таблица8234352[[#This Row],[Оплачено пени, руб,]]</f>
        <v>52971.01</v>
      </c>
      <c r="S25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33944.350000000006</v>
      </c>
      <c r="T258" s="18">
        <v>4241.8599999999997</v>
      </c>
      <c r="U258" s="18">
        <v>856.52</v>
      </c>
      <c r="V258" s="20">
        <v>2741.06</v>
      </c>
      <c r="W258" s="20">
        <v>0</v>
      </c>
      <c r="X258" s="20">
        <v>0</v>
      </c>
      <c r="Y258" s="21">
        <v>0</v>
      </c>
      <c r="Z258" s="21">
        <v>0</v>
      </c>
      <c r="AA2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2272314.2399999998</v>
      </c>
      <c r="AB258" s="16">
        <v>2215745.65</v>
      </c>
      <c r="AC258" s="19">
        <v>2272314.2400000002</v>
      </c>
      <c r="AD25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8" s="24"/>
      <c r="AF258" s="1" t="s">
        <v>816</v>
      </c>
      <c r="AG258" s="1">
        <v>2133061.79</v>
      </c>
    </row>
    <row r="259" spans="2:33" ht="30" hidden="1">
      <c r="B259" s="15" t="s">
        <v>1770</v>
      </c>
      <c r="C259" s="1" t="s">
        <v>820</v>
      </c>
      <c r="D259" s="1" t="s">
        <v>33</v>
      </c>
      <c r="E259" s="1" t="s">
        <v>267</v>
      </c>
      <c r="F259" s="1" t="s">
        <v>427</v>
      </c>
      <c r="G259" s="1" t="s">
        <v>821</v>
      </c>
      <c r="I259" s="1" t="s">
        <v>174</v>
      </c>
      <c r="J259" s="1" t="s">
        <v>175</v>
      </c>
      <c r="K259" s="17">
        <v>3585.5</v>
      </c>
      <c r="L259" s="17">
        <v>641</v>
      </c>
      <c r="M259" s="17">
        <v>10.09</v>
      </c>
      <c r="N259" s="18">
        <v>127936.23</v>
      </c>
      <c r="O25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127936.155</v>
      </c>
      <c r="P259" s="17">
        <f>Таблица8234352[[#This Row],[Начислено взносов по отчету УК, руб,]]-Таблица8234352[[#This Row],[Начислено взносов  расчетное]]</f>
        <v>7.4999999997089617E-2</v>
      </c>
      <c r="Q259" s="20">
        <v>112183.89</v>
      </c>
      <c r="R259" s="8">
        <f>Таблица8234352[[#This Row],[ПОСТУПИЛО ВЗНОСОВ ПО БАНКОВСКОЙ ВЫПИСКЕ]]-Таблица8234352[[#This Row],[Оплачено пени, руб,]]</f>
        <v>112183.89</v>
      </c>
      <c r="S25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15752.339999999997</v>
      </c>
      <c r="T259" s="18">
        <v>0</v>
      </c>
      <c r="U259" s="18">
        <v>0</v>
      </c>
      <c r="V259" s="20">
        <v>4754.29</v>
      </c>
      <c r="W259" s="20">
        <v>0</v>
      </c>
      <c r="X259" s="20">
        <v>0</v>
      </c>
      <c r="Y259" s="21">
        <v>0</v>
      </c>
      <c r="Z259" s="21">
        <v>0</v>
      </c>
      <c r="AA2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3959723.5300000003</v>
      </c>
      <c r="AB259" s="16">
        <v>3842785.35</v>
      </c>
      <c r="AC259" s="19">
        <v>3959723.53</v>
      </c>
      <c r="AD25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59" s="24"/>
      <c r="AF259" s="1" t="s">
        <v>820</v>
      </c>
      <c r="AG259" s="1">
        <v>3705618.96</v>
      </c>
    </row>
    <row r="260" spans="2:33" hidden="1">
      <c r="B260" s="15" t="s">
        <v>1770</v>
      </c>
      <c r="C260" s="1" t="s">
        <v>822</v>
      </c>
      <c r="D260" s="1" t="s">
        <v>83</v>
      </c>
      <c r="E260" s="1" t="s">
        <v>497</v>
      </c>
      <c r="F260" s="1" t="s">
        <v>199</v>
      </c>
      <c r="G260" s="1" t="s">
        <v>188</v>
      </c>
      <c r="I260" s="1" t="s">
        <v>180</v>
      </c>
      <c r="J260" s="1" t="s">
        <v>181</v>
      </c>
      <c r="K260" s="17">
        <v>3927</v>
      </c>
      <c r="L260" s="17">
        <v>304.89999999999998</v>
      </c>
      <c r="M260" s="17">
        <v>10.09</v>
      </c>
      <c r="N260" s="18">
        <v>128099.7</v>
      </c>
      <c r="O26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128099.613</v>
      </c>
      <c r="P260" s="17">
        <f>Таблица8234352[[#This Row],[Начислено взносов по отчету УК, руб,]]-Таблица8234352[[#This Row],[Начислено взносов  расчетное]]</f>
        <v>8.6999999999534339E-2</v>
      </c>
      <c r="Q260" s="20">
        <v>140286.06</v>
      </c>
      <c r="R260" s="8">
        <f>Таблица8234352[[#This Row],[ПОСТУПИЛО ВЗНОСОВ ПО БАНКОВСКОЙ ВЫПИСКЕ]]-Таблица8234352[[#This Row],[Оплачено пени, руб,]]</f>
        <v>140286.06</v>
      </c>
      <c r="S26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-9971.84</v>
      </c>
      <c r="T260" s="18">
        <v>2214.52</v>
      </c>
      <c r="U260" s="18">
        <v>0</v>
      </c>
      <c r="V260" s="20">
        <v>2635.26</v>
      </c>
      <c r="W260" s="20">
        <v>0</v>
      </c>
      <c r="X260" s="20">
        <v>0</v>
      </c>
      <c r="Y260" s="25">
        <v>53013.1</v>
      </c>
      <c r="Z260" s="21">
        <v>0</v>
      </c>
      <c r="AA26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2208726.7999999998</v>
      </c>
      <c r="AB260" s="16">
        <v>2118818.58</v>
      </c>
      <c r="AC260" s="19">
        <v>2208726.7999999998</v>
      </c>
      <c r="AD26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0" s="24"/>
      <c r="AF260" s="1" t="s">
        <v>822</v>
      </c>
      <c r="AG260" s="1">
        <v>1995023.58</v>
      </c>
    </row>
    <row r="261" spans="2:33" hidden="1">
      <c r="B261" s="15" t="s">
        <v>1770</v>
      </c>
      <c r="C261" s="1" t="s">
        <v>823</v>
      </c>
      <c r="D261" s="1" t="s">
        <v>83</v>
      </c>
      <c r="E261" s="1" t="s">
        <v>385</v>
      </c>
      <c r="F261" s="1" t="s">
        <v>224</v>
      </c>
      <c r="G261" s="1" t="s">
        <v>824</v>
      </c>
      <c r="I261" s="1" t="s">
        <v>180</v>
      </c>
      <c r="J261" s="1" t="s">
        <v>181</v>
      </c>
      <c r="K261" s="17">
        <v>2726.8</v>
      </c>
      <c r="L261" s="17">
        <v>1506.4</v>
      </c>
      <c r="M261" s="17">
        <v>10.09</v>
      </c>
      <c r="N261" s="18">
        <v>128084.52</v>
      </c>
      <c r="O26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128138.96400000001</v>
      </c>
      <c r="P261" s="17">
        <f>Таблица8234352[[#This Row],[Начислено взносов по отчету УК, руб,]]-Таблица8234352[[#This Row],[Начислено взносов  расчетное]]</f>
        <v>-54.444000000003143</v>
      </c>
      <c r="Q261" s="20">
        <v>118763.49</v>
      </c>
      <c r="R261" s="8">
        <f>Таблица8234352[[#This Row],[ПОСТУПИЛО ВЗНОСОВ ПО БАНКОВСКОЙ ВЫПИСКЕ]]-Таблица8234352[[#This Row],[Оплачено пени, руб,]]</f>
        <v>118763.49</v>
      </c>
      <c r="S26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12836.449999999999</v>
      </c>
      <c r="T261" s="18">
        <v>3515.42</v>
      </c>
      <c r="U261" s="18">
        <v>0</v>
      </c>
      <c r="V261" s="20">
        <v>4750.05</v>
      </c>
      <c r="W261" s="20">
        <v>0</v>
      </c>
      <c r="X261" s="20">
        <v>0</v>
      </c>
      <c r="Y261" s="21">
        <v>0</v>
      </c>
      <c r="Z261" s="21">
        <v>0</v>
      </c>
      <c r="AA26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3958240.29</v>
      </c>
      <c r="AB261" s="16">
        <v>3834726.75</v>
      </c>
      <c r="AC261" s="19">
        <v>3958240.29</v>
      </c>
      <c r="AD26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1" s="24"/>
      <c r="AF261" s="1" t="s">
        <v>823</v>
      </c>
      <c r="AG261" s="1">
        <v>3711783.88</v>
      </c>
    </row>
    <row r="262" spans="2:33" ht="30" hidden="1">
      <c r="B262" s="15" t="s">
        <v>1770</v>
      </c>
      <c r="C262" s="1" t="s">
        <v>825</v>
      </c>
      <c r="D262" s="1" t="s">
        <v>33</v>
      </c>
      <c r="E262" s="1" t="s">
        <v>523</v>
      </c>
      <c r="F262" s="1" t="s">
        <v>524</v>
      </c>
      <c r="G262" s="1" t="s">
        <v>246</v>
      </c>
      <c r="I262" s="1" t="s">
        <v>526</v>
      </c>
      <c r="J262" s="1" t="s">
        <v>527</v>
      </c>
      <c r="K262" s="17">
        <v>3679.7</v>
      </c>
      <c r="L262" s="17">
        <v>570</v>
      </c>
      <c r="M262" s="17">
        <v>10.09</v>
      </c>
      <c r="N262" s="18">
        <v>128638.47</v>
      </c>
      <c r="O26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128638.41899999999</v>
      </c>
      <c r="P262" s="17">
        <f>Таблица8234352[[#This Row],[Начислено взносов по отчету УК, руб,]]-Таблица8234352[[#This Row],[Начислено взносов  расчетное]]</f>
        <v>5.1000000006752089E-2</v>
      </c>
      <c r="Q262" s="19">
        <v>138094.78</v>
      </c>
      <c r="R262" s="8">
        <f>Таблица8234352[[#This Row],[ПОСТУПИЛО ВЗНОСОВ ПО БАНКОВСКОЙ ВЫПИСКЕ]]-Таблица8234352[[#This Row],[Оплачено пени, руб,]]</f>
        <v>132210.76</v>
      </c>
      <c r="S26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-4558.2500000000082</v>
      </c>
      <c r="T262" s="18">
        <v>4898.0600000000004</v>
      </c>
      <c r="U262" s="18">
        <v>5884.02</v>
      </c>
      <c r="V262" s="20">
        <v>0</v>
      </c>
      <c r="W262" s="20">
        <v>0</v>
      </c>
      <c r="X262" s="20">
        <v>0</v>
      </c>
      <c r="Y262" s="21">
        <v>0</v>
      </c>
      <c r="Z262" s="21">
        <v>0</v>
      </c>
      <c r="AA26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3949832.2100000004</v>
      </c>
      <c r="AB262" s="16">
        <v>3811737.43</v>
      </c>
      <c r="AC262" s="19">
        <v>3949832.21</v>
      </c>
      <c r="AD26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2" s="24"/>
      <c r="AF262" s="1" t="s">
        <v>825</v>
      </c>
      <c r="AG262" s="1">
        <v>3698775.97</v>
      </c>
    </row>
    <row r="263" spans="2:33" ht="30" hidden="1">
      <c r="B263" s="15" t="s">
        <v>1770</v>
      </c>
      <c r="C263" s="1" t="s">
        <v>826</v>
      </c>
      <c r="D263" s="1" t="s">
        <v>827</v>
      </c>
      <c r="E263" s="1" t="s">
        <v>828</v>
      </c>
      <c r="F263" s="1" t="s">
        <v>829</v>
      </c>
      <c r="G263" s="1" t="s">
        <v>360</v>
      </c>
      <c r="I263" s="1" t="s">
        <v>830</v>
      </c>
      <c r="J263" s="1" t="s">
        <v>831</v>
      </c>
      <c r="K263" s="17">
        <v>4135.5</v>
      </c>
      <c r="L263" s="17">
        <v>0</v>
      </c>
      <c r="M263" s="17">
        <v>10.09</v>
      </c>
      <c r="N263" s="18">
        <v>125181.6</v>
      </c>
      <c r="O26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125181.58499999999</v>
      </c>
      <c r="P263" s="17">
        <f>Таблица8234352[[#This Row],[Начислено взносов по отчету УК, руб,]]-Таблица8234352[[#This Row],[Начислено взносов  расчетное]]</f>
        <v>1.5000000013969839E-2</v>
      </c>
      <c r="Q263" s="19">
        <v>93377.01</v>
      </c>
      <c r="R263" s="8">
        <f>Таблица8234352[[#This Row],[ПОСТУПИЛО ВЗНОСОВ ПО БАНКОВСКОЙ ВЫПИСКЕ]]-Таблица8234352[[#This Row],[Оплачено пени, руб,]]</f>
        <v>91113.31</v>
      </c>
      <c r="S26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34770.740000000013</v>
      </c>
      <c r="T263" s="18">
        <v>2966.15</v>
      </c>
      <c r="U263" s="18">
        <v>2263.6999999999998</v>
      </c>
      <c r="V263" s="20">
        <v>0</v>
      </c>
      <c r="W263" s="20">
        <v>0</v>
      </c>
      <c r="X263" s="20">
        <v>0</v>
      </c>
      <c r="Y263" s="21">
        <v>0</v>
      </c>
      <c r="Z263" s="21">
        <v>0</v>
      </c>
      <c r="AA26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3589528.1100000003</v>
      </c>
      <c r="AB263" s="16">
        <v>3496151.1</v>
      </c>
      <c r="AC263" s="19">
        <v>3589528.11</v>
      </c>
      <c r="AD26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3" s="24"/>
      <c r="AF263" s="1" t="s">
        <v>826</v>
      </c>
      <c r="AG263" s="1">
        <v>3394398.13</v>
      </c>
    </row>
    <row r="264" spans="2:33" ht="30" hidden="1">
      <c r="B264" s="15" t="s">
        <v>1770</v>
      </c>
      <c r="C264" s="1" t="s">
        <v>832</v>
      </c>
      <c r="D264" s="1" t="s">
        <v>33</v>
      </c>
      <c r="E264" s="1" t="s">
        <v>333</v>
      </c>
      <c r="F264" s="1" t="s">
        <v>334</v>
      </c>
      <c r="G264" s="1" t="s">
        <v>833</v>
      </c>
      <c r="I264" s="1" t="s">
        <v>238</v>
      </c>
      <c r="J264" s="1" t="s">
        <v>239</v>
      </c>
      <c r="K264" s="17">
        <v>4284.3999999999996</v>
      </c>
      <c r="L264" s="17">
        <v>0</v>
      </c>
      <c r="M264" s="17">
        <v>10.09</v>
      </c>
      <c r="N264" s="18">
        <v>129688.98</v>
      </c>
      <c r="O26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129688.788</v>
      </c>
      <c r="P264" s="17">
        <f>Таблица8234352[[#This Row],[Начислено взносов по отчету УК, руб,]]-Таблица8234352[[#This Row],[Начислено взносов  расчетное]]</f>
        <v>0.1919999999954598</v>
      </c>
      <c r="Q264" s="27">
        <v>121001.46</v>
      </c>
      <c r="R264" s="8">
        <f>Таблица8234352[[#This Row],[ПОСТУПИЛО ВЗНОСОВ ПО БАНКОВСКОЙ ВЫПИСКЕ]]-Таблица8234352[[#This Row],[Оплачено пени, руб,]]</f>
        <v>120912.65000000001</v>
      </c>
      <c r="S26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12622.619999999988</v>
      </c>
      <c r="T264" s="18">
        <v>3935.1</v>
      </c>
      <c r="U264" s="18">
        <v>88.81</v>
      </c>
      <c r="V264" s="20">
        <v>4724.37</v>
      </c>
      <c r="W264" s="20">
        <v>0</v>
      </c>
      <c r="X264" s="20">
        <v>0</v>
      </c>
      <c r="Y264" s="21">
        <v>0</v>
      </c>
      <c r="Z264" s="21">
        <v>0</v>
      </c>
      <c r="AA26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3942769.18</v>
      </c>
      <c r="AB264" s="16">
        <v>3817043.35</v>
      </c>
      <c r="AC264" s="19">
        <v>3942769.18</v>
      </c>
      <c r="AD26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4" s="24"/>
      <c r="AF264" s="1" t="s">
        <v>832</v>
      </c>
      <c r="AG264" s="1">
        <v>3673508.33</v>
      </c>
    </row>
    <row r="265" spans="2:33" hidden="1">
      <c r="B265" s="15" t="s">
        <v>1770</v>
      </c>
      <c r="C265" s="1" t="s">
        <v>834</v>
      </c>
      <c r="D265" s="1" t="s">
        <v>83</v>
      </c>
      <c r="E265" s="1" t="s">
        <v>313</v>
      </c>
      <c r="F265" s="1" t="s">
        <v>314</v>
      </c>
      <c r="G265" s="1" t="s">
        <v>62</v>
      </c>
      <c r="I265" s="1" t="s">
        <v>226</v>
      </c>
      <c r="J265" s="1" t="s">
        <v>227</v>
      </c>
      <c r="K265" s="17">
        <v>4320.1000000000004</v>
      </c>
      <c r="L265" s="17">
        <v>0</v>
      </c>
      <c r="M265" s="17">
        <v>10.09</v>
      </c>
      <c r="N265" s="18">
        <v>130769.52</v>
      </c>
      <c r="O26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130769.427</v>
      </c>
      <c r="P265" s="17">
        <f>Таблица8234352[[#This Row],[Начислено взносов по отчету УК, руб,]]-Таблица8234352[[#This Row],[Начислено взносов  расчетное]]</f>
        <v>9.3000000008032657E-2</v>
      </c>
      <c r="Q265" s="20">
        <v>134407.67999999999</v>
      </c>
      <c r="R265" s="8">
        <f>Таблица8234352[[#This Row],[ПОСТУПИЛО ВЗНОСОВ ПО БАНКОВСКОЙ ВЫПИСКЕ]]-Таблица8234352[[#This Row],[Оплачено пени, руб,]]</f>
        <v>134407.67999999999</v>
      </c>
      <c r="S26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3797.6900000000114</v>
      </c>
      <c r="T265" s="18">
        <v>7435.85</v>
      </c>
      <c r="U265" s="18">
        <v>0</v>
      </c>
      <c r="V265" s="20">
        <v>2179.98</v>
      </c>
      <c r="W265" s="20">
        <v>0</v>
      </c>
      <c r="X265" s="20">
        <v>0</v>
      </c>
      <c r="Y265" s="21">
        <v>0</v>
      </c>
      <c r="Z265" s="21">
        <v>0</v>
      </c>
      <c r="AA26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1888536.84</v>
      </c>
      <c r="AB265" s="16">
        <v>1751949.1800000002</v>
      </c>
      <c r="AC265" s="19">
        <v>1888536.84</v>
      </c>
      <c r="AD26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5" s="24"/>
      <c r="AF265" s="1" t="s">
        <v>834</v>
      </c>
      <c r="AG265" s="1">
        <v>1627443.36</v>
      </c>
    </row>
    <row r="266" spans="2:33" hidden="1">
      <c r="B266" s="15" t="s">
        <v>1770</v>
      </c>
      <c r="C266" s="1" t="s">
        <v>835</v>
      </c>
      <c r="D266" s="1" t="s">
        <v>83</v>
      </c>
      <c r="E266" s="1" t="s">
        <v>313</v>
      </c>
      <c r="F266" s="1" t="s">
        <v>314</v>
      </c>
      <c r="G266" s="1" t="s">
        <v>760</v>
      </c>
      <c r="I266" s="1" t="s">
        <v>226</v>
      </c>
      <c r="J266" s="1" t="s">
        <v>227</v>
      </c>
      <c r="K266" s="17">
        <v>4343.7</v>
      </c>
      <c r="L266" s="17">
        <v>0</v>
      </c>
      <c r="M266" s="17">
        <v>10.09</v>
      </c>
      <c r="N266" s="18">
        <v>131483.91</v>
      </c>
      <c r="O26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131483.799</v>
      </c>
      <c r="P266" s="17">
        <f>Таблица8234352[[#This Row],[Начислено взносов по отчету УК, руб,]]-Таблица8234352[[#This Row],[Начислено взносов  расчетное]]</f>
        <v>0.11100000000442378</v>
      </c>
      <c r="Q266" s="20">
        <v>138159.76999999999</v>
      </c>
      <c r="R266" s="8">
        <f>Таблица8234352[[#This Row],[ПОСТУПИЛО ВЗНОСОВ ПО БАНКОВСКОЙ ВЫПИСКЕ]]-Таблица8234352[[#This Row],[Оплачено пени, руб,]]</f>
        <v>138159.76999999999</v>
      </c>
      <c r="S26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-2779.2699999999859</v>
      </c>
      <c r="T266" s="18">
        <v>3896.59</v>
      </c>
      <c r="U266" s="18">
        <v>0</v>
      </c>
      <c r="V266" s="20">
        <v>3211.83</v>
      </c>
      <c r="W266" s="20">
        <v>0</v>
      </c>
      <c r="X266" s="20">
        <v>0</v>
      </c>
      <c r="Y266" s="21">
        <v>0</v>
      </c>
      <c r="Z266" s="21">
        <v>0</v>
      </c>
      <c r="AA26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2731476.0500000003</v>
      </c>
      <c r="AB266" s="16">
        <v>2590104.4500000002</v>
      </c>
      <c r="AC266" s="19">
        <v>2731476.05</v>
      </c>
      <c r="AD26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6" s="24"/>
      <c r="AF266" s="1" t="s">
        <v>835</v>
      </c>
      <c r="AG266" s="1">
        <v>2470160.41</v>
      </c>
    </row>
    <row r="267" spans="2:33" hidden="1">
      <c r="B267" s="15" t="s">
        <v>1770</v>
      </c>
      <c r="C267" s="1" t="s">
        <v>836</v>
      </c>
      <c r="D267" s="1" t="s">
        <v>83</v>
      </c>
      <c r="E267" s="1" t="s">
        <v>497</v>
      </c>
      <c r="F267" s="1" t="s">
        <v>199</v>
      </c>
      <c r="G267" s="1" t="s">
        <v>728</v>
      </c>
      <c r="I267" s="1" t="s">
        <v>180</v>
      </c>
      <c r="J267" s="1" t="s">
        <v>181</v>
      </c>
      <c r="K267" s="17">
        <v>4347.1000000000004</v>
      </c>
      <c r="L267" s="17">
        <v>0</v>
      </c>
      <c r="M267" s="17">
        <v>10.09</v>
      </c>
      <c r="N267" s="18">
        <v>131586.78</v>
      </c>
      <c r="O26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131586.717</v>
      </c>
      <c r="P267" s="17">
        <f>Таблица8234352[[#This Row],[Начислено взносов по отчету УК, руб,]]-Таблица8234352[[#This Row],[Начислено взносов  расчетное]]</f>
        <v>6.2999999994644895E-2</v>
      </c>
      <c r="Q267" s="20">
        <v>131334.68</v>
      </c>
      <c r="R267" s="8">
        <f>Таблица8234352[[#This Row],[ПОСТУПИЛО ВЗНОСОВ ПО БАНКОВСКОЙ ВЫПИСКЕ]]-Таблица8234352[[#This Row],[Оплачено пени, руб,]]</f>
        <v>131334.68</v>
      </c>
      <c r="S26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4886.440000000006</v>
      </c>
      <c r="T267" s="18">
        <v>4634.34</v>
      </c>
      <c r="U267" s="18">
        <v>0</v>
      </c>
      <c r="V267" s="20">
        <v>2556.19</v>
      </c>
      <c r="W267" s="20">
        <v>0</v>
      </c>
      <c r="X267" s="20">
        <v>0</v>
      </c>
      <c r="Y267" s="21">
        <v>0</v>
      </c>
      <c r="Z267" s="21">
        <v>0</v>
      </c>
      <c r="AA26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2202648.63</v>
      </c>
      <c r="AB267" s="16">
        <v>2068757.76</v>
      </c>
      <c r="AC267" s="19">
        <v>2202648.63</v>
      </c>
      <c r="AD26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7" s="24"/>
      <c r="AF267" s="1" t="s">
        <v>836</v>
      </c>
      <c r="AG267" s="1">
        <v>1893534.08</v>
      </c>
    </row>
    <row r="268" spans="2:33" ht="30" hidden="1">
      <c r="B268" s="15" t="s">
        <v>1770</v>
      </c>
      <c r="C268" s="1" t="s">
        <v>837</v>
      </c>
      <c r="D268" s="1" t="s">
        <v>33</v>
      </c>
      <c r="E268" s="1" t="s">
        <v>517</v>
      </c>
      <c r="F268" s="1" t="s">
        <v>518</v>
      </c>
      <c r="G268" s="1" t="s">
        <v>838</v>
      </c>
      <c r="I268" s="1" t="s">
        <v>195</v>
      </c>
      <c r="J268" s="1" t="s">
        <v>51</v>
      </c>
      <c r="K268" s="17">
        <v>2883.8</v>
      </c>
      <c r="L268" s="17">
        <v>0</v>
      </c>
      <c r="M268" s="17">
        <v>10.09</v>
      </c>
      <c r="N268" s="18">
        <v>87292.56</v>
      </c>
      <c r="O26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87292.626000000004</v>
      </c>
      <c r="P268" s="17">
        <f>Таблица8234352[[#This Row],[Начислено взносов по отчету УК, руб,]]-Таблица8234352[[#This Row],[Начислено взносов  расчетное]]</f>
        <v>-6.6000000006170012E-2</v>
      </c>
      <c r="Q268" s="27">
        <v>87093.41</v>
      </c>
      <c r="R268" s="8">
        <f>Таблица8234352[[#This Row],[ПОСТУПИЛО ВЗНОСОВ ПО БАНКОВСКОЙ ВЫПИСКЕ]]-Таблица8234352[[#This Row],[Оплачено пени, руб,]]</f>
        <v>87084.92</v>
      </c>
      <c r="S26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19323.919999999998</v>
      </c>
      <c r="T268" s="18">
        <v>19124.77</v>
      </c>
      <c r="U268" s="18">
        <v>8.49</v>
      </c>
      <c r="V268" s="20">
        <v>3121.2</v>
      </c>
      <c r="W268" s="20">
        <v>0</v>
      </c>
      <c r="X268" s="20">
        <v>0</v>
      </c>
      <c r="Y268" s="21">
        <v>0</v>
      </c>
      <c r="Z268" s="21">
        <v>0</v>
      </c>
      <c r="AA26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2609403.1100000003</v>
      </c>
      <c r="AB268" s="16">
        <v>2519188.5</v>
      </c>
      <c r="AC268" s="19">
        <v>2609403.11</v>
      </c>
      <c r="AD26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8" s="24"/>
      <c r="AF268" s="1" t="s">
        <v>837</v>
      </c>
      <c r="AG268" s="1">
        <v>2428442.11</v>
      </c>
    </row>
    <row r="269" spans="2:33" ht="30" hidden="1">
      <c r="B269" s="15" t="s">
        <v>1770</v>
      </c>
      <c r="C269" s="1" t="s">
        <v>839</v>
      </c>
      <c r="D269" s="1" t="s">
        <v>33</v>
      </c>
      <c r="E269" s="1" t="s">
        <v>333</v>
      </c>
      <c r="F269" s="1" t="s">
        <v>334</v>
      </c>
      <c r="G269" s="1" t="s">
        <v>760</v>
      </c>
      <c r="I269" s="1" t="s">
        <v>238</v>
      </c>
      <c r="J269" s="1" t="s">
        <v>239</v>
      </c>
      <c r="K269" s="17">
        <v>4357.8</v>
      </c>
      <c r="L269" s="17">
        <v>0</v>
      </c>
      <c r="M269" s="17">
        <v>10.09</v>
      </c>
      <c r="N269" s="18">
        <v>131578.73000000001</v>
      </c>
      <c r="O26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131910.60600000003</v>
      </c>
      <c r="P269" s="17">
        <f>Таблица8234352[[#This Row],[Начислено взносов по отчету УК, руб,]]-Таблица8234352[[#This Row],[Начислено взносов  расчетное]]</f>
        <v>-331.87600000001839</v>
      </c>
      <c r="Q269" s="19">
        <v>117265.68</v>
      </c>
      <c r="R269" s="8">
        <f>Таблица8234352[[#This Row],[ПОСТУПИЛО ВЗНОСОВ ПО БАНКОВСКОЙ ВЫПИСКЕ]]-Таблица8234352[[#This Row],[Оплачено пени, руб,]]</f>
        <v>116260.10999999999</v>
      </c>
      <c r="S26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15417.630000000026</v>
      </c>
      <c r="T269" s="18">
        <v>1104.58</v>
      </c>
      <c r="U269" s="18">
        <v>1005.57</v>
      </c>
      <c r="V269" s="20">
        <v>0</v>
      </c>
      <c r="W269" s="20">
        <v>0</v>
      </c>
      <c r="X269" s="20">
        <v>0</v>
      </c>
      <c r="Y269" s="21">
        <v>0</v>
      </c>
      <c r="Z269" s="21">
        <v>0</v>
      </c>
      <c r="AA26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1302591.1599999999</v>
      </c>
      <c r="AB269" s="16">
        <v>1185325.48</v>
      </c>
      <c r="AC269" s="19">
        <v>1302591.1599999999</v>
      </c>
      <c r="AD26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69" s="24"/>
      <c r="AF269" s="1" t="s">
        <v>839</v>
      </c>
      <c r="AG269" s="1">
        <v>1052951.75</v>
      </c>
    </row>
    <row r="270" spans="2:33" ht="30" hidden="1">
      <c r="B270" s="15" t="s">
        <v>1770</v>
      </c>
      <c r="C270" s="1" t="s">
        <v>840</v>
      </c>
      <c r="D270" s="1" t="s">
        <v>33</v>
      </c>
      <c r="E270" s="1" t="s">
        <v>395</v>
      </c>
      <c r="F270" s="1" t="s">
        <v>396</v>
      </c>
      <c r="G270" s="1" t="s">
        <v>644</v>
      </c>
      <c r="I270" s="30" t="s">
        <v>195</v>
      </c>
      <c r="J270" s="30" t="s">
        <v>51</v>
      </c>
      <c r="K270" s="31">
        <v>2990.2</v>
      </c>
      <c r="L270" s="31">
        <v>0</v>
      </c>
      <c r="M270" s="17">
        <v>10.09</v>
      </c>
      <c r="N270" s="18">
        <v>90513.51</v>
      </c>
      <c r="O27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90513.353999999992</v>
      </c>
      <c r="P270" s="17">
        <f>Таблица8234352[[#This Row],[Начислено взносов по отчету УК, руб,]]-Таблица8234352[[#This Row],[Начислено взносов  расчетное]]</f>
        <v>0.15600000000267755</v>
      </c>
      <c r="Q270" s="19">
        <v>71791.850000000006</v>
      </c>
      <c r="R270" s="8">
        <f>Таблица8234352[[#This Row],[ПОСТУПИЛО ВЗНОСОВ ПО БАНКОВСКОЙ ВЫПИСКЕ]]-Таблица8234352[[#This Row],[Оплачено пени, руб,]]</f>
        <v>70645.950000000012</v>
      </c>
      <c r="S27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25060.769999999982</v>
      </c>
      <c r="T270" s="18">
        <v>6339.11</v>
      </c>
      <c r="U270" s="18">
        <v>1145.9000000000001</v>
      </c>
      <c r="V270" s="20">
        <v>0</v>
      </c>
      <c r="W270" s="20">
        <v>0</v>
      </c>
      <c r="X270" s="20">
        <v>0</v>
      </c>
      <c r="Y270" s="21">
        <v>0</v>
      </c>
      <c r="Z270" s="21">
        <v>0</v>
      </c>
      <c r="AA27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1160758.6199999999</v>
      </c>
      <c r="AB270" s="16">
        <v>1088966.77</v>
      </c>
      <c r="AC270" s="19">
        <v>1160758.6200000001</v>
      </c>
      <c r="AD27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0" s="24"/>
      <c r="AF270" s="1" t="s">
        <v>840</v>
      </c>
      <c r="AG270" s="1">
        <v>1001726.69</v>
      </c>
    </row>
    <row r="271" spans="2:33" hidden="1">
      <c r="B271" s="15" t="s">
        <v>1770</v>
      </c>
      <c r="C271" s="1" t="s">
        <v>841</v>
      </c>
      <c r="D271" s="1" t="s">
        <v>83</v>
      </c>
      <c r="E271" s="1" t="s">
        <v>385</v>
      </c>
      <c r="F271" s="1" t="s">
        <v>224</v>
      </c>
      <c r="G271" s="1" t="s">
        <v>842</v>
      </c>
      <c r="I271" s="1" t="s">
        <v>180</v>
      </c>
      <c r="J271" s="1" t="s">
        <v>181</v>
      </c>
      <c r="K271" s="17">
        <v>4392.3</v>
      </c>
      <c r="L271" s="17">
        <v>0</v>
      </c>
      <c r="M271" s="17">
        <v>10.09</v>
      </c>
      <c r="N271" s="18">
        <v>132955.14000000001</v>
      </c>
      <c r="O27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132954.921</v>
      </c>
      <c r="P271" s="17">
        <f>Таблица8234352[[#This Row],[Начислено взносов по отчету УК, руб,]]-Таблица8234352[[#This Row],[Начислено взносов  расчетное]]</f>
        <v>0.21900000001187436</v>
      </c>
      <c r="Q271" s="20">
        <v>128968.49</v>
      </c>
      <c r="R271" s="8">
        <f>Таблица8234352[[#This Row],[ПОСТУПИЛО ВЗНОСОВ ПО БАНКОВСКОЙ ВЫПИСКЕ]]-Таблица8234352[[#This Row],[Оплачено пени, руб,]]</f>
        <v>128968.49</v>
      </c>
      <c r="S27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7136.5400000000081</v>
      </c>
      <c r="T271" s="18">
        <v>3149.89</v>
      </c>
      <c r="U271" s="18">
        <v>0</v>
      </c>
      <c r="V271" s="20">
        <v>3695.03</v>
      </c>
      <c r="W271" s="20">
        <v>0</v>
      </c>
      <c r="X271" s="20">
        <v>0</v>
      </c>
      <c r="Y271" s="21">
        <v>0</v>
      </c>
      <c r="Z271" s="21">
        <v>0</v>
      </c>
      <c r="AA27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3116545.5500000003</v>
      </c>
      <c r="AB271" s="16">
        <v>2983882.0300000003</v>
      </c>
      <c r="AC271" s="19">
        <v>3116545.55</v>
      </c>
      <c r="AD27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1" s="24"/>
      <c r="AF271" s="1" t="s">
        <v>841</v>
      </c>
      <c r="AG271" s="1">
        <v>2850853.16</v>
      </c>
    </row>
    <row r="272" spans="2:33" hidden="1">
      <c r="B272" s="15" t="s">
        <v>1770</v>
      </c>
      <c r="C272" s="1" t="s">
        <v>843</v>
      </c>
      <c r="D272" s="1" t="s">
        <v>83</v>
      </c>
      <c r="E272" s="1" t="s">
        <v>183</v>
      </c>
      <c r="F272" s="1" t="s">
        <v>184</v>
      </c>
      <c r="G272" s="1" t="s">
        <v>844</v>
      </c>
      <c r="I272" s="1" t="s">
        <v>226</v>
      </c>
      <c r="J272" s="1" t="s">
        <v>227</v>
      </c>
      <c r="K272" s="17">
        <v>4393.2</v>
      </c>
      <c r="L272" s="17">
        <v>0</v>
      </c>
      <c r="M272" s="17">
        <v>10.09</v>
      </c>
      <c r="N272" s="18">
        <v>132982.17000000001</v>
      </c>
      <c r="O27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132982.16399999999</v>
      </c>
      <c r="P272" s="17">
        <f>Таблица8234352[[#This Row],[Начислено взносов по отчету УК, руб,]]-Таблица8234352[[#This Row],[Начислено взносов  расчетное]]</f>
        <v>6.0000000230502337E-3</v>
      </c>
      <c r="Q272" s="19">
        <v>218356.12</v>
      </c>
      <c r="R272" s="8">
        <f>Таблица8234352[[#This Row],[ПОСТУПИЛО ВЗНОСОВ ПО БАНКОВСКОЙ ВЫПИСКЕ]]-Таблица8234352[[#This Row],[Оплачено пени, руб,]]</f>
        <v>218356.12</v>
      </c>
      <c r="S27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-74191.969999999987</v>
      </c>
      <c r="T272" s="18">
        <v>11181.98</v>
      </c>
      <c r="U272" s="18">
        <v>0</v>
      </c>
      <c r="V272" s="20">
        <v>0</v>
      </c>
      <c r="W272" s="20">
        <v>0</v>
      </c>
      <c r="X272" s="20">
        <v>0</v>
      </c>
      <c r="Y272" s="21">
        <v>0</v>
      </c>
      <c r="Z272" s="21">
        <v>0</v>
      </c>
      <c r="AA27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1579405.3200000003</v>
      </c>
      <c r="AB272" s="16">
        <v>1361049.2000000002</v>
      </c>
      <c r="AC272" s="19">
        <v>1579405.32</v>
      </c>
      <c r="AD27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2" s="24"/>
      <c r="AF272" s="1" t="s">
        <v>843</v>
      </c>
      <c r="AG272" s="1">
        <v>1184523.33</v>
      </c>
    </row>
    <row r="273" spans="2:33" hidden="1">
      <c r="B273" s="15" t="s">
        <v>1770</v>
      </c>
      <c r="C273" s="1" t="s">
        <v>845</v>
      </c>
      <c r="D273" s="1" t="s">
        <v>83</v>
      </c>
      <c r="E273" s="1" t="s">
        <v>311</v>
      </c>
      <c r="F273" s="1" t="s">
        <v>291</v>
      </c>
      <c r="G273" s="1" t="s">
        <v>316</v>
      </c>
      <c r="I273" s="1" t="s">
        <v>226</v>
      </c>
      <c r="J273" s="1" t="s">
        <v>227</v>
      </c>
      <c r="K273" s="17">
        <v>4401.8</v>
      </c>
      <c r="L273" s="17">
        <v>0</v>
      </c>
      <c r="M273" s="17">
        <v>10.09</v>
      </c>
      <c r="N273" s="18">
        <v>133242.57</v>
      </c>
      <c r="O27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133242.486</v>
      </c>
      <c r="P273" s="17">
        <f>Таблица8234352[[#This Row],[Начислено взносов по отчету УК, руб,]]-Таблица8234352[[#This Row],[Начислено взносов  расчетное]]</f>
        <v>8.4000000002561137E-2</v>
      </c>
      <c r="Q273" s="20">
        <v>130211.65</v>
      </c>
      <c r="R273" s="8">
        <f>Таблица8234352[[#This Row],[ПОСТУПИЛО ВЗНОСОВ ПО БАНКОВСКОЙ ВЫПИСКЕ]]-Таблица8234352[[#This Row],[Оплачено пени, руб,]]</f>
        <v>130211.65</v>
      </c>
      <c r="S27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10631.260000000013</v>
      </c>
      <c r="T273" s="18">
        <v>7600.34</v>
      </c>
      <c r="U273" s="18">
        <v>0</v>
      </c>
      <c r="V273" s="20">
        <v>1701.36</v>
      </c>
      <c r="W273" s="20">
        <v>0</v>
      </c>
      <c r="X273" s="20">
        <v>0</v>
      </c>
      <c r="Y273" s="21">
        <v>0</v>
      </c>
      <c r="Z273" s="21">
        <v>0</v>
      </c>
      <c r="AA27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1495639.03</v>
      </c>
      <c r="AB273" s="16">
        <v>1363726.02</v>
      </c>
      <c r="AC273" s="19">
        <v>1495639.03</v>
      </c>
      <c r="AD27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3" s="24"/>
      <c r="AF273" s="1" t="s">
        <v>845</v>
      </c>
      <c r="AG273" s="1">
        <v>1249355.3</v>
      </c>
    </row>
    <row r="274" spans="2:33" hidden="1">
      <c r="B274" s="15" t="s">
        <v>1770</v>
      </c>
      <c r="C274" s="1" t="s">
        <v>846</v>
      </c>
      <c r="D274" s="1" t="s">
        <v>83</v>
      </c>
      <c r="E274" s="1" t="s">
        <v>183</v>
      </c>
      <c r="F274" s="1" t="s">
        <v>184</v>
      </c>
      <c r="G274" s="1" t="s">
        <v>847</v>
      </c>
      <c r="I274" s="1" t="s">
        <v>180</v>
      </c>
      <c r="J274" s="1" t="s">
        <v>181</v>
      </c>
      <c r="K274" s="17">
        <v>4242.6000000000004</v>
      </c>
      <c r="L274" s="17">
        <v>162.30000000000001</v>
      </c>
      <c r="M274" s="17">
        <v>10.09</v>
      </c>
      <c r="N274" s="18">
        <v>133336.41</v>
      </c>
      <c r="O27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133336.32300000003</v>
      </c>
      <c r="P274" s="17">
        <f>Таблица8234352[[#This Row],[Начислено взносов по отчету УК, руб,]]-Таблица8234352[[#This Row],[Начислено взносов  расчетное]]</f>
        <v>8.6999999970430508E-2</v>
      </c>
      <c r="Q274" s="20">
        <v>136068.16</v>
      </c>
      <c r="R274" s="8">
        <f>Таблица8234352[[#This Row],[ПОСТУПИЛО ВЗНОСОВ ПО БАНКОВСКОЙ ВЫПИСКЕ]]-Таблица8234352[[#This Row],[Оплачено пени, руб,]]</f>
        <v>136068.16</v>
      </c>
      <c r="S27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9636.5300000000007</v>
      </c>
      <c r="T274" s="18">
        <v>12368.28</v>
      </c>
      <c r="U274" s="18">
        <v>0</v>
      </c>
      <c r="V274" s="20">
        <v>2918.11</v>
      </c>
      <c r="W274" s="20">
        <v>0</v>
      </c>
      <c r="X274" s="20">
        <v>0</v>
      </c>
      <c r="Y274" s="21">
        <v>0</v>
      </c>
      <c r="Z274" s="21">
        <v>0</v>
      </c>
      <c r="AA27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2489422.5099999998</v>
      </c>
      <c r="AB274" s="16">
        <v>2350436.2399999998</v>
      </c>
      <c r="AC274" s="19">
        <v>2489422.5099999998</v>
      </c>
      <c r="AD27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4" s="24"/>
      <c r="AF274" s="1" t="s">
        <v>846</v>
      </c>
      <c r="AG274" s="1">
        <v>2209433.0699999998</v>
      </c>
    </row>
    <row r="275" spans="2:33" hidden="1">
      <c r="B275" s="15" t="s">
        <v>1770</v>
      </c>
      <c r="C275" s="1" t="s">
        <v>849</v>
      </c>
      <c r="D275" s="1" t="s">
        <v>83</v>
      </c>
      <c r="E275" s="1" t="s">
        <v>183</v>
      </c>
      <c r="F275" s="1" t="s">
        <v>184</v>
      </c>
      <c r="G275" s="1" t="s">
        <v>469</v>
      </c>
      <c r="I275" s="30" t="s">
        <v>180</v>
      </c>
      <c r="J275" s="1" t="s">
        <v>181</v>
      </c>
      <c r="K275" s="17">
        <v>4297.8</v>
      </c>
      <c r="L275" s="17">
        <v>116.7</v>
      </c>
      <c r="M275" s="17">
        <v>10.09</v>
      </c>
      <c r="N275" s="18">
        <v>133629.22</v>
      </c>
      <c r="O27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133626.91500000001</v>
      </c>
      <c r="P275" s="17">
        <f>Таблица8234352[[#This Row],[Начислено взносов по отчету УК, руб,]]-Таблица8234352[[#This Row],[Начислено взносов  расчетное]]</f>
        <v>2.3049999999930151</v>
      </c>
      <c r="Q275" s="20">
        <v>126443.16</v>
      </c>
      <c r="R275" s="8">
        <f>Таблица8234352[[#This Row],[ПОСТУПИЛО ВЗНОСОВ ПО БАНКОВСКОЙ ВЫПИСКЕ]]-Таблица8234352[[#This Row],[Оплачено пени, руб,]]</f>
        <v>126443.16</v>
      </c>
      <c r="S27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19111.129999999997</v>
      </c>
      <c r="T275" s="18">
        <v>11925.07</v>
      </c>
      <c r="U275" s="18">
        <v>0</v>
      </c>
      <c r="V275" s="20">
        <v>1405.48</v>
      </c>
      <c r="W275" s="20">
        <v>0</v>
      </c>
      <c r="X275" s="20">
        <v>0</v>
      </c>
      <c r="Y275" s="21">
        <v>0</v>
      </c>
      <c r="Z275" s="21">
        <v>0</v>
      </c>
      <c r="AA27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1251181.5899999999</v>
      </c>
      <c r="AB275" s="16">
        <v>1123332.95</v>
      </c>
      <c r="AC275" s="19">
        <v>1251181.5900000001</v>
      </c>
      <c r="AD27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5" s="24"/>
      <c r="AF275" s="1" t="s">
        <v>849</v>
      </c>
      <c r="AG275" s="1">
        <v>1010966.84</v>
      </c>
    </row>
    <row r="276" spans="2:33" hidden="1">
      <c r="B276" s="15" t="s">
        <v>1770</v>
      </c>
      <c r="C276" s="1" t="s">
        <v>850</v>
      </c>
      <c r="D276" s="1" t="s">
        <v>83</v>
      </c>
      <c r="E276" s="1" t="s">
        <v>851</v>
      </c>
      <c r="F276" s="1" t="s">
        <v>852</v>
      </c>
      <c r="G276" s="1" t="s">
        <v>105</v>
      </c>
      <c r="I276" s="1" t="s">
        <v>180</v>
      </c>
      <c r="J276" s="1" t="s">
        <v>181</v>
      </c>
      <c r="K276" s="17">
        <v>4422.6000000000004</v>
      </c>
      <c r="L276" s="17">
        <v>0</v>
      </c>
      <c r="M276" s="17">
        <v>10.09</v>
      </c>
      <c r="N276" s="18">
        <v>133872.03</v>
      </c>
      <c r="O27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133872.10200000001</v>
      </c>
      <c r="P276" s="17">
        <f>Таблица8234352[[#This Row],[Начислено взносов по отчету УК, руб,]]-Таблица8234352[[#This Row],[Начислено взносов  расчетное]]</f>
        <v>-7.2000000014668331E-2</v>
      </c>
      <c r="Q276" s="20">
        <v>125661.15</v>
      </c>
      <c r="R276" s="8">
        <f>Таблица8234352[[#This Row],[ПОСТУПИЛО ВЗНОСОВ ПО БАНКОВСКОЙ ВЫПИСКЕ]]-Таблица8234352[[#This Row],[Оплачено пени, руб,]]</f>
        <v>125661.15</v>
      </c>
      <c r="S27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15153.460000000005</v>
      </c>
      <c r="T276" s="18">
        <v>6942.58</v>
      </c>
      <c r="U276" s="18">
        <v>0</v>
      </c>
      <c r="V276" s="20">
        <v>1391.36</v>
      </c>
      <c r="W276" s="20">
        <v>0</v>
      </c>
      <c r="X276" s="20">
        <v>0</v>
      </c>
      <c r="Y276" s="21">
        <v>0</v>
      </c>
      <c r="Z276" s="21">
        <v>0</v>
      </c>
      <c r="AA27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1238753.6500000001</v>
      </c>
      <c r="AB276" s="16">
        <v>1111701.1400000001</v>
      </c>
      <c r="AC276" s="19">
        <v>1238753.6499999999</v>
      </c>
      <c r="AD27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6" s="24"/>
      <c r="AF276" s="1" t="s">
        <v>850</v>
      </c>
      <c r="AG276" s="1">
        <v>984650.8</v>
      </c>
    </row>
    <row r="277" spans="2:33" hidden="1">
      <c r="B277" s="15" t="s">
        <v>1770</v>
      </c>
      <c r="C277" s="1" t="s">
        <v>853</v>
      </c>
      <c r="D277" s="1" t="s">
        <v>83</v>
      </c>
      <c r="E277" s="1" t="s">
        <v>385</v>
      </c>
      <c r="F277" s="1" t="s">
        <v>224</v>
      </c>
      <c r="G277" s="1" t="s">
        <v>854</v>
      </c>
      <c r="I277" s="1" t="s">
        <v>180</v>
      </c>
      <c r="J277" s="1" t="s">
        <v>181</v>
      </c>
      <c r="K277" s="17">
        <v>2708.4</v>
      </c>
      <c r="L277" s="17">
        <v>1719.9</v>
      </c>
      <c r="M277" s="17">
        <v>10.09</v>
      </c>
      <c r="N277" s="18">
        <v>134044.74</v>
      </c>
      <c r="O27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134044.641</v>
      </c>
      <c r="P277" s="17">
        <f>Таблица8234352[[#This Row],[Начислено взносов по отчету УК, руб,]]-Таблица8234352[[#This Row],[Начислено взносов  расчетное]]</f>
        <v>9.8999999987427145E-2</v>
      </c>
      <c r="Q277" s="19">
        <v>129881.33</v>
      </c>
      <c r="R277" s="8">
        <f>Таблица8234352[[#This Row],[ПОСТУПИЛО ВЗНОСОВ ПО БАНКОВСКОЙ ВЫПИСКЕ]]-Таблица8234352[[#This Row],[Оплачено пени, руб,]]</f>
        <v>129881.33</v>
      </c>
      <c r="S27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6417.4799999999886</v>
      </c>
      <c r="T277" s="18">
        <v>2254.0700000000002</v>
      </c>
      <c r="U277" s="18">
        <v>0</v>
      </c>
      <c r="V277" s="20">
        <v>0</v>
      </c>
      <c r="W277" s="20">
        <v>0</v>
      </c>
      <c r="X277" s="20">
        <v>0</v>
      </c>
      <c r="Y277" s="25">
        <v>80704.399999999994</v>
      </c>
      <c r="Z277" s="21">
        <v>0</v>
      </c>
      <c r="AA27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4640446.5999999996</v>
      </c>
      <c r="AB277" s="16">
        <v>4591269.67</v>
      </c>
      <c r="AC277" s="19">
        <v>4640446.5999999996</v>
      </c>
      <c r="AD27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7" s="24"/>
      <c r="AF277" s="1" t="s">
        <v>853</v>
      </c>
      <c r="AG277" s="1">
        <v>4466158.3899999997</v>
      </c>
    </row>
    <row r="278" spans="2:33" ht="45" hidden="1">
      <c r="B278" s="15" t="s">
        <v>1770</v>
      </c>
      <c r="C278" s="1" t="s">
        <v>855</v>
      </c>
      <c r="D278" s="1" t="s">
        <v>856</v>
      </c>
      <c r="E278" s="1" t="s">
        <v>857</v>
      </c>
      <c r="F278" s="1" t="s">
        <v>858</v>
      </c>
      <c r="G278" s="1" t="s">
        <v>148</v>
      </c>
      <c r="I278" s="1" t="s">
        <v>195</v>
      </c>
      <c r="J278" s="1" t="s">
        <v>51</v>
      </c>
      <c r="K278" s="17">
        <v>3325.7</v>
      </c>
      <c r="L278" s="17">
        <v>0</v>
      </c>
      <c r="M278" s="17">
        <v>10.09</v>
      </c>
      <c r="N278" s="18">
        <v>100669.05</v>
      </c>
      <c r="O27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100668.93899999998</v>
      </c>
      <c r="P278" s="17">
        <f>Таблица8234352[[#This Row],[Начислено взносов по отчету УК, руб,]]-Таблица8234352[[#This Row],[Начислено взносов  расчетное]]</f>
        <v>0.1110000000189757</v>
      </c>
      <c r="Q278" s="19">
        <v>102412.66</v>
      </c>
      <c r="R278" s="8">
        <f>Таблица8234352[[#This Row],[ПОСТУПИЛО ВЗНОСОВ ПО БАНКОВСКОЙ ВЫПИСКЕ]]-Таблица8234352[[#This Row],[Оплачено пени, руб,]]</f>
        <v>101267.77</v>
      </c>
      <c r="S27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4414.9699999999984</v>
      </c>
      <c r="T278" s="18">
        <v>6158.58</v>
      </c>
      <c r="U278" s="18">
        <v>1144.8900000000001</v>
      </c>
      <c r="V278" s="20">
        <v>0</v>
      </c>
      <c r="W278" s="20">
        <v>0</v>
      </c>
      <c r="X278" s="20">
        <v>0</v>
      </c>
      <c r="Y278" s="21">
        <v>0</v>
      </c>
      <c r="Z278" s="21">
        <v>0</v>
      </c>
      <c r="AA27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411587.14</v>
      </c>
      <c r="AB278" s="16">
        <v>309174.48</v>
      </c>
      <c r="AC278" s="19">
        <v>411587.14</v>
      </c>
      <c r="AD27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8" s="24"/>
      <c r="AF278" s="1" t="s">
        <v>855</v>
      </c>
      <c r="AG278" s="1">
        <v>2233507.77</v>
      </c>
    </row>
    <row r="279" spans="2:33" hidden="1">
      <c r="B279" s="15" t="s">
        <v>1770</v>
      </c>
      <c r="C279" s="1" t="s">
        <v>859</v>
      </c>
      <c r="D279" s="1" t="s">
        <v>860</v>
      </c>
      <c r="E279" s="1" t="s">
        <v>861</v>
      </c>
      <c r="F279" s="1" t="s">
        <v>862</v>
      </c>
      <c r="G279" s="1" t="s">
        <v>138</v>
      </c>
      <c r="H279" s="1" t="s">
        <v>1771</v>
      </c>
      <c r="I279" s="1" t="s">
        <v>863</v>
      </c>
      <c r="J279" s="1" t="s">
        <v>864</v>
      </c>
      <c r="K279" s="17">
        <v>4266.8</v>
      </c>
      <c r="L279" s="17">
        <v>0</v>
      </c>
      <c r="M279" s="17">
        <v>10.48</v>
      </c>
      <c r="N279" s="18">
        <v>134148.42000000001</v>
      </c>
      <c r="O27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134148.19200000001</v>
      </c>
      <c r="P279" s="17">
        <f>Таблица8234352[[#This Row],[Начислено взносов по отчету УК, руб,]]-Таблица8234352[[#This Row],[Начислено взносов  расчетное]]</f>
        <v>0.22800000000279397</v>
      </c>
      <c r="Q279" s="20">
        <v>141812.51</v>
      </c>
      <c r="R279" s="8">
        <f>Таблица8234352[[#This Row],[ПОСТУПИЛО ВЗНОСОВ ПО БАНКОВСКОЙ ВЫПИСКЕ]]-Таблица8234352[[#This Row],[Оплачено пени, руб,]]</f>
        <v>141237.80000000002</v>
      </c>
      <c r="S27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-7001.3600000000051</v>
      </c>
      <c r="T279" s="18">
        <v>662.73</v>
      </c>
      <c r="U279" s="18">
        <v>574.71</v>
      </c>
      <c r="V279" s="20">
        <v>1755.76</v>
      </c>
      <c r="W279" s="20">
        <v>0</v>
      </c>
      <c r="X279" s="20">
        <v>0</v>
      </c>
      <c r="Y279" s="21">
        <v>0</v>
      </c>
      <c r="Z279" s="21">
        <v>0</v>
      </c>
      <c r="AA27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1543393.9300000002</v>
      </c>
      <c r="AB279" s="16">
        <v>1399825.6600000001</v>
      </c>
      <c r="AC279" s="19">
        <v>1543393.93</v>
      </c>
      <c r="AD27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79" s="24"/>
      <c r="AF279" s="1" t="s">
        <v>859</v>
      </c>
      <c r="AG279" s="1">
        <v>1288396.06</v>
      </c>
    </row>
    <row r="280" spans="2:33" ht="30" hidden="1">
      <c r="B280" s="15" t="s">
        <v>1770</v>
      </c>
      <c r="C280" s="1" t="s">
        <v>865</v>
      </c>
      <c r="D280" s="1" t="s">
        <v>33</v>
      </c>
      <c r="E280" s="1" t="s">
        <v>333</v>
      </c>
      <c r="F280" s="1" t="s">
        <v>334</v>
      </c>
      <c r="G280" s="1" t="s">
        <v>432</v>
      </c>
      <c r="I280" s="1" t="s">
        <v>380</v>
      </c>
      <c r="J280" s="1" t="s">
        <v>866</v>
      </c>
      <c r="K280" s="17">
        <v>4796.3500000000004</v>
      </c>
      <c r="L280" s="17">
        <v>0</v>
      </c>
      <c r="M280" s="17">
        <v>10.09</v>
      </c>
      <c r="N280" s="18">
        <v>145185.51</v>
      </c>
      <c r="O28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145185.51450000002</v>
      </c>
      <c r="P280" s="17">
        <f>Таблица8234352[[#This Row],[Начислено взносов по отчету УК, руб,]]-Таблица8234352[[#This Row],[Начислено взносов  расчетное]]</f>
        <v>-4.5000000100117177E-3</v>
      </c>
      <c r="Q280" s="20">
        <v>114067.28</v>
      </c>
      <c r="R280" s="8">
        <f>Таблица8234352[[#This Row],[ПОСТУПИЛО ВЗНОСОВ ПО БАНКОВСКОЙ ВЫПИСКЕ]]-Таблица8234352[[#This Row],[Оплачено пени, руб,]]</f>
        <v>114067.28</v>
      </c>
      <c r="S28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31118.23000000001</v>
      </c>
      <c r="T280" s="18">
        <v>0</v>
      </c>
      <c r="U280" s="18">
        <v>0</v>
      </c>
      <c r="V280" s="20">
        <v>1178.82</v>
      </c>
      <c r="W280" s="20">
        <v>0</v>
      </c>
      <c r="X280" s="20">
        <v>0</v>
      </c>
      <c r="Y280" s="21">
        <v>0</v>
      </c>
      <c r="Z280" s="21">
        <v>0</v>
      </c>
      <c r="AA28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1094506.22</v>
      </c>
      <c r="AB280" s="16">
        <v>979260.11999999988</v>
      </c>
      <c r="AC280" s="19">
        <v>1094506.22</v>
      </c>
      <c r="AD28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0" s="24"/>
      <c r="AF280" s="1" t="s">
        <v>865</v>
      </c>
      <c r="AG280" s="1">
        <v>2386056.86</v>
      </c>
    </row>
    <row r="281" spans="2:33" hidden="1">
      <c r="B281" s="15" t="s">
        <v>1770</v>
      </c>
      <c r="C281" s="1" t="s">
        <v>867</v>
      </c>
      <c r="D281" s="1" t="s">
        <v>83</v>
      </c>
      <c r="E281" s="1" t="s">
        <v>294</v>
      </c>
      <c r="F281" s="1" t="s">
        <v>295</v>
      </c>
      <c r="G281" s="1" t="s">
        <v>868</v>
      </c>
      <c r="I281" s="1" t="s">
        <v>226</v>
      </c>
      <c r="J281" s="1" t="s">
        <v>227</v>
      </c>
      <c r="K281" s="17">
        <v>4437.7</v>
      </c>
      <c r="L281" s="17">
        <v>0</v>
      </c>
      <c r="M281" s="17">
        <v>10.09</v>
      </c>
      <c r="N281" s="18">
        <v>134329</v>
      </c>
      <c r="O281" s="17">
        <v>26</v>
      </c>
      <c r="P281" s="17">
        <f>Таблица8234352[[#This Row],[Начислено взносов по отчету УК, руб,]]-Таблица8234352[[#This Row],[Начислено взносов  расчетное]]</f>
        <v>134303</v>
      </c>
      <c r="Q281" s="19">
        <v>136102.76999999999</v>
      </c>
      <c r="R281" s="8">
        <f>Таблица8234352[[#This Row],[ПОСТУПИЛО ВЗНОСОВ ПО БАНКОВСКОЙ ВЫПИСКЕ]]-Таблица8234352[[#This Row],[Оплачено пени, руб,]]</f>
        <v>136102.76999999999</v>
      </c>
      <c r="S28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19801.14000000001</v>
      </c>
      <c r="T281" s="18">
        <v>21574.91</v>
      </c>
      <c r="U281" s="18">
        <v>0</v>
      </c>
      <c r="V281" s="20">
        <v>0</v>
      </c>
      <c r="W281" s="20">
        <v>0</v>
      </c>
      <c r="X281" s="20">
        <v>0</v>
      </c>
      <c r="Y281" s="21">
        <v>0</v>
      </c>
      <c r="Z281" s="21">
        <v>0</v>
      </c>
      <c r="AA28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1515256.6</v>
      </c>
      <c r="AB281" s="16">
        <v>1379153.83</v>
      </c>
      <c r="AC281" s="19">
        <v>1515256.6</v>
      </c>
      <c r="AD28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1" s="24"/>
      <c r="AF281" s="1" t="s">
        <v>867</v>
      </c>
      <c r="AG281" s="1">
        <v>1271650.2</v>
      </c>
    </row>
    <row r="282" spans="2:33" hidden="1">
      <c r="B282" s="15" t="s">
        <v>1770</v>
      </c>
      <c r="C282" s="1" t="s">
        <v>869</v>
      </c>
      <c r="D282" s="1" t="s">
        <v>83</v>
      </c>
      <c r="E282" s="1" t="s">
        <v>183</v>
      </c>
      <c r="F282" s="1" t="s">
        <v>184</v>
      </c>
      <c r="G282" s="1" t="s">
        <v>870</v>
      </c>
      <c r="I282" s="1" t="s">
        <v>180</v>
      </c>
      <c r="J282" s="1" t="s">
        <v>181</v>
      </c>
      <c r="K282" s="17">
        <v>4438.8999999999996</v>
      </c>
      <c r="L282" s="17">
        <v>0</v>
      </c>
      <c r="M282" s="17">
        <v>10.09</v>
      </c>
      <c r="N282" s="18">
        <v>134365.66</v>
      </c>
      <c r="O28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134365.503</v>
      </c>
      <c r="P282" s="17">
        <f>Таблица8234352[[#This Row],[Начислено взносов по отчету УК, руб,]]-Таблица8234352[[#This Row],[Начислено взносов  расчетное]]</f>
        <v>0.15700000000651926</v>
      </c>
      <c r="Q282" s="19">
        <v>145305.87</v>
      </c>
      <c r="R282" s="8">
        <f>Таблица8234352[[#This Row],[ПОСТУПИЛО ВЗНОСОВ ПО БАНКОВСКОЙ ВЫПИСКЕ]]-Таблица8234352[[#This Row],[Оплачено пени, руб,]]</f>
        <v>145305.87</v>
      </c>
      <c r="S28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935.950000000008</v>
      </c>
      <c r="T282" s="18">
        <v>11876.16</v>
      </c>
      <c r="U282" s="18">
        <v>0</v>
      </c>
      <c r="V282" s="20">
        <v>0</v>
      </c>
      <c r="W282" s="20">
        <v>0</v>
      </c>
      <c r="X282" s="20">
        <v>0</v>
      </c>
      <c r="Y282" s="25">
        <v>104833</v>
      </c>
      <c r="Z282" s="21">
        <v>0</v>
      </c>
      <c r="AA28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1758192.08</v>
      </c>
      <c r="AB282" s="16">
        <v>1717719.21</v>
      </c>
      <c r="AC282" s="19">
        <v>1758192.08</v>
      </c>
      <c r="AD28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2" s="24"/>
      <c r="AF282" s="1" t="s">
        <v>869</v>
      </c>
      <c r="AG282" s="1">
        <v>1589697.77</v>
      </c>
    </row>
    <row r="283" spans="2:33" hidden="1">
      <c r="B283" s="15" t="s">
        <v>1770</v>
      </c>
      <c r="C283" s="1" t="s">
        <v>871</v>
      </c>
      <c r="D283" s="1" t="s">
        <v>860</v>
      </c>
      <c r="E283" s="1" t="s">
        <v>861</v>
      </c>
      <c r="F283" s="1" t="s">
        <v>862</v>
      </c>
      <c r="G283" s="1" t="s">
        <v>115</v>
      </c>
      <c r="H283" s="1" t="s">
        <v>1771</v>
      </c>
      <c r="I283" s="1" t="s">
        <v>863</v>
      </c>
      <c r="J283" s="1" t="s">
        <v>864</v>
      </c>
      <c r="K283" s="17">
        <v>4271.7</v>
      </c>
      <c r="L283" s="17">
        <v>0</v>
      </c>
      <c r="M283" s="17">
        <v>10.48</v>
      </c>
      <c r="N283" s="18">
        <v>134302.32</v>
      </c>
      <c r="O28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134302.24799999999</v>
      </c>
      <c r="P283" s="17">
        <f>Таблица8234352[[#This Row],[Начислено взносов по отчету УК, руб,]]-Таблица8234352[[#This Row],[Начислено взносов  расчетное]]</f>
        <v>7.2000000014668331E-2</v>
      </c>
      <c r="Q283" s="20">
        <v>124096.64</v>
      </c>
      <c r="R283" s="8">
        <f>Таблица8234352[[#This Row],[ПОСТУПИЛО ВЗНОСОВ ПО БАНКОВСКОЙ ВЫПИСКЕ]]-Таблица8234352[[#This Row],[Оплачено пени, руб,]]</f>
        <v>124040.72</v>
      </c>
      <c r="S28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10259.100000000006</v>
      </c>
      <c r="T283" s="18">
        <v>53.42</v>
      </c>
      <c r="U283" s="18">
        <v>55.92</v>
      </c>
      <c r="V283" s="20">
        <v>1603.77</v>
      </c>
      <c r="W283" s="20">
        <v>0</v>
      </c>
      <c r="X283" s="20">
        <v>0</v>
      </c>
      <c r="Y283" s="21">
        <v>0</v>
      </c>
      <c r="Z283" s="21">
        <v>0</v>
      </c>
      <c r="AA28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1406611.3099999998</v>
      </c>
      <c r="AB283" s="16">
        <v>1280910.8999999999</v>
      </c>
      <c r="AC283" s="19">
        <v>1406611.31</v>
      </c>
      <c r="AD28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3" s="24"/>
      <c r="AF283" s="1" t="s">
        <v>871</v>
      </c>
      <c r="AG283" s="1">
        <v>1144510.76</v>
      </c>
    </row>
    <row r="284" spans="2:33" ht="45" hidden="1">
      <c r="B284" s="15" t="s">
        <v>1770</v>
      </c>
      <c r="C284" s="1" t="s">
        <v>872</v>
      </c>
      <c r="D284" s="1" t="s">
        <v>33</v>
      </c>
      <c r="E284" s="1" t="s">
        <v>586</v>
      </c>
      <c r="F284" s="1" t="s">
        <v>587</v>
      </c>
      <c r="G284" s="1" t="s">
        <v>873</v>
      </c>
      <c r="H284" s="1" t="s">
        <v>1771</v>
      </c>
      <c r="I284" s="1" t="s">
        <v>874</v>
      </c>
      <c r="J284" s="1" t="s">
        <v>875</v>
      </c>
      <c r="K284" s="17">
        <v>4455.2</v>
      </c>
      <c r="L284" s="17">
        <v>0</v>
      </c>
      <c r="M284" s="17">
        <v>10.09</v>
      </c>
      <c r="N284" s="18">
        <v>134858.9</v>
      </c>
      <c r="O28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134858.90400000001</v>
      </c>
      <c r="P284" s="17">
        <f>Таблица8234352[[#This Row],[Начислено взносов по отчету УК, руб,]]-Таблица8234352[[#This Row],[Начислено взносов  расчетное]]</f>
        <v>-4.0000000153668225E-3</v>
      </c>
      <c r="Q284" s="27">
        <v>113990.92</v>
      </c>
      <c r="R284" s="8">
        <f>Таблица8234352[[#This Row],[ПОСТУПИЛО ВЗНОСОВ ПО БАНКОВСКОЙ ВЫПИСКЕ]]-Таблица8234352[[#This Row],[Оплачено пени, руб,]]</f>
        <v>110995.5</v>
      </c>
      <c r="S28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205326.24</v>
      </c>
      <c r="T284" s="18">
        <v>184458.26</v>
      </c>
      <c r="U284" s="18">
        <v>2995.42</v>
      </c>
      <c r="V284" s="20">
        <v>2422.63</v>
      </c>
      <c r="W284" s="20">
        <v>0</v>
      </c>
      <c r="X284" s="20">
        <v>0</v>
      </c>
      <c r="Y284" s="21">
        <v>0</v>
      </c>
      <c r="Z284" s="21">
        <v>0</v>
      </c>
      <c r="AA28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2062492.5799999998</v>
      </c>
      <c r="AB284" s="16">
        <v>1946079.03</v>
      </c>
      <c r="AC284" s="19">
        <v>2062492.58</v>
      </c>
      <c r="AD28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4" s="24"/>
      <c r="AF284" s="1" t="s">
        <v>872</v>
      </c>
      <c r="AG284" s="1">
        <v>1830291.79</v>
      </c>
    </row>
    <row r="285" spans="2:33" hidden="1">
      <c r="B285" s="15" t="s">
        <v>1770</v>
      </c>
      <c r="C285" s="1" t="s">
        <v>876</v>
      </c>
      <c r="D285" s="1" t="s">
        <v>83</v>
      </c>
      <c r="E285" s="1" t="s">
        <v>385</v>
      </c>
      <c r="F285" s="1" t="s">
        <v>224</v>
      </c>
      <c r="G285" s="1" t="s">
        <v>877</v>
      </c>
      <c r="I285" s="1" t="s">
        <v>180</v>
      </c>
      <c r="J285" s="1" t="s">
        <v>181</v>
      </c>
      <c r="K285" s="17">
        <v>4194.8</v>
      </c>
      <c r="L285" s="17">
        <v>265.09999999999997</v>
      </c>
      <c r="M285" s="17">
        <v>10.09</v>
      </c>
      <c r="N285" s="18">
        <v>135501.29</v>
      </c>
      <c r="O28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135001.17300000001</v>
      </c>
      <c r="P285" s="17">
        <f>Таблица8234352[[#This Row],[Начислено взносов по отчету УК, руб,]]-Таблица8234352[[#This Row],[Начислено взносов  расчетное]]</f>
        <v>500.11699999999837</v>
      </c>
      <c r="Q285" s="20">
        <v>122345.02</v>
      </c>
      <c r="R285" s="8">
        <f>Таблица8234352[[#This Row],[ПОСТУПИЛО ВЗНОСОВ ПО БАНКОВСКОЙ ВЫПИСКЕ]]-Таблица8234352[[#This Row],[Оплачено пени, руб,]]</f>
        <v>122345.02</v>
      </c>
      <c r="S28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27596.730000000003</v>
      </c>
      <c r="T285" s="18">
        <v>14440.46</v>
      </c>
      <c r="U285" s="18">
        <v>0</v>
      </c>
      <c r="V285" s="20">
        <v>2604.29</v>
      </c>
      <c r="W285" s="20">
        <v>0</v>
      </c>
      <c r="X285" s="20">
        <v>0</v>
      </c>
      <c r="Y285" s="21">
        <v>0</v>
      </c>
      <c r="Z285" s="21">
        <v>0</v>
      </c>
      <c r="AA28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2222742.25</v>
      </c>
      <c r="AB285" s="16">
        <v>2097792.94</v>
      </c>
      <c r="AC285" s="19">
        <v>2222742.25</v>
      </c>
      <c r="AD28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5" s="24"/>
      <c r="AF285" s="1" t="s">
        <v>876</v>
      </c>
      <c r="AG285" s="1">
        <v>1965754.6</v>
      </c>
    </row>
    <row r="286" spans="2:33" ht="30" hidden="1">
      <c r="B286" s="15" t="s">
        <v>1770</v>
      </c>
      <c r="C286" s="1" t="s">
        <v>878</v>
      </c>
      <c r="D286" s="1" t="s">
        <v>33</v>
      </c>
      <c r="E286" s="1" t="s">
        <v>613</v>
      </c>
      <c r="F286" s="1" t="s">
        <v>614</v>
      </c>
      <c r="G286" s="1" t="s">
        <v>213</v>
      </c>
      <c r="I286" s="1" t="s">
        <v>433</v>
      </c>
      <c r="J286" s="1" t="s">
        <v>434</v>
      </c>
      <c r="K286" s="17">
        <v>4427</v>
      </c>
      <c r="L286" s="17">
        <v>34.200000000000003</v>
      </c>
      <c r="M286" s="17">
        <v>10.09</v>
      </c>
      <c r="N286" s="18">
        <v>139308.5</v>
      </c>
      <c r="O28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135040.52399999998</v>
      </c>
      <c r="P286" s="17">
        <f>Таблица8234352[[#This Row],[Начислено взносов по отчету УК, руб,]]-Таблица8234352[[#This Row],[Начислено взносов  расчетное]]</f>
        <v>4267.9760000000242</v>
      </c>
      <c r="Q286" s="19">
        <v>98185.29</v>
      </c>
      <c r="R286" s="8">
        <f>Таблица8234352[[#This Row],[ПОСТУПИЛО ВЗНОСОВ ПО БАНКОВСКОЙ ВЫПИСКЕ]]-Таблица8234352[[#This Row],[Оплачено пени, руб,]]</f>
        <v>98156.219999999987</v>
      </c>
      <c r="S28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49380.500000000015</v>
      </c>
      <c r="T286" s="18">
        <v>8257.2900000000009</v>
      </c>
      <c r="U286" s="18">
        <v>29.07</v>
      </c>
      <c r="V286" s="20">
        <v>0</v>
      </c>
      <c r="W286" s="20">
        <v>0</v>
      </c>
      <c r="X286" s="20">
        <v>0</v>
      </c>
      <c r="Y286" s="21">
        <v>0</v>
      </c>
      <c r="Z286" s="21">
        <v>0</v>
      </c>
      <c r="AA28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2763146.6</v>
      </c>
      <c r="AB286" s="16">
        <v>2664961.31</v>
      </c>
      <c r="AC286" s="19">
        <v>2763146.6</v>
      </c>
      <c r="AD28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6" s="24"/>
      <c r="AF286" s="1" t="s">
        <v>878</v>
      </c>
      <c r="AG286" s="1">
        <v>2543413.69</v>
      </c>
    </row>
    <row r="287" spans="2:33" hidden="1">
      <c r="B287" s="15" t="s">
        <v>1770</v>
      </c>
      <c r="C287" s="1" t="s">
        <v>879</v>
      </c>
      <c r="D287" s="1" t="s">
        <v>83</v>
      </c>
      <c r="E287" s="1" t="s">
        <v>183</v>
      </c>
      <c r="F287" s="1" t="s">
        <v>184</v>
      </c>
      <c r="G287" s="1" t="s">
        <v>880</v>
      </c>
      <c r="I287" s="1" t="s">
        <v>226</v>
      </c>
      <c r="J287" s="1" t="s">
        <v>227</v>
      </c>
      <c r="K287" s="17">
        <v>4465.8999999999996</v>
      </c>
      <c r="L287" s="17">
        <v>0</v>
      </c>
      <c r="M287" s="17">
        <v>10.09</v>
      </c>
      <c r="N287" s="18">
        <v>135182.91</v>
      </c>
      <c r="O28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135182.79300000001</v>
      </c>
      <c r="P287" s="17">
        <f>Таблица8234352[[#This Row],[Начислено взносов по отчету УК, руб,]]-Таблица8234352[[#This Row],[Начислено взносов  расчетное]]</f>
        <v>0.11699999999837019</v>
      </c>
      <c r="Q287" s="19">
        <v>135451.39000000001</v>
      </c>
      <c r="R287" s="8">
        <f>Таблица8234352[[#This Row],[ПОСТУПИЛО ВЗНОСОВ ПО БАНКОВСКОЙ ВЫПИСКЕ]]-Таблица8234352[[#This Row],[Оплачено пени, руб,]]</f>
        <v>135451.39000000001</v>
      </c>
      <c r="S28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9200.1299999999901</v>
      </c>
      <c r="T287" s="18">
        <v>9468.61</v>
      </c>
      <c r="U287" s="18">
        <v>0</v>
      </c>
      <c r="V287" s="20">
        <v>0</v>
      </c>
      <c r="W287" s="20">
        <v>0</v>
      </c>
      <c r="X287" s="20">
        <v>0</v>
      </c>
      <c r="Y287" s="21">
        <v>0</v>
      </c>
      <c r="Z287" s="21">
        <v>0</v>
      </c>
      <c r="AA28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2190161.27</v>
      </c>
      <c r="AB287" s="16">
        <v>2054709.88</v>
      </c>
      <c r="AC287" s="19">
        <v>2190161.27</v>
      </c>
      <c r="AD28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7" s="24"/>
      <c r="AF287" s="1" t="s">
        <v>879</v>
      </c>
      <c r="AG287" s="1">
        <v>1938063.21</v>
      </c>
    </row>
    <row r="288" spans="2:33" ht="30" hidden="1">
      <c r="B288" s="15" t="s">
        <v>1770</v>
      </c>
      <c r="C288" s="1" t="s">
        <v>881</v>
      </c>
      <c r="D288" s="1" t="s">
        <v>33</v>
      </c>
      <c r="E288" s="1" t="s">
        <v>882</v>
      </c>
      <c r="F288" s="1" t="s">
        <v>883</v>
      </c>
      <c r="G288" s="1" t="s">
        <v>188</v>
      </c>
      <c r="I288" s="1" t="s">
        <v>195</v>
      </c>
      <c r="J288" s="1" t="s">
        <v>51</v>
      </c>
      <c r="K288" s="17">
        <v>3279.3</v>
      </c>
      <c r="L288" s="17">
        <v>113.7</v>
      </c>
      <c r="M288" s="17">
        <v>10.09</v>
      </c>
      <c r="N288" s="18">
        <v>102706.38</v>
      </c>
      <c r="O28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102706.11000000002</v>
      </c>
      <c r="P288" s="17">
        <f>Таблица8234352[[#This Row],[Начислено взносов по отчету УК, руб,]]-Таблица8234352[[#This Row],[Начислено взносов  расчетное]]</f>
        <v>0.26999999998952262</v>
      </c>
      <c r="Q288" s="27">
        <v>90270.78</v>
      </c>
      <c r="R288" s="8">
        <f>Таблица8234352[[#This Row],[ПОСТУПИЛО ВЗНОСОВ ПО БАНКОВСКОЙ ВЫПИСКЕ]]-Таблица8234352[[#This Row],[Оплачено пени, руб,]]</f>
        <v>90263.61</v>
      </c>
      <c r="S28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22997.380000000005</v>
      </c>
      <c r="T288" s="18">
        <v>10561.78</v>
      </c>
      <c r="U288" s="18">
        <v>7.17</v>
      </c>
      <c r="V288" s="20">
        <v>2095.4</v>
      </c>
      <c r="W288" s="20">
        <v>0</v>
      </c>
      <c r="X288" s="20">
        <v>0</v>
      </c>
      <c r="Y288" s="21">
        <v>0</v>
      </c>
      <c r="Z288" s="21">
        <v>0</v>
      </c>
      <c r="AA28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1782268.0799999998</v>
      </c>
      <c r="AB288" s="16">
        <v>1689901.9</v>
      </c>
      <c r="AC288" s="19">
        <v>1782268.08</v>
      </c>
      <c r="AD28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8" s="24"/>
      <c r="AF288" s="1" t="s">
        <v>881</v>
      </c>
      <c r="AG288" s="1">
        <v>1557918.53</v>
      </c>
    </row>
    <row r="289" spans="2:33" hidden="1">
      <c r="B289" s="15" t="s">
        <v>1770</v>
      </c>
      <c r="C289" s="1" t="s">
        <v>884</v>
      </c>
      <c r="D289" s="1" t="s">
        <v>83</v>
      </c>
      <c r="E289" s="1" t="s">
        <v>385</v>
      </c>
      <c r="F289" s="1" t="s">
        <v>224</v>
      </c>
      <c r="G289" s="1" t="s">
        <v>885</v>
      </c>
      <c r="I289" s="1" t="s">
        <v>180</v>
      </c>
      <c r="J289" s="1" t="s">
        <v>181</v>
      </c>
      <c r="K289" s="17">
        <v>4441.8999999999996</v>
      </c>
      <c r="L289" s="17">
        <v>37.4</v>
      </c>
      <c r="M289" s="17">
        <v>10.09</v>
      </c>
      <c r="N289" s="18">
        <v>135588.54</v>
      </c>
      <c r="O28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135588.41099999999</v>
      </c>
      <c r="P289" s="17">
        <f>Таблица8234352[[#This Row],[Начислено взносов по отчету УК, руб,]]-Таблица8234352[[#This Row],[Начислено взносов  расчетное]]</f>
        <v>0.12900000001536682</v>
      </c>
      <c r="Q289" s="19">
        <v>130788.98</v>
      </c>
      <c r="R289" s="8">
        <f>Таблица8234352[[#This Row],[ПОСТУПИЛО ВЗНОСОВ ПО БАНКОВСКОЙ ВЫПИСКЕ]]-Таблица8234352[[#This Row],[Оплачено пени, руб,]]</f>
        <v>130788.98</v>
      </c>
      <c r="S28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20539.19000000001</v>
      </c>
      <c r="T289" s="18">
        <v>15739.63</v>
      </c>
      <c r="U289" s="18">
        <v>0</v>
      </c>
      <c r="V289" s="20">
        <v>0</v>
      </c>
      <c r="W289" s="20">
        <v>0</v>
      </c>
      <c r="X289" s="20">
        <v>0</v>
      </c>
      <c r="Y289" s="21">
        <v>0</v>
      </c>
      <c r="Z289" s="21">
        <v>0</v>
      </c>
      <c r="AA28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2350783.14</v>
      </c>
      <c r="AB289" s="16">
        <v>2219994.16</v>
      </c>
      <c r="AC289" s="19">
        <v>2350783.14</v>
      </c>
      <c r="AD28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89" s="24"/>
      <c r="AF289" s="1" t="s">
        <v>884</v>
      </c>
      <c r="AG289" s="1">
        <v>2090703.37</v>
      </c>
    </row>
    <row r="290" spans="2:33" hidden="1">
      <c r="B290" s="15" t="s">
        <v>1770</v>
      </c>
      <c r="C290" s="1" t="s">
        <v>886</v>
      </c>
      <c r="D290" s="1" t="s">
        <v>83</v>
      </c>
      <c r="E290" s="1" t="s">
        <v>497</v>
      </c>
      <c r="F290" s="1" t="s">
        <v>199</v>
      </c>
      <c r="G290" s="1" t="s">
        <v>887</v>
      </c>
      <c r="I290" s="30" t="s">
        <v>226</v>
      </c>
      <c r="J290" s="30" t="s">
        <v>227</v>
      </c>
      <c r="K290" s="31">
        <v>4352.7</v>
      </c>
      <c r="L290" s="31">
        <v>126.9</v>
      </c>
      <c r="M290" s="17">
        <v>10.09</v>
      </c>
      <c r="N290" s="18">
        <v>135597.57</v>
      </c>
      <c r="O29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135597.492</v>
      </c>
      <c r="P290" s="17">
        <f>Таблица8234352[[#This Row],[Начислено взносов по отчету УК, руб,]]-Таблица8234352[[#This Row],[Начислено взносов  расчетное]]</f>
        <v>7.8000000008614734E-2</v>
      </c>
      <c r="Q290" s="19">
        <v>128504.19</v>
      </c>
      <c r="R290" s="8">
        <f>Таблица8234352[[#This Row],[ПОСТУПИЛО ВЗНОСОВ ПО БАНКОВСКОЙ ВЫПИСКЕ]]-Таблица8234352[[#This Row],[Оплачено пени, руб,]]</f>
        <v>128504.19</v>
      </c>
      <c r="S29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11799.760000000006</v>
      </c>
      <c r="T290" s="18">
        <v>4706.38</v>
      </c>
      <c r="U290" s="18">
        <v>0</v>
      </c>
      <c r="V290" s="20">
        <v>0</v>
      </c>
      <c r="W290" s="20">
        <v>0</v>
      </c>
      <c r="X290" s="20">
        <v>0</v>
      </c>
      <c r="Y290" s="21">
        <v>0</v>
      </c>
      <c r="Z290" s="21">
        <v>0</v>
      </c>
      <c r="AA29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859238.11999999988</v>
      </c>
      <c r="AB290" s="16">
        <v>730733.92999999993</v>
      </c>
      <c r="AC290" s="19">
        <v>859238.12</v>
      </c>
      <c r="AD29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0" s="24"/>
      <c r="AF290" s="1" t="s">
        <v>886</v>
      </c>
      <c r="AG290" s="1">
        <v>605930.59</v>
      </c>
    </row>
    <row r="291" spans="2:33" hidden="1">
      <c r="B291" s="15" t="s">
        <v>1770</v>
      </c>
      <c r="C291" s="1" t="s">
        <v>888</v>
      </c>
      <c r="D291" s="1" t="s">
        <v>83</v>
      </c>
      <c r="E291" s="1" t="s">
        <v>889</v>
      </c>
      <c r="F291" s="1" t="s">
        <v>890</v>
      </c>
      <c r="G291" s="1" t="s">
        <v>270</v>
      </c>
      <c r="I291" s="1" t="s">
        <v>180</v>
      </c>
      <c r="J291" s="1" t="s">
        <v>181</v>
      </c>
      <c r="K291" s="17">
        <v>4431.8999999999996</v>
      </c>
      <c r="L291" s="17">
        <v>50.4</v>
      </c>
      <c r="M291" s="17">
        <v>10.09</v>
      </c>
      <c r="N291" s="18">
        <v>135679.41</v>
      </c>
      <c r="O29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135679.22099999996</v>
      </c>
      <c r="P291" s="17">
        <f>Таблица8234352[[#This Row],[Начислено взносов по отчету УК, руб,]]-Таблица8234352[[#This Row],[Начислено взносов  расчетное]]</f>
        <v>0.18900000004214235</v>
      </c>
      <c r="Q291" s="20">
        <v>160377.49</v>
      </c>
      <c r="R291" s="8">
        <f>Таблица8234352[[#This Row],[ПОСТУПИЛО ВЗНОСОВ ПО БАНКОВСКОЙ ВЫПИСКЕ]]-Таблица8234352[[#This Row],[Оплачено пени, руб,]]</f>
        <v>160377.49</v>
      </c>
      <c r="S29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-10489.479999999987</v>
      </c>
      <c r="T291" s="18">
        <v>14208.6</v>
      </c>
      <c r="U291" s="18">
        <v>0</v>
      </c>
      <c r="V291" s="20">
        <v>2239.39</v>
      </c>
      <c r="W291" s="20">
        <v>0</v>
      </c>
      <c r="X291" s="20">
        <v>0</v>
      </c>
      <c r="Y291" s="21">
        <v>0</v>
      </c>
      <c r="Z291" s="21">
        <v>0</v>
      </c>
      <c r="AA29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1951025.7399999998</v>
      </c>
      <c r="AB291" s="16">
        <v>1788408.8599999999</v>
      </c>
      <c r="AC291" s="19">
        <v>1951025.74</v>
      </c>
      <c r="AD29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1" s="24"/>
      <c r="AF291" s="1" t="s">
        <v>888</v>
      </c>
      <c r="AG291" s="1">
        <v>1672033.17</v>
      </c>
    </row>
    <row r="292" spans="2:33" ht="30" hidden="1">
      <c r="B292" s="15" t="s">
        <v>1770</v>
      </c>
      <c r="C292" s="1" t="s">
        <v>891</v>
      </c>
      <c r="D292" s="1" t="s">
        <v>33</v>
      </c>
      <c r="E292" s="1" t="s">
        <v>298</v>
      </c>
      <c r="F292" s="1" t="s">
        <v>299</v>
      </c>
      <c r="G292" s="1" t="s">
        <v>335</v>
      </c>
      <c r="I292" s="1" t="s">
        <v>300</v>
      </c>
      <c r="J292" s="1" t="s">
        <v>301</v>
      </c>
      <c r="K292" s="17">
        <v>3471</v>
      </c>
      <c r="L292" s="17">
        <v>845.9</v>
      </c>
      <c r="M292" s="17">
        <v>10.48</v>
      </c>
      <c r="N292" s="18">
        <v>135723</v>
      </c>
      <c r="O29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135723.33600000001</v>
      </c>
      <c r="P292" s="17">
        <f>Таблица8234352[[#This Row],[Начислено взносов по отчету УК, руб,]]-Таблица8234352[[#This Row],[Начислено взносов  расчетное]]</f>
        <v>-0.33600000001024455</v>
      </c>
      <c r="Q292" s="37">
        <v>73438.06</v>
      </c>
      <c r="R292" s="8">
        <f>Таблица8234352[[#This Row],[ПОСТУПИЛО ВЗНОСОВ ПО БАНКОВСКОЙ ВЫПИСКЕ]]-Таблица8234352[[#This Row],[Оплачено пени, руб,]]</f>
        <v>73438.06</v>
      </c>
      <c r="S29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62284.94</v>
      </c>
      <c r="T292" s="18">
        <v>0</v>
      </c>
      <c r="U292" s="18">
        <v>0</v>
      </c>
      <c r="V292" s="20">
        <v>5507.44</v>
      </c>
      <c r="W292" s="20">
        <v>0</v>
      </c>
      <c r="X292" s="20">
        <v>0</v>
      </c>
      <c r="Y292" s="21">
        <v>0</v>
      </c>
      <c r="Z292" s="21">
        <v>0</v>
      </c>
      <c r="AA29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4547245.7700000005</v>
      </c>
      <c r="AB292" s="16">
        <v>4468300.2700000005</v>
      </c>
      <c r="AC292" s="35">
        <v>4547245.7699999996</v>
      </c>
      <c r="AD29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2" s="24"/>
      <c r="AF292" s="1" t="s">
        <v>891</v>
      </c>
      <c r="AG292" s="1">
        <v>4303490.32</v>
      </c>
    </row>
    <row r="293" spans="2:33" ht="30" hidden="1">
      <c r="B293" s="15" t="s">
        <v>1770</v>
      </c>
      <c r="C293" s="1" t="s">
        <v>892</v>
      </c>
      <c r="D293" s="1" t="s">
        <v>443</v>
      </c>
      <c r="E293" s="1" t="s">
        <v>893</v>
      </c>
      <c r="F293" s="1" t="s">
        <v>894</v>
      </c>
      <c r="G293" s="1" t="s">
        <v>188</v>
      </c>
      <c r="I293" s="1" t="s">
        <v>447</v>
      </c>
      <c r="J293" s="1" t="s">
        <v>448</v>
      </c>
      <c r="K293" s="17">
        <v>4323.3999999999996</v>
      </c>
      <c r="L293" s="17">
        <v>0</v>
      </c>
      <c r="M293" s="17">
        <v>10.48</v>
      </c>
      <c r="N293" s="18">
        <v>135927.63</v>
      </c>
      <c r="O29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135927.696</v>
      </c>
      <c r="P293" s="17">
        <f>Таблица8234352[[#This Row],[Начислено взносов по отчету УК, руб,]]-Таблица8234352[[#This Row],[Начислено взносов  расчетное]]</f>
        <v>-6.5999999991618097E-2</v>
      </c>
      <c r="Q293" s="19">
        <v>202949.16</v>
      </c>
      <c r="R293" s="8">
        <f>Таблица8234352[[#This Row],[ПОСТУПИЛО ВЗНОСОВ ПО БАНКОВСКОЙ ВЫПИСКЕ]]-Таблица8234352[[#This Row],[Оплачено пени, руб,]]</f>
        <v>202949.16</v>
      </c>
      <c r="S29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-67021.53</v>
      </c>
      <c r="T293" s="18">
        <v>0</v>
      </c>
      <c r="U293" s="18">
        <v>0</v>
      </c>
      <c r="V293" s="20">
        <v>0</v>
      </c>
      <c r="W293" s="20">
        <v>0</v>
      </c>
      <c r="X293" s="20">
        <v>0</v>
      </c>
      <c r="Y293" s="21">
        <v>0</v>
      </c>
      <c r="Z293" s="21">
        <v>0</v>
      </c>
      <c r="AA29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2373025.21</v>
      </c>
      <c r="AB293" s="16">
        <v>2170076.0499999998</v>
      </c>
      <c r="AC293" s="19">
        <v>2373025.21</v>
      </c>
      <c r="AD29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3" s="24"/>
      <c r="AF293" s="1" t="s">
        <v>892</v>
      </c>
      <c r="AG293" s="1">
        <v>2037062.44</v>
      </c>
    </row>
    <row r="294" spans="2:33" ht="30" hidden="1">
      <c r="B294" s="15" t="s">
        <v>1770</v>
      </c>
      <c r="C294" s="1" t="s">
        <v>895</v>
      </c>
      <c r="D294" s="1" t="s">
        <v>33</v>
      </c>
      <c r="E294" s="1" t="s">
        <v>377</v>
      </c>
      <c r="F294" s="1" t="s">
        <v>378</v>
      </c>
      <c r="G294" s="1" t="s">
        <v>603</v>
      </c>
      <c r="I294" s="1" t="s">
        <v>380</v>
      </c>
      <c r="J294" s="1" t="s">
        <v>866</v>
      </c>
      <c r="K294" s="17">
        <v>4782.8500000000004</v>
      </c>
      <c r="L294" s="17">
        <v>0</v>
      </c>
      <c r="M294" s="17">
        <v>10.09</v>
      </c>
      <c r="N294" s="18">
        <v>144776.87</v>
      </c>
      <c r="O29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144776.8695</v>
      </c>
      <c r="P294" s="17">
        <f>Таблица8234352[[#This Row],[Начислено взносов по отчету УК, руб,]]-Таблица8234352[[#This Row],[Начислено взносов  расчетное]]</f>
        <v>4.999999946448952E-4</v>
      </c>
      <c r="Q294" s="19">
        <v>117531.72</v>
      </c>
      <c r="R294" s="8">
        <f>Таблица8234352[[#This Row],[ПОСТУПИЛО ВЗНОСОВ ПО БАНКОВСКОЙ ВЫПИСКЕ]]-Таблица8234352[[#This Row],[Оплачено пени, руб,]]</f>
        <v>117531.72</v>
      </c>
      <c r="S29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27245.149999999994</v>
      </c>
      <c r="T294" s="18">
        <v>0</v>
      </c>
      <c r="U294" s="18">
        <v>0</v>
      </c>
      <c r="V294" s="20">
        <v>0</v>
      </c>
      <c r="W294" s="20">
        <v>0</v>
      </c>
      <c r="X294" s="20">
        <v>0</v>
      </c>
      <c r="Y294" s="21">
        <v>0</v>
      </c>
      <c r="Z294" s="21">
        <v>0</v>
      </c>
      <c r="AA29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501830.80000000005</v>
      </c>
      <c r="AB294" s="16">
        <v>384299.08000000007</v>
      </c>
      <c r="AC294" s="19">
        <v>501830.8</v>
      </c>
      <c r="AD29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4" s="24"/>
      <c r="AF294" s="1" t="s">
        <v>895</v>
      </c>
      <c r="AG294" s="1">
        <v>1392802.45</v>
      </c>
    </row>
    <row r="295" spans="2:33" hidden="1">
      <c r="B295" s="15" t="s">
        <v>1770</v>
      </c>
      <c r="C295" s="1" t="s">
        <v>896</v>
      </c>
      <c r="D295" s="1" t="s">
        <v>83</v>
      </c>
      <c r="E295" s="1" t="s">
        <v>183</v>
      </c>
      <c r="F295" s="1" t="s">
        <v>184</v>
      </c>
      <c r="G295" s="1" t="s">
        <v>897</v>
      </c>
      <c r="I295" s="1" t="s">
        <v>180</v>
      </c>
      <c r="J295" s="1" t="s">
        <v>181</v>
      </c>
      <c r="K295" s="17">
        <v>4278.3</v>
      </c>
      <c r="L295" s="17">
        <v>229.5</v>
      </c>
      <c r="M295" s="17">
        <v>10.09</v>
      </c>
      <c r="N295" s="18">
        <v>136411.73000000001</v>
      </c>
      <c r="O29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136451.10600000003</v>
      </c>
      <c r="P295" s="17">
        <f>Таблица8234352[[#This Row],[Начислено взносов по отчету УК, руб,]]-Таблица8234352[[#This Row],[Начислено взносов  расчетное]]</f>
        <v>-39.376000000018394</v>
      </c>
      <c r="Q295" s="20">
        <v>157808.65</v>
      </c>
      <c r="R295" s="8">
        <f>Таблица8234352[[#This Row],[ПОСТУПИЛО ВЗНОСОВ ПО БАНКОВСКОЙ ВЫПИСКЕ]]-Таблица8234352[[#This Row],[Оплачено пени, руб,]]</f>
        <v>157808.65</v>
      </c>
      <c r="S29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-17594.089999999982</v>
      </c>
      <c r="T295" s="18">
        <v>3802.83</v>
      </c>
      <c r="U295" s="18">
        <v>0</v>
      </c>
      <c r="V295" s="20">
        <v>3343.7</v>
      </c>
      <c r="W295" s="20">
        <v>0</v>
      </c>
      <c r="X295" s="20">
        <v>0</v>
      </c>
      <c r="Y295" s="21">
        <v>0</v>
      </c>
      <c r="Z295" s="21">
        <v>0</v>
      </c>
      <c r="AA29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2856848.02</v>
      </c>
      <c r="AB295" s="16">
        <v>2695695.67</v>
      </c>
      <c r="AC295" s="19">
        <v>2856848.02</v>
      </c>
      <c r="AD29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5" s="24"/>
      <c r="AF295" s="1" t="s">
        <v>896</v>
      </c>
      <c r="AG295" s="1">
        <v>2556919.13</v>
      </c>
    </row>
    <row r="296" spans="2:33" ht="30" hidden="1">
      <c r="B296" s="15" t="s">
        <v>1770</v>
      </c>
      <c r="C296" s="1" t="s">
        <v>898</v>
      </c>
      <c r="D296" s="1" t="s">
        <v>33</v>
      </c>
      <c r="E296" s="1" t="s">
        <v>736</v>
      </c>
      <c r="F296" s="1" t="s">
        <v>899</v>
      </c>
      <c r="G296" s="1" t="s">
        <v>900</v>
      </c>
      <c r="I296" s="1" t="s">
        <v>695</v>
      </c>
      <c r="J296" s="1" t="s">
        <v>696</v>
      </c>
      <c r="K296" s="17">
        <v>4403.6400000000003</v>
      </c>
      <c r="L296" s="17">
        <v>109.1</v>
      </c>
      <c r="M296" s="17">
        <v>10.09</v>
      </c>
      <c r="N296" s="18">
        <v>136334.71</v>
      </c>
      <c r="O29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136600.63980000003</v>
      </c>
      <c r="P296" s="17">
        <f>Таблица8234352[[#This Row],[Начислено взносов по отчету УК, руб,]]-Таблица8234352[[#This Row],[Начислено взносов  расчетное]]</f>
        <v>-265.92980000004172</v>
      </c>
      <c r="Q296" s="20">
        <v>129349.06</v>
      </c>
      <c r="R296" s="8">
        <f>Таблица8234352[[#This Row],[ПОСТУПИЛО ВЗНОСОВ ПО БАНКОВСКОЙ ВЫПИСКЕ]]-Таблица8234352[[#This Row],[Оплачено пени, руб,]]</f>
        <v>124865.06</v>
      </c>
      <c r="S29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84800.17</v>
      </c>
      <c r="T296" s="18">
        <v>77814.52</v>
      </c>
      <c r="U296" s="18">
        <v>4484</v>
      </c>
      <c r="V296" s="20">
        <v>5048.29</v>
      </c>
      <c r="W296" s="20">
        <v>0</v>
      </c>
      <c r="X296" s="20">
        <v>0</v>
      </c>
      <c r="Y296" s="21">
        <v>0</v>
      </c>
      <c r="Z296" s="21">
        <v>0</v>
      </c>
      <c r="AA29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4214465.0999999996</v>
      </c>
      <c r="AB296" s="16">
        <v>4080067.75</v>
      </c>
      <c r="AC296" s="19">
        <v>4214465.0999999996</v>
      </c>
      <c r="AD29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6" s="24"/>
      <c r="AF296" s="1" t="s">
        <v>898</v>
      </c>
      <c r="AG296" s="1">
        <v>3942081.67</v>
      </c>
    </row>
    <row r="297" spans="2:33" ht="30" hidden="1">
      <c r="B297" s="15" t="s">
        <v>1770</v>
      </c>
      <c r="C297" s="1" t="s">
        <v>901</v>
      </c>
      <c r="D297" s="1" t="s">
        <v>83</v>
      </c>
      <c r="E297" s="1" t="s">
        <v>385</v>
      </c>
      <c r="F297" s="1" t="s">
        <v>224</v>
      </c>
      <c r="G297" s="1" t="s">
        <v>902</v>
      </c>
      <c r="I297" s="30" t="s">
        <v>272</v>
      </c>
      <c r="J297" s="30">
        <v>2456016018</v>
      </c>
      <c r="K297" s="31">
        <v>4421</v>
      </c>
      <c r="L297" s="31">
        <v>91.3</v>
      </c>
      <c r="M297" s="17">
        <v>10.09</v>
      </c>
      <c r="N297" s="18">
        <v>136587.57</v>
      </c>
      <c r="O29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136587.321</v>
      </c>
      <c r="P297" s="17">
        <f>Таблица8234352[[#This Row],[Начислено взносов по отчету УК, руб,]]-Таблица8234352[[#This Row],[Начислено взносов  расчетное]]</f>
        <v>0.24900000001071021</v>
      </c>
      <c r="Q297" s="20">
        <v>117833.05</v>
      </c>
      <c r="R297" s="8">
        <f>Таблица8234352[[#This Row],[ПОСТУПИЛО ВЗНОСОВ ПО БАНКОВСКОЙ ВЫПИСКЕ]]-Таблица8234352[[#This Row],[Оплачено пени, руб,]]</f>
        <v>117824.99</v>
      </c>
      <c r="S29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18762.39</v>
      </c>
      <c r="T297" s="18">
        <v>7.87</v>
      </c>
      <c r="U297" s="18">
        <v>8.06</v>
      </c>
      <c r="V297" s="20">
        <v>3539.12</v>
      </c>
      <c r="W297" s="20">
        <v>0</v>
      </c>
      <c r="X297" s="20">
        <v>0</v>
      </c>
      <c r="Y297" s="21">
        <v>0</v>
      </c>
      <c r="Z297" s="21">
        <v>0</v>
      </c>
      <c r="AA29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2979373.9000000004</v>
      </c>
      <c r="AB297" s="16">
        <v>2858001.73</v>
      </c>
      <c r="AC297" s="19">
        <v>2979373.9</v>
      </c>
      <c r="AD29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7" s="24"/>
      <c r="AF297" s="1" t="s">
        <v>901</v>
      </c>
      <c r="AG297" s="1">
        <v>2713558.65</v>
      </c>
    </row>
    <row r="298" spans="2:33" ht="30" hidden="1">
      <c r="B298" s="15" t="s">
        <v>1770</v>
      </c>
      <c r="C298" s="1" t="s">
        <v>903</v>
      </c>
      <c r="D298" s="1" t="s">
        <v>33</v>
      </c>
      <c r="E298" s="1" t="s">
        <v>904</v>
      </c>
      <c r="F298" s="1" t="s">
        <v>905</v>
      </c>
      <c r="G298" s="1" t="s">
        <v>89</v>
      </c>
      <c r="I298" s="30" t="s">
        <v>906</v>
      </c>
      <c r="J298" s="30" t="s">
        <v>907</v>
      </c>
      <c r="K298" s="31">
        <v>4553.1400000000003</v>
      </c>
      <c r="L298" s="31">
        <v>0</v>
      </c>
      <c r="M298" s="17">
        <v>10.09</v>
      </c>
      <c r="N298" s="18">
        <v>137823.66</v>
      </c>
      <c r="O29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137823.5478</v>
      </c>
      <c r="P298" s="17">
        <f>Таблица8234352[[#This Row],[Начислено взносов по отчету УК, руб,]]-Таблица8234352[[#This Row],[Начислено взносов  расчетное]]</f>
        <v>0.11220000000321306</v>
      </c>
      <c r="Q298" s="20">
        <v>236305.14</v>
      </c>
      <c r="R298" s="8">
        <f>Таблица8234352[[#This Row],[ПОСТУПИЛО ВЗНОСОВ ПО БАНКОВСКОЙ ВЫПИСКЕ]]-Таблица8234352[[#This Row],[Оплачено пени, руб,]]</f>
        <v>236305.14</v>
      </c>
      <c r="S29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-98481.48000000001</v>
      </c>
      <c r="T298" s="18">
        <v>0</v>
      </c>
      <c r="U298" s="18">
        <v>0</v>
      </c>
      <c r="V298" s="20">
        <v>5745.77</v>
      </c>
      <c r="W298" s="20">
        <v>0</v>
      </c>
      <c r="X298" s="20">
        <v>0</v>
      </c>
      <c r="Y298" s="21">
        <v>0</v>
      </c>
      <c r="Z298" s="21">
        <v>0</v>
      </c>
      <c r="AA29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4852713.2599999988</v>
      </c>
      <c r="AB298" s="16">
        <v>4610662.3499999996</v>
      </c>
      <c r="AC298" s="19">
        <v>4852713.26</v>
      </c>
      <c r="AD29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8" s="24"/>
      <c r="AF298" s="1" t="s">
        <v>903</v>
      </c>
      <c r="AG298" s="1">
        <v>4410266.8099999996</v>
      </c>
    </row>
    <row r="299" spans="2:33" hidden="1">
      <c r="B299" s="15" t="s">
        <v>1770</v>
      </c>
      <c r="C299" s="1" t="s">
        <v>908</v>
      </c>
      <c r="D299" s="1" t="s">
        <v>83</v>
      </c>
      <c r="E299" s="1" t="s">
        <v>183</v>
      </c>
      <c r="F299" s="1" t="s">
        <v>184</v>
      </c>
      <c r="G299" s="1" t="s">
        <v>909</v>
      </c>
      <c r="I299" s="1" t="s">
        <v>180</v>
      </c>
      <c r="J299" s="1" t="s">
        <v>181</v>
      </c>
      <c r="K299" s="17">
        <v>4474.8</v>
      </c>
      <c r="L299" s="17">
        <v>78.5</v>
      </c>
      <c r="M299" s="17">
        <v>10.09</v>
      </c>
      <c r="N299" s="18">
        <v>137828.60999999999</v>
      </c>
      <c r="O29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137828.391</v>
      </c>
      <c r="P299" s="17">
        <f>Таблица8234352[[#This Row],[Начислено взносов по отчету УК, руб,]]-Таблица8234352[[#This Row],[Начислено взносов  расчетное]]</f>
        <v>0.21899999998277053</v>
      </c>
      <c r="Q299" s="19">
        <v>137195.03</v>
      </c>
      <c r="R299" s="8">
        <f>Таблица8234352[[#This Row],[ПОСТУПИЛО ВЗНОСОВ ПО БАНКОВСКОЙ ВЫПИСКЕ]]-Таблица8234352[[#This Row],[Оплачено пени, руб,]]</f>
        <v>137195.03</v>
      </c>
      <c r="S29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4184.1999999999871</v>
      </c>
      <c r="T299" s="18">
        <v>3550.62</v>
      </c>
      <c r="U299" s="18">
        <v>0</v>
      </c>
      <c r="V299" s="20">
        <v>0</v>
      </c>
      <c r="W299" s="20">
        <v>0</v>
      </c>
      <c r="X299" s="20">
        <v>0</v>
      </c>
      <c r="Y299" s="21">
        <v>0</v>
      </c>
      <c r="Z299" s="21">
        <v>0</v>
      </c>
      <c r="AA29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1480491.78</v>
      </c>
      <c r="AB299" s="16">
        <v>1343296.75</v>
      </c>
      <c r="AC299" s="19">
        <v>1480491.78</v>
      </c>
      <c r="AD29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299" s="24"/>
      <c r="AF299" s="1" t="s">
        <v>908</v>
      </c>
      <c r="AG299" s="1">
        <v>1217620.46</v>
      </c>
    </row>
    <row r="300" spans="2:33" ht="30" hidden="1">
      <c r="B300" s="15" t="s">
        <v>1770</v>
      </c>
      <c r="C300" s="1" t="s">
        <v>910</v>
      </c>
      <c r="D300" s="1" t="s">
        <v>33</v>
      </c>
      <c r="E300" s="1" t="s">
        <v>362</v>
      </c>
      <c r="F300" s="1" t="s">
        <v>363</v>
      </c>
      <c r="G300" s="1" t="s">
        <v>911</v>
      </c>
      <c r="H300" s="1" t="s">
        <v>1771</v>
      </c>
      <c r="I300" s="1" t="s">
        <v>195</v>
      </c>
      <c r="J300" s="1" t="s">
        <v>51</v>
      </c>
      <c r="K300" s="17">
        <v>3523.9</v>
      </c>
      <c r="L300" s="17">
        <v>0</v>
      </c>
      <c r="M300" s="17">
        <v>10.09</v>
      </c>
      <c r="N300" s="18">
        <v>71100.33</v>
      </c>
      <c r="O30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106668.45299999999</v>
      </c>
      <c r="P300" s="17">
        <f>Таблица8234352[[#This Row],[Начислено взносов по отчету УК, руб,]]-Таблица8234352[[#This Row],[Начислено взносов  расчетное]]</f>
        <v>-35568.122999999992</v>
      </c>
      <c r="Q300" s="27">
        <v>76747.05</v>
      </c>
      <c r="R300" s="8">
        <f>Таблица8234352[[#This Row],[ПОСТУПИЛО ВЗНОСОВ ПО БАНКОВСКОЙ ВЫПИСКЕ]]-Таблица8234352[[#This Row],[Оплачено пени, руб,]]</f>
        <v>72294.58</v>
      </c>
      <c r="S30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14310.64</v>
      </c>
      <c r="T300" s="18">
        <v>19957.36</v>
      </c>
      <c r="U300" s="18">
        <v>4452.47</v>
      </c>
      <c r="V300" s="20">
        <v>1893.85</v>
      </c>
      <c r="W300" s="20">
        <v>0</v>
      </c>
      <c r="X300" s="20">
        <v>0</v>
      </c>
      <c r="Y300" s="21">
        <v>0</v>
      </c>
      <c r="Z300" s="21">
        <v>0</v>
      </c>
      <c r="AA30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1602694.3700000003</v>
      </c>
      <c r="AB300" s="16">
        <v>1524053.4700000002</v>
      </c>
      <c r="AC300" s="19">
        <v>1602694.37</v>
      </c>
      <c r="AD30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0" s="24" t="s">
        <v>912</v>
      </c>
      <c r="AF300" s="1" t="s">
        <v>910</v>
      </c>
      <c r="AG300" s="1">
        <v>1415848.11</v>
      </c>
    </row>
    <row r="301" spans="2:33" hidden="1">
      <c r="B301" s="15" t="s">
        <v>1770</v>
      </c>
      <c r="C301" s="1" t="s">
        <v>913</v>
      </c>
      <c r="D301" s="1" t="s">
        <v>83</v>
      </c>
      <c r="E301" s="1" t="s">
        <v>311</v>
      </c>
      <c r="F301" s="1" t="s">
        <v>291</v>
      </c>
      <c r="G301" s="1" t="s">
        <v>162</v>
      </c>
      <c r="I301" s="30" t="s">
        <v>226</v>
      </c>
      <c r="J301" s="30" t="s">
        <v>227</v>
      </c>
      <c r="K301" s="31">
        <v>4352.3</v>
      </c>
      <c r="L301" s="31">
        <v>230.1</v>
      </c>
      <c r="M301" s="17">
        <v>10.09</v>
      </c>
      <c r="N301" s="18">
        <v>138730.71</v>
      </c>
      <c r="O30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138709.24800000002</v>
      </c>
      <c r="P301" s="17">
        <f>Таблица8234352[[#This Row],[Начислено взносов по отчету УК, руб,]]-Таблица8234352[[#This Row],[Начислено взносов  расчетное]]</f>
        <v>21.461999999970431</v>
      </c>
      <c r="Q301" s="19">
        <v>151520.9</v>
      </c>
      <c r="R301" s="8">
        <f>Таблица8234352[[#This Row],[ПОСТУПИЛО ВЗНОСОВ ПО БАНКОВСКОЙ ВЫПИСКЕ]]-Таблица8234352[[#This Row],[Оплачено пени, руб,]]</f>
        <v>151520.9</v>
      </c>
      <c r="S30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-6943.9500000000025</v>
      </c>
      <c r="T301" s="18">
        <v>5846.24</v>
      </c>
      <c r="U301" s="18">
        <v>0</v>
      </c>
      <c r="V301" s="20">
        <v>0</v>
      </c>
      <c r="W301" s="20">
        <v>0</v>
      </c>
      <c r="X301" s="20">
        <v>0</v>
      </c>
      <c r="Y301" s="21">
        <v>0</v>
      </c>
      <c r="Z301" s="21">
        <v>0</v>
      </c>
      <c r="AA30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872525.10000000009</v>
      </c>
      <c r="AB301" s="16">
        <v>721004.20000000007</v>
      </c>
      <c r="AC301" s="19">
        <v>872525.1</v>
      </c>
      <c r="AD30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1" s="24"/>
      <c r="AF301" s="1" t="s">
        <v>913</v>
      </c>
      <c r="AG301" s="1">
        <v>542457.93000000005</v>
      </c>
    </row>
    <row r="302" spans="2:33" ht="30" hidden="1">
      <c r="B302" s="15" t="s">
        <v>1770</v>
      </c>
      <c r="C302" s="1" t="s">
        <v>914</v>
      </c>
      <c r="D302" s="1" t="s">
        <v>33</v>
      </c>
      <c r="E302" s="1" t="s">
        <v>517</v>
      </c>
      <c r="F302" s="1" t="s">
        <v>518</v>
      </c>
      <c r="G302" s="1" t="s">
        <v>915</v>
      </c>
      <c r="H302" s="1" t="s">
        <v>1771</v>
      </c>
      <c r="I302" s="1" t="s">
        <v>625</v>
      </c>
      <c r="J302" s="1" t="s">
        <v>626</v>
      </c>
      <c r="K302" s="17">
        <v>4170.7</v>
      </c>
      <c r="L302" s="17">
        <v>0</v>
      </c>
      <c r="M302" s="17">
        <v>10.09</v>
      </c>
      <c r="N302" s="18">
        <v>125624.56</v>
      </c>
      <c r="O30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126247.08899999999</v>
      </c>
      <c r="P302" s="17">
        <f>Таблица8234352[[#This Row],[Начислено взносов по отчету УК, руб,]]-Таблица8234352[[#This Row],[Начислено взносов  расчетное]]</f>
        <v>-622.52899999999499</v>
      </c>
      <c r="Q302" s="19">
        <v>129097.23</v>
      </c>
      <c r="R302" s="8">
        <f>Таблица8234352[[#This Row],[ПОСТУПИЛО ВЗНОСОВ ПО БАНКОВСКОЙ ВЫПИСКЕ]]-Таблица8234352[[#This Row],[Оплачено пени, руб,]]</f>
        <v>128456.05</v>
      </c>
      <c r="S30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-3472.6700000000051</v>
      </c>
      <c r="T302" s="18">
        <v>0</v>
      </c>
      <c r="U302" s="18">
        <v>641.17999999999995</v>
      </c>
      <c r="V302" s="20">
        <v>0</v>
      </c>
      <c r="W302" s="20">
        <v>0</v>
      </c>
      <c r="X302" s="20">
        <v>0</v>
      </c>
      <c r="Y302" s="25">
        <v>1697857.2</v>
      </c>
      <c r="Z302" s="21">
        <v>0</v>
      </c>
      <c r="AA30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113668.77000000002</v>
      </c>
      <c r="AB302" s="17">
        <v>1682428.74</v>
      </c>
      <c r="AC302" s="19">
        <v>113668.77</v>
      </c>
      <c r="AD30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2" s="24"/>
      <c r="AF302" s="1" t="s">
        <v>914</v>
      </c>
      <c r="AG302" s="1">
        <v>1619010.75</v>
      </c>
    </row>
    <row r="303" spans="2:33" ht="30" hidden="1">
      <c r="B303" s="15" t="s">
        <v>1770</v>
      </c>
      <c r="C303" s="1" t="s">
        <v>916</v>
      </c>
      <c r="D303" s="1" t="s">
        <v>33</v>
      </c>
      <c r="E303" s="1" t="s">
        <v>471</v>
      </c>
      <c r="F303" s="1" t="s">
        <v>472</v>
      </c>
      <c r="G303" s="1" t="s">
        <v>917</v>
      </c>
      <c r="I303" s="1" t="s">
        <v>345</v>
      </c>
      <c r="J303" s="1" t="s">
        <v>346</v>
      </c>
      <c r="K303" s="17">
        <v>3999.8</v>
      </c>
      <c r="L303" s="17">
        <v>444.4</v>
      </c>
      <c r="M303" s="17">
        <v>10.48</v>
      </c>
      <c r="N303" s="18">
        <v>139725.57</v>
      </c>
      <c r="O30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139725.64799999999</v>
      </c>
      <c r="P303" s="17">
        <f>Таблица8234352[[#This Row],[Начислено взносов по отчету УК, руб,]]-Таблица8234352[[#This Row],[Начислено взносов  расчетное]]</f>
        <v>-7.7999999979510903E-2</v>
      </c>
      <c r="Q303" s="19">
        <v>141070.66</v>
      </c>
      <c r="R303" s="8">
        <f>Таблица8234352[[#This Row],[ПОСТУПИЛО ВЗНОСОВ ПО БАНКОВСКОЙ ВЫПИСКЕ]]-Таблица8234352[[#This Row],[Оплачено пени, руб,]]</f>
        <v>139844.67000000001</v>
      </c>
      <c r="S30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1612.7699999999943</v>
      </c>
      <c r="T303" s="18">
        <v>2957.86</v>
      </c>
      <c r="U303" s="18">
        <v>1225.99</v>
      </c>
      <c r="V303" s="20">
        <v>4128.63</v>
      </c>
      <c r="W303" s="20">
        <v>0</v>
      </c>
      <c r="X303" s="20">
        <v>0</v>
      </c>
      <c r="Y303" s="25">
        <v>0</v>
      </c>
      <c r="Z303" s="21">
        <v>43934.76</v>
      </c>
      <c r="AA30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3459892.8200000003</v>
      </c>
      <c r="AB303" s="17">
        <v>3358628.29</v>
      </c>
      <c r="AC303" s="19">
        <v>3459892.82</v>
      </c>
      <c r="AD30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3" s="24" t="s">
        <v>661</v>
      </c>
      <c r="AF303" s="1" t="s">
        <v>916</v>
      </c>
      <c r="AG303" s="1">
        <v>3098492.75</v>
      </c>
    </row>
    <row r="304" spans="2:33" ht="30" hidden="1">
      <c r="B304" s="15" t="s">
        <v>1770</v>
      </c>
      <c r="C304" s="1" t="s">
        <v>918</v>
      </c>
      <c r="D304" s="1" t="s">
        <v>33</v>
      </c>
      <c r="E304" s="1" t="s">
        <v>673</v>
      </c>
      <c r="F304" s="1" t="s">
        <v>674</v>
      </c>
      <c r="G304" s="1" t="s">
        <v>919</v>
      </c>
      <c r="I304" s="1" t="s">
        <v>572</v>
      </c>
      <c r="J304" s="1" t="s">
        <v>51</v>
      </c>
      <c r="K304" s="17">
        <v>4637.8</v>
      </c>
      <c r="L304" s="17">
        <v>0</v>
      </c>
      <c r="M304" s="17">
        <v>10.09</v>
      </c>
      <c r="N304" s="18">
        <v>140386.26</v>
      </c>
      <c r="O30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140386.20600000001</v>
      </c>
      <c r="P304" s="17">
        <f>Таблица8234352[[#This Row],[Начислено взносов по отчету УК, руб,]]-Таблица8234352[[#This Row],[Начислено взносов  расчетное]]</f>
        <v>5.400000000372529E-2</v>
      </c>
      <c r="Q304" s="27">
        <v>161620.21</v>
      </c>
      <c r="R304" s="8">
        <f>Таблица8234352[[#This Row],[ПОСТУПИЛО ВЗНОСОВ ПО БАНКОВСКОЙ ВЫПИСКЕ]]-Таблица8234352[[#This Row],[Оплачено пени, руб,]]</f>
        <v>159470.1</v>
      </c>
      <c r="S30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-17534.149999999998</v>
      </c>
      <c r="T304" s="18">
        <v>3699.8</v>
      </c>
      <c r="U304" s="18">
        <v>2150.11</v>
      </c>
      <c r="V304" s="20">
        <v>3149.88</v>
      </c>
      <c r="W304" s="20">
        <v>0</v>
      </c>
      <c r="X304" s="20">
        <v>0</v>
      </c>
      <c r="Y304" s="21">
        <v>0</v>
      </c>
      <c r="Z304" s="21">
        <v>0</v>
      </c>
      <c r="AA30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2692162.3499999996</v>
      </c>
      <c r="AB304" s="16">
        <v>2527392.2599999998</v>
      </c>
      <c r="AC304" s="19">
        <v>2692162.35</v>
      </c>
      <c r="AD30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4" s="24"/>
      <c r="AF304" s="1" t="s">
        <v>918</v>
      </c>
      <c r="AG304" s="1">
        <v>2390810.5499999998</v>
      </c>
    </row>
    <row r="305" spans="2:33" ht="30" hidden="1">
      <c r="B305" s="15" t="s">
        <v>1770</v>
      </c>
      <c r="C305" s="1" t="s">
        <v>920</v>
      </c>
      <c r="D305" s="1" t="s">
        <v>33</v>
      </c>
      <c r="E305" s="1" t="s">
        <v>523</v>
      </c>
      <c r="F305" s="1" t="s">
        <v>524</v>
      </c>
      <c r="G305" s="1" t="s">
        <v>179</v>
      </c>
      <c r="I305" s="1" t="s">
        <v>526</v>
      </c>
      <c r="J305" s="1" t="s">
        <v>527</v>
      </c>
      <c r="K305" s="17">
        <v>4091.7</v>
      </c>
      <c r="L305" s="17">
        <v>539.5</v>
      </c>
      <c r="M305" s="17">
        <v>10.09</v>
      </c>
      <c r="N305" s="18">
        <v>140279.26</v>
      </c>
      <c r="O30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140186.424</v>
      </c>
      <c r="P305" s="17">
        <f>Таблица8234352[[#This Row],[Начислено взносов по отчету УК, руб,]]-Таблица8234352[[#This Row],[Начислено взносов  расчетное]]</f>
        <v>92.836000000010245</v>
      </c>
      <c r="Q305" s="19">
        <v>235377.67</v>
      </c>
      <c r="R305" s="8">
        <f>Таблица8234352[[#This Row],[ПОСТУПИЛО ВЗНОСОВ ПО БАНКОВСКОЙ ВЫПИСКЕ]]-Таблица8234352[[#This Row],[Оплачено пени, руб,]]</f>
        <v>208044.08000000002</v>
      </c>
      <c r="S30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-79860.25</v>
      </c>
      <c r="T305" s="18">
        <v>15238.16</v>
      </c>
      <c r="U305" s="18">
        <v>27333.59</v>
      </c>
      <c r="V305" s="20">
        <v>0</v>
      </c>
      <c r="W305" s="20">
        <v>0</v>
      </c>
      <c r="X305" s="20">
        <v>0</v>
      </c>
      <c r="Y305" s="21">
        <v>0</v>
      </c>
      <c r="Z305" s="21">
        <v>0</v>
      </c>
      <c r="AA30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4659676.79</v>
      </c>
      <c r="AB305" s="16">
        <v>4424299.12</v>
      </c>
      <c r="AC305" s="19">
        <v>4659676.79</v>
      </c>
      <c r="AD30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5" s="24"/>
      <c r="AF305" s="1" t="s">
        <v>920</v>
      </c>
      <c r="AG305" s="1">
        <v>4295514.59</v>
      </c>
    </row>
    <row r="306" spans="2:33" hidden="1">
      <c r="B306" s="15" t="s">
        <v>1770</v>
      </c>
      <c r="C306" s="1" t="s">
        <v>921</v>
      </c>
      <c r="D306" s="1" t="s">
        <v>83</v>
      </c>
      <c r="E306" s="1" t="s">
        <v>183</v>
      </c>
      <c r="F306" s="1" t="s">
        <v>184</v>
      </c>
      <c r="G306" s="1" t="s">
        <v>553</v>
      </c>
      <c r="I306" s="1" t="s">
        <v>180</v>
      </c>
      <c r="J306" s="1" t="s">
        <v>181</v>
      </c>
      <c r="K306" s="17">
        <v>3509.8</v>
      </c>
      <c r="L306" s="17">
        <v>1131.5999999999999</v>
      </c>
      <c r="M306" s="17">
        <v>10.09</v>
      </c>
      <c r="N306" s="18">
        <v>140495.28</v>
      </c>
      <c r="O30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140495.17799999999</v>
      </c>
      <c r="P306" s="17">
        <f>Таблица8234352[[#This Row],[Начислено взносов по отчету УК, руб,]]-Таблица8234352[[#This Row],[Начислено взносов  расчетное]]</f>
        <v>0.10200000001350418</v>
      </c>
      <c r="Q306" s="19">
        <v>100742.32</v>
      </c>
      <c r="R306" s="8">
        <f>Таблица8234352[[#This Row],[ПОСТУПИЛО ВЗНОСОВ ПО БАНКОВСКОЙ ВЫПИСКЕ]]-Таблица8234352[[#This Row],[Оплачено пени, руб,]]</f>
        <v>100742.32</v>
      </c>
      <c r="S30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44438.419999999991</v>
      </c>
      <c r="T306" s="18">
        <v>4685.46</v>
      </c>
      <c r="U306" s="18">
        <v>0</v>
      </c>
      <c r="V306" s="20">
        <v>0</v>
      </c>
      <c r="W306" s="20">
        <v>0</v>
      </c>
      <c r="X306" s="20">
        <v>0</v>
      </c>
      <c r="Y306" s="21">
        <v>0</v>
      </c>
      <c r="Z306" s="21">
        <v>0</v>
      </c>
      <c r="AA30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1595187.76</v>
      </c>
      <c r="AB306" s="16">
        <v>1494445.44</v>
      </c>
      <c r="AC306" s="19">
        <v>1595187.76</v>
      </c>
      <c r="AD30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6" s="24"/>
      <c r="AF306" s="1" t="s">
        <v>921</v>
      </c>
      <c r="AG306" s="1">
        <v>1381144.27</v>
      </c>
    </row>
    <row r="307" spans="2:33" ht="45" hidden="1">
      <c r="B307" s="15" t="s">
        <v>1770</v>
      </c>
      <c r="C307" s="1" t="s">
        <v>922</v>
      </c>
      <c r="D307" s="1" t="s">
        <v>33</v>
      </c>
      <c r="E307" s="1" t="s">
        <v>715</v>
      </c>
      <c r="F307" s="1" t="s">
        <v>716</v>
      </c>
      <c r="G307" s="1" t="s">
        <v>270</v>
      </c>
      <c r="I307" s="1" t="s">
        <v>485</v>
      </c>
      <c r="J307" s="1" t="s">
        <v>486</v>
      </c>
      <c r="K307" s="17">
        <v>4644.5</v>
      </c>
      <c r="L307" s="17">
        <v>0</v>
      </c>
      <c r="M307" s="17">
        <v>10.09</v>
      </c>
      <c r="N307" s="18">
        <v>140589.21</v>
      </c>
      <c r="O30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140589.01499999998</v>
      </c>
      <c r="P307" s="17">
        <f>Таблица8234352[[#This Row],[Начислено взносов по отчету УК, руб,]]-Таблица8234352[[#This Row],[Начислено взносов  расчетное]]</f>
        <v>0.19500000000698492</v>
      </c>
      <c r="Q307" s="20">
        <v>127750.06</v>
      </c>
      <c r="R307" s="8">
        <f>Таблица8234352[[#This Row],[ПОСТУПИЛО ВЗНОСОВ ПО БАНКОВСКОЙ ВЫПИСКЕ]]-Таблица8234352[[#This Row],[Оплачено пени, руб,]]</f>
        <v>106825.62</v>
      </c>
      <c r="S30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17753.09</v>
      </c>
      <c r="T307" s="18">
        <v>4913.9399999999996</v>
      </c>
      <c r="U307" s="18">
        <v>20924.439999999999</v>
      </c>
      <c r="V307" s="20">
        <v>5512.6</v>
      </c>
      <c r="W307" s="20">
        <v>0</v>
      </c>
      <c r="X307" s="20">
        <v>0</v>
      </c>
      <c r="Y307" s="21">
        <v>0</v>
      </c>
      <c r="Z307" s="21">
        <v>0</v>
      </c>
      <c r="AA30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4603898.24</v>
      </c>
      <c r="AB307" s="16">
        <v>4470635.58</v>
      </c>
      <c r="AC307" s="19">
        <v>4603898.24</v>
      </c>
      <c r="AD30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7" s="24"/>
      <c r="AF307" s="1" t="s">
        <v>922</v>
      </c>
      <c r="AG307" s="1">
        <v>4275755.93</v>
      </c>
    </row>
    <row r="308" spans="2:33" ht="30" hidden="1">
      <c r="B308" s="15" t="s">
        <v>1770</v>
      </c>
      <c r="C308" s="1" t="s">
        <v>923</v>
      </c>
      <c r="D308" s="1" t="s">
        <v>33</v>
      </c>
      <c r="E308" s="1" t="s">
        <v>305</v>
      </c>
      <c r="F308" s="1" t="s">
        <v>306</v>
      </c>
      <c r="G308" s="1" t="s">
        <v>111</v>
      </c>
      <c r="I308" s="1" t="s">
        <v>195</v>
      </c>
      <c r="J308" s="1" t="s">
        <v>51</v>
      </c>
      <c r="K308" s="17">
        <v>4568.8</v>
      </c>
      <c r="L308" s="17">
        <v>108.3</v>
      </c>
      <c r="M308" s="17">
        <v>10.09</v>
      </c>
      <c r="N308" s="18">
        <v>141576.12</v>
      </c>
      <c r="O30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141575.81700000001</v>
      </c>
      <c r="P308" s="17">
        <f>Таблица8234352[[#This Row],[Начислено взносов по отчету УК, руб,]]-Таблица8234352[[#This Row],[Начислено взносов  расчетное]]</f>
        <v>0.30299999998533167</v>
      </c>
      <c r="Q308" s="27">
        <v>169843.82</v>
      </c>
      <c r="R308" s="8">
        <f>Таблица8234352[[#This Row],[ПОСТУПИЛО ВЗНОСОВ ПО БАНКОВСКОЙ ВЫПИСКЕ]]-Таблица8234352[[#This Row],[Оплачено пени, руб,]]</f>
        <v>155624.31</v>
      </c>
      <c r="S30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-16752.060000000005</v>
      </c>
      <c r="T308" s="18">
        <v>11515.64</v>
      </c>
      <c r="U308" s="18">
        <v>14219.51</v>
      </c>
      <c r="V308" s="20">
        <v>2883.28</v>
      </c>
      <c r="W308" s="20">
        <v>0</v>
      </c>
      <c r="X308" s="20">
        <v>0</v>
      </c>
      <c r="Y308" s="21">
        <v>0</v>
      </c>
      <c r="Z308" s="21">
        <v>0</v>
      </c>
      <c r="AA30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2485490.3499999996</v>
      </c>
      <c r="AB308" s="16">
        <v>2312763.25</v>
      </c>
      <c r="AC308" s="19">
        <v>2485490.35</v>
      </c>
      <c r="AD30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8" s="24"/>
      <c r="AF308" s="1" t="s">
        <v>923</v>
      </c>
      <c r="AG308" s="1">
        <v>2182981.1</v>
      </c>
    </row>
    <row r="309" spans="2:33" ht="30" hidden="1">
      <c r="B309" s="15" t="s">
        <v>1770</v>
      </c>
      <c r="C309" s="1" t="s">
        <v>928</v>
      </c>
      <c r="D309" s="1" t="s">
        <v>33</v>
      </c>
      <c r="E309" s="1" t="s">
        <v>642</v>
      </c>
      <c r="F309" s="1" t="s">
        <v>643</v>
      </c>
      <c r="G309" s="1" t="s">
        <v>494</v>
      </c>
      <c r="I309" s="30" t="s">
        <v>195</v>
      </c>
      <c r="J309" s="1" t="s">
        <v>51</v>
      </c>
      <c r="K309" s="17">
        <v>5656.3</v>
      </c>
      <c r="L309" s="17">
        <v>0</v>
      </c>
      <c r="M309" s="17">
        <v>10.09</v>
      </c>
      <c r="N309" s="18">
        <v>171216.27</v>
      </c>
      <c r="O30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171216.201</v>
      </c>
      <c r="P309" s="17">
        <f>Таблица8234352[[#This Row],[Начислено взносов по отчету УК, руб,]]-Таблица8234352[[#This Row],[Начислено взносов  расчетное]]</f>
        <v>6.8999999988591298E-2</v>
      </c>
      <c r="Q309" s="27">
        <v>140951.97</v>
      </c>
      <c r="R309" s="8">
        <f>Таблица8234352[[#This Row],[ПОСТУПИЛО ВЗНОСОВ ПО БАНКОВСКОЙ ВЫПИСКЕ]]-Таблица8234352[[#This Row],[Оплачено пени, руб,]]</f>
        <v>139022.03</v>
      </c>
      <c r="S30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67869.169999999984</v>
      </c>
      <c r="T309" s="18">
        <v>37604.870000000003</v>
      </c>
      <c r="U309" s="18">
        <v>1929.94</v>
      </c>
      <c r="V309" s="20">
        <v>2773.74</v>
      </c>
      <c r="W309" s="20">
        <v>0</v>
      </c>
      <c r="X309" s="20">
        <v>0</v>
      </c>
      <c r="Y309" s="21">
        <v>0</v>
      </c>
      <c r="Z309" s="21">
        <v>0</v>
      </c>
      <c r="AA30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2379754.77</v>
      </c>
      <c r="AB309" s="16">
        <v>2236029.06</v>
      </c>
      <c r="AC309" s="19">
        <v>2379754.77</v>
      </c>
      <c r="AD30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09" s="24"/>
      <c r="AF309" s="1" t="s">
        <v>928</v>
      </c>
      <c r="AG309" s="1">
        <v>2065717.98</v>
      </c>
    </row>
    <row r="310" spans="2:33" ht="30" hidden="1">
      <c r="B310" s="15" t="s">
        <v>1770</v>
      </c>
      <c r="C310" s="1" t="s">
        <v>929</v>
      </c>
      <c r="D310" s="1" t="s">
        <v>33</v>
      </c>
      <c r="E310" s="1" t="s">
        <v>621</v>
      </c>
      <c r="F310" s="1" t="s">
        <v>622</v>
      </c>
      <c r="G310" s="1">
        <v>199</v>
      </c>
      <c r="I310" s="1" t="s">
        <v>195</v>
      </c>
      <c r="J310" s="1" t="s">
        <v>51</v>
      </c>
      <c r="K310" s="17">
        <v>7448</v>
      </c>
      <c r="L310" s="17">
        <v>0</v>
      </c>
      <c r="M310" s="17">
        <v>10.48</v>
      </c>
      <c r="N310" s="18">
        <v>234165.12</v>
      </c>
      <c r="O3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234165.12000000002</v>
      </c>
      <c r="P310" s="17">
        <f>Таблица8234352[[#This Row],[Начислено взносов по отчету УК, руб,]]-Таблица8234352[[#This Row],[Начислено взносов  расчетное]]</f>
        <v>0</v>
      </c>
      <c r="Q310" s="19">
        <v>232871.41</v>
      </c>
      <c r="R310" s="8">
        <f>Таблица8234352[[#This Row],[ПОСТУПИЛО ВЗНОСОВ ПО БАНКОВСКОЙ ВЫПИСКЕ]]-Таблица8234352[[#This Row],[Оплачено пени, руб,]]</f>
        <v>222251.04</v>
      </c>
      <c r="S3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17621.339999999982</v>
      </c>
      <c r="T310" s="18">
        <v>16327.63</v>
      </c>
      <c r="U310" s="18">
        <v>10620.37</v>
      </c>
      <c r="V310" s="20">
        <v>0</v>
      </c>
      <c r="W310" s="20">
        <v>0</v>
      </c>
      <c r="X310" s="20">
        <v>0</v>
      </c>
      <c r="Y310" s="21">
        <v>0</v>
      </c>
      <c r="Z310" s="21">
        <v>0</v>
      </c>
      <c r="AA3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4329547.46</v>
      </c>
      <c r="AB310" s="16">
        <v>4096676.05</v>
      </c>
      <c r="AC310" s="19">
        <v>4329547.46</v>
      </c>
      <c r="AD3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0" s="24"/>
      <c r="AF310" s="1" t="s">
        <v>929</v>
      </c>
      <c r="AG310" s="1">
        <v>3863593.78</v>
      </c>
    </row>
    <row r="311" spans="2:33" ht="30" hidden="1">
      <c r="B311" s="15" t="s">
        <v>1770</v>
      </c>
      <c r="C311" s="1" t="s">
        <v>930</v>
      </c>
      <c r="D311" s="1" t="s">
        <v>33</v>
      </c>
      <c r="E311" s="1" t="s">
        <v>931</v>
      </c>
      <c r="F311" s="1" t="s">
        <v>932</v>
      </c>
      <c r="G311" s="1" t="s">
        <v>933</v>
      </c>
      <c r="I311" s="1" t="s">
        <v>195</v>
      </c>
      <c r="J311" s="1" t="s">
        <v>51</v>
      </c>
      <c r="K311" s="17">
        <v>7527.23</v>
      </c>
      <c r="L311" s="17">
        <v>1357.2</v>
      </c>
      <c r="M311" s="17">
        <v>10.09</v>
      </c>
      <c r="N311" s="18">
        <v>268725.59000000003</v>
      </c>
      <c r="O3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268931.6961</v>
      </c>
      <c r="P311" s="17">
        <f>Таблица8234352[[#This Row],[Начислено взносов по отчету УК, руб,]]-Таблица8234352[[#This Row],[Начислено взносов  расчетное]]</f>
        <v>-206.10609999997541</v>
      </c>
      <c r="Q311" s="27">
        <v>273144.99</v>
      </c>
      <c r="R311" s="8">
        <f>Таблица8234352[[#This Row],[ПОСТУПИЛО ВЗНОСОВ ПО БАНКОВСКОЙ ВЫПИСКЕ]]-Таблица8234352[[#This Row],[Оплачено пени, руб,]]</f>
        <v>237014.61</v>
      </c>
      <c r="S3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33006.850000000042</v>
      </c>
      <c r="T311" s="18">
        <v>37426.25</v>
      </c>
      <c r="U311" s="18">
        <v>36130.379999999997</v>
      </c>
      <c r="V311" s="20">
        <v>8517.15</v>
      </c>
      <c r="W311" s="20">
        <v>0</v>
      </c>
      <c r="X311" s="20">
        <v>0</v>
      </c>
      <c r="Y311" s="21">
        <v>0</v>
      </c>
      <c r="Z311" s="21">
        <v>0</v>
      </c>
      <c r="AA3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7156623.540000001</v>
      </c>
      <c r="AB311" s="16">
        <v>6874961.4000000004</v>
      </c>
      <c r="AC311" s="19">
        <v>7156623.54</v>
      </c>
      <c r="AD3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1" s="24"/>
      <c r="AF311" s="1" t="s">
        <v>930</v>
      </c>
      <c r="AG311" s="1">
        <v>6656365.1600000001</v>
      </c>
    </row>
    <row r="312" spans="2:33" ht="30" hidden="1">
      <c r="B312" s="15" t="s">
        <v>1770</v>
      </c>
      <c r="C312" s="1" t="s">
        <v>934</v>
      </c>
      <c r="D312" s="1" t="s">
        <v>33</v>
      </c>
      <c r="E312" s="1" t="s">
        <v>47</v>
      </c>
      <c r="F312" s="1" t="s">
        <v>48</v>
      </c>
      <c r="G312" s="1" t="s">
        <v>935</v>
      </c>
      <c r="I312" s="1" t="s">
        <v>195</v>
      </c>
      <c r="J312" s="1" t="s">
        <v>51</v>
      </c>
      <c r="K312" s="17">
        <v>6960.3</v>
      </c>
      <c r="L312" s="17">
        <v>0</v>
      </c>
      <c r="M312" s="17">
        <v>10.48</v>
      </c>
      <c r="N312" s="18">
        <v>218831.82</v>
      </c>
      <c r="O31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218831.83199999999</v>
      </c>
      <c r="P312" s="17">
        <f>Таблица8234352[[#This Row],[Начислено взносов по отчету УК, руб,]]-Таблица8234352[[#This Row],[Начислено взносов  расчетное]]</f>
        <v>-1.1999999987892807E-2</v>
      </c>
      <c r="Q312" s="27">
        <v>218014.57</v>
      </c>
      <c r="R312" s="8">
        <f>Таблица8234352[[#This Row],[ПОСТУПИЛО ВЗНОСОВ ПО БАНКОВСКОЙ ВЫПИСКЕ]]-Таблица8234352[[#This Row],[Оплачено пени, руб,]]</f>
        <v>216019.06</v>
      </c>
      <c r="S3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26513.510000000009</v>
      </c>
      <c r="T312" s="18">
        <v>25696.26</v>
      </c>
      <c r="U312" s="18">
        <v>1995.51</v>
      </c>
      <c r="V312" s="20">
        <v>45878.44</v>
      </c>
      <c r="W312" s="20">
        <v>0</v>
      </c>
      <c r="X312" s="20">
        <v>0</v>
      </c>
      <c r="Y312" s="21">
        <v>0</v>
      </c>
      <c r="Z312" s="21">
        <v>0</v>
      </c>
      <c r="AA3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6224557.1299999999</v>
      </c>
      <c r="AB312" s="16">
        <v>5960664.1200000001</v>
      </c>
      <c r="AC312" s="19">
        <v>6224557.1299999999</v>
      </c>
      <c r="AD3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2" s="24"/>
      <c r="AF312" s="1" t="s">
        <v>934</v>
      </c>
      <c r="AG312" s="1">
        <v>5595103.8799999999</v>
      </c>
    </row>
    <row r="313" spans="2:33" ht="30" hidden="1">
      <c r="B313" s="15" t="s">
        <v>1770</v>
      </c>
      <c r="C313" s="1" t="s">
        <v>936</v>
      </c>
      <c r="D313" s="1" t="s">
        <v>33</v>
      </c>
      <c r="E313" s="1" t="s">
        <v>305</v>
      </c>
      <c r="F313" s="1" t="s">
        <v>306</v>
      </c>
      <c r="G313" s="1" t="s">
        <v>937</v>
      </c>
      <c r="I313" s="1" t="s">
        <v>195</v>
      </c>
      <c r="J313" s="1" t="s">
        <v>51</v>
      </c>
      <c r="K313" s="17">
        <v>10220.299999999999</v>
      </c>
      <c r="L313" s="17">
        <v>0</v>
      </c>
      <c r="M313" s="17">
        <v>10.48</v>
      </c>
      <c r="N313" s="18">
        <v>313498.83</v>
      </c>
      <c r="O31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321326.23199999996</v>
      </c>
      <c r="P313" s="17">
        <f>Таблица8234352[[#This Row],[Начислено взносов по отчету УК, руб,]]-Таблица8234352[[#This Row],[Начислено взносов  расчетное]]</f>
        <v>-7827.4019999999437</v>
      </c>
      <c r="Q313" s="19">
        <v>278782.69</v>
      </c>
      <c r="R313" s="8">
        <f>Таблица8234352[[#This Row],[ПОСТУПИЛО ВЗНОСОВ ПО БАНКОВСКОЙ ВЫПИСКЕ]]-Таблица8234352[[#This Row],[Оплачено пени, руб,]]</f>
        <v>275298.15999999997</v>
      </c>
      <c r="S3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88749.290000000037</v>
      </c>
      <c r="T313" s="18">
        <v>54033.15</v>
      </c>
      <c r="U313" s="18">
        <v>3484.53</v>
      </c>
      <c r="V313" s="20">
        <v>0</v>
      </c>
      <c r="W313" s="20">
        <v>0</v>
      </c>
      <c r="X313" s="20">
        <v>0</v>
      </c>
      <c r="Y313" s="21">
        <v>0</v>
      </c>
      <c r="Z313" s="21">
        <v>0</v>
      </c>
      <c r="AA3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2964694.93</v>
      </c>
      <c r="AB313" s="16">
        <v>2685912.24</v>
      </c>
      <c r="AC313" s="19">
        <v>2964694.93</v>
      </c>
      <c r="AD3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3" s="24" t="s">
        <v>282</v>
      </c>
      <c r="AF313" s="1" t="s">
        <v>936</v>
      </c>
      <c r="AG313" s="1">
        <v>2395342.62</v>
      </c>
    </row>
    <row r="314" spans="2:33" ht="30" hidden="1">
      <c r="B314" s="15" t="s">
        <v>1770</v>
      </c>
      <c r="C314" s="1" t="s">
        <v>938</v>
      </c>
      <c r="D314" s="1" t="s">
        <v>33</v>
      </c>
      <c r="E314" s="1" t="s">
        <v>410</v>
      </c>
      <c r="F314" s="1" t="s">
        <v>411</v>
      </c>
      <c r="G314" s="1" t="s">
        <v>138</v>
      </c>
      <c r="I314" s="1" t="s">
        <v>195</v>
      </c>
      <c r="J314" s="1" t="s">
        <v>51</v>
      </c>
      <c r="K314" s="17">
        <v>2394</v>
      </c>
      <c r="L314" s="17">
        <v>79.599999999999994</v>
      </c>
      <c r="M314" s="17">
        <v>10.09</v>
      </c>
      <c r="N314" s="18">
        <v>74876.039999999994</v>
      </c>
      <c r="O3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74875.872000000003</v>
      </c>
      <c r="P314" s="17">
        <f>Таблица8234352[[#This Row],[Начислено взносов по отчету УК, руб,]]-Таблица8234352[[#This Row],[Начислено взносов  расчетное]]</f>
        <v>0.16799999999057036</v>
      </c>
      <c r="Q314" s="20">
        <v>59500.04</v>
      </c>
      <c r="R314" s="8">
        <f>Таблица8234352[[#This Row],[ПОСТУПИЛО ВЗНОСОВ ПО БАНКОВСКОЙ ВЫПИСКЕ]]-Таблица8234352[[#This Row],[Оплачено пени, руб,]]</f>
        <v>59200.82</v>
      </c>
      <c r="S3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27579.899999999994</v>
      </c>
      <c r="T314" s="18">
        <v>12203.9</v>
      </c>
      <c r="U314" s="18">
        <v>299.22000000000003</v>
      </c>
      <c r="V314" s="20">
        <v>384.83</v>
      </c>
      <c r="W314" s="20">
        <v>0</v>
      </c>
      <c r="X314" s="20">
        <v>0</v>
      </c>
      <c r="Y314" s="21">
        <v>0</v>
      </c>
      <c r="Z314" s="21">
        <v>0</v>
      </c>
      <c r="AA3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1034244.7599999999</v>
      </c>
      <c r="AB314" s="16">
        <v>974359.89</v>
      </c>
      <c r="AC314" s="20">
        <v>1034244.76</v>
      </c>
      <c r="AD3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4" s="24"/>
      <c r="AF314" s="1" t="s">
        <v>938</v>
      </c>
      <c r="AG314" s="1">
        <v>895666.98</v>
      </c>
    </row>
    <row r="315" spans="2:33" ht="30" hidden="1">
      <c r="B315" s="15" t="s">
        <v>1770</v>
      </c>
      <c r="C315" s="1" t="s">
        <v>939</v>
      </c>
      <c r="D315" s="1" t="s">
        <v>33</v>
      </c>
      <c r="E315" s="1" t="s">
        <v>940</v>
      </c>
      <c r="F315" s="1" t="s">
        <v>941</v>
      </c>
      <c r="G315" s="1" t="s">
        <v>138</v>
      </c>
      <c r="I315" s="1" t="s">
        <v>195</v>
      </c>
      <c r="J315" s="1" t="s">
        <v>51</v>
      </c>
      <c r="K315" s="17">
        <v>3541.9</v>
      </c>
      <c r="L315" s="17">
        <v>0</v>
      </c>
      <c r="M315" s="17">
        <v>10.09</v>
      </c>
      <c r="N315" s="18">
        <v>107189.29</v>
      </c>
      <c r="O3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107213.31299999999</v>
      </c>
      <c r="P315" s="17">
        <f>Таблица8234352[[#This Row],[Начислено взносов по отчету УК, руб,]]-Таблица8234352[[#This Row],[Начислено взносов  расчетное]]</f>
        <v>-24.023000000001048</v>
      </c>
      <c r="Q315" s="19">
        <v>94440.08</v>
      </c>
      <c r="R315" s="8">
        <f>Таблица8234352[[#This Row],[ПОСТУПИЛО ВЗНОСОВ ПО БАНКОВСКОЙ ВЫПИСКЕ]]-Таблица8234352[[#This Row],[Оплачено пени, руб,]]</f>
        <v>86548.930000000008</v>
      </c>
      <c r="S3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26734.159999999982</v>
      </c>
      <c r="T315" s="18">
        <v>13984.95</v>
      </c>
      <c r="U315" s="18">
        <v>7891.15</v>
      </c>
      <c r="V315" s="20">
        <v>0</v>
      </c>
      <c r="W315" s="20">
        <v>0</v>
      </c>
      <c r="X315" s="20">
        <v>0</v>
      </c>
      <c r="Y315" s="21">
        <v>0</v>
      </c>
      <c r="Z315" s="21">
        <v>0</v>
      </c>
      <c r="AA3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1576710.7299999997</v>
      </c>
      <c r="AB315" s="16">
        <v>1482270.65</v>
      </c>
      <c r="AC315" s="19">
        <v>1576710.73</v>
      </c>
      <c r="AD3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5" s="24"/>
      <c r="AF315" s="1" t="s">
        <v>939</v>
      </c>
      <c r="AG315" s="1">
        <v>1347353.04</v>
      </c>
    </row>
    <row r="316" spans="2:33" ht="30" hidden="1">
      <c r="B316" s="15" t="s">
        <v>1770</v>
      </c>
      <c r="C316" s="1" t="s">
        <v>942</v>
      </c>
      <c r="D316" s="1" t="s">
        <v>33</v>
      </c>
      <c r="E316" s="1" t="s">
        <v>439</v>
      </c>
      <c r="F316" s="1" t="s">
        <v>440</v>
      </c>
      <c r="G316" s="1" t="s">
        <v>167</v>
      </c>
      <c r="I316" s="1" t="s">
        <v>195</v>
      </c>
      <c r="J316" s="1" t="s">
        <v>51</v>
      </c>
      <c r="K316" s="17">
        <v>4165.3999999999996</v>
      </c>
      <c r="L316" s="17">
        <v>0</v>
      </c>
      <c r="M316" s="17">
        <v>10.09</v>
      </c>
      <c r="N316" s="18">
        <v>126086.7</v>
      </c>
      <c r="O3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126086.658</v>
      </c>
      <c r="P316" s="17">
        <f>Таблица8234352[[#This Row],[Начислено взносов по отчету УК, руб,]]-Таблица8234352[[#This Row],[Начислено взносов  расчетное]]</f>
        <v>4.2000000001280569E-2</v>
      </c>
      <c r="Q316" s="19">
        <v>110003.03</v>
      </c>
      <c r="R316" s="8">
        <f>Таблица8234352[[#This Row],[ПОСТУПИЛО ВЗНОСОВ ПО БАНКОВСКОЙ ВЫПИСКЕ]]-Таблица8234352[[#This Row],[Оплачено пени, руб,]]</f>
        <v>110003.03</v>
      </c>
      <c r="S3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27562.6</v>
      </c>
      <c r="T316" s="18">
        <v>11478.93</v>
      </c>
      <c r="U316" s="18">
        <v>0</v>
      </c>
      <c r="V316" s="20">
        <v>0</v>
      </c>
      <c r="W316" s="20">
        <v>0</v>
      </c>
      <c r="X316" s="20">
        <v>0</v>
      </c>
      <c r="Y316" s="21">
        <v>0</v>
      </c>
      <c r="Z316" s="21">
        <v>0</v>
      </c>
      <c r="AA3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1822128.93</v>
      </c>
      <c r="AB316" s="16">
        <v>1712125.9</v>
      </c>
      <c r="AC316" s="19">
        <v>1822128.93</v>
      </c>
      <c r="AD3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6" s="24"/>
      <c r="AF316" s="1" t="s">
        <v>942</v>
      </c>
      <c r="AG316" s="1">
        <v>1589096.28</v>
      </c>
    </row>
    <row r="317" spans="2:33" ht="30" hidden="1">
      <c r="B317" s="15" t="s">
        <v>1770</v>
      </c>
      <c r="C317" s="1" t="s">
        <v>943</v>
      </c>
      <c r="D317" s="1" t="s">
        <v>33</v>
      </c>
      <c r="E317" s="1" t="s">
        <v>267</v>
      </c>
      <c r="F317" s="1" t="s">
        <v>427</v>
      </c>
      <c r="G317" s="1" t="s">
        <v>873</v>
      </c>
      <c r="I317" s="1" t="s">
        <v>57</v>
      </c>
      <c r="J317" s="1" t="s">
        <v>429</v>
      </c>
      <c r="K317" s="17">
        <v>4524.3999999999996</v>
      </c>
      <c r="L317" s="17">
        <v>253.5</v>
      </c>
      <c r="M317" s="17">
        <v>10.09</v>
      </c>
      <c r="N317" s="18">
        <v>144627.21</v>
      </c>
      <c r="O3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144627.033</v>
      </c>
      <c r="P317" s="17">
        <f>Таблица8234352[[#This Row],[Начислено взносов по отчету УК, руб,]]-Таблица8234352[[#This Row],[Начислено взносов  расчетное]]</f>
        <v>0.17699999999604188</v>
      </c>
      <c r="Q317" s="19">
        <v>141087.35</v>
      </c>
      <c r="R317" s="8">
        <f>Таблица8234352[[#This Row],[ПОСТУПИЛО ВЗНОСОВ ПО БАНКОВСКОЙ ВЫПИСКЕ]]-Таблица8234352[[#This Row],[Оплачено пени, руб,]]</f>
        <v>140715.25</v>
      </c>
      <c r="S3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4118.4599999999919</v>
      </c>
      <c r="T317" s="18">
        <v>578.6</v>
      </c>
      <c r="U317" s="18">
        <v>372.1</v>
      </c>
      <c r="V317" s="20">
        <v>2569.1</v>
      </c>
      <c r="W317" s="20">
        <v>0</v>
      </c>
      <c r="X317" s="20">
        <v>0</v>
      </c>
      <c r="Y317" s="21">
        <v>0</v>
      </c>
      <c r="Z317" s="21">
        <v>0</v>
      </c>
      <c r="AA3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2206220.25</v>
      </c>
      <c r="AB317" s="16">
        <v>2062563.8</v>
      </c>
      <c r="AC317" s="19">
        <v>2206220.25</v>
      </c>
      <c r="AD3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7" s="24"/>
      <c r="AF317" s="1" t="s">
        <v>943</v>
      </c>
      <c r="AG317" s="1">
        <v>1928859.46</v>
      </c>
    </row>
    <row r="318" spans="2:33" ht="30" hidden="1">
      <c r="B318" s="15" t="s">
        <v>1770</v>
      </c>
      <c r="C318" s="1" t="s">
        <v>944</v>
      </c>
      <c r="D318" s="1" t="s">
        <v>33</v>
      </c>
      <c r="E318" s="1" t="s">
        <v>568</v>
      </c>
      <c r="F318" s="1" t="s">
        <v>569</v>
      </c>
      <c r="G318" s="1" t="s">
        <v>821</v>
      </c>
      <c r="I318" s="1" t="s">
        <v>195</v>
      </c>
      <c r="J318" s="1" t="s">
        <v>51</v>
      </c>
      <c r="K318" s="17">
        <v>5714.16</v>
      </c>
      <c r="L318" s="17">
        <v>0</v>
      </c>
      <c r="M318" s="17">
        <v>10.48</v>
      </c>
      <c r="N318" s="18">
        <v>179652.02</v>
      </c>
      <c r="O3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179653.19040000002</v>
      </c>
      <c r="P318" s="17">
        <f>Таблица8234352[[#This Row],[Начислено взносов по отчету УК, руб,]]-Таблица8234352[[#This Row],[Начислено взносов  расчетное]]</f>
        <v>-1.1704000000318047</v>
      </c>
      <c r="Q318" s="19">
        <v>163596.01</v>
      </c>
      <c r="R318" s="8">
        <f>Таблица8234352[[#This Row],[ПОСТУПИЛО ВЗНОСОВ ПО БАНКОВСКОЙ ВЫПИСКЕ]]-Таблица8234352[[#This Row],[Оплачено пени, руб,]]</f>
        <v>157312.41</v>
      </c>
      <c r="S3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20137.359999999986</v>
      </c>
      <c r="T318" s="18">
        <v>4081.35</v>
      </c>
      <c r="U318" s="18">
        <v>6283.6</v>
      </c>
      <c r="V318" s="20">
        <v>0</v>
      </c>
      <c r="W318" s="20">
        <v>0</v>
      </c>
      <c r="X318" s="20">
        <v>0</v>
      </c>
      <c r="Y318" s="21">
        <v>0</v>
      </c>
      <c r="Z318" s="21">
        <v>0</v>
      </c>
      <c r="AA3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2840770.5100000002</v>
      </c>
      <c r="AB318" s="16">
        <v>2677174.5</v>
      </c>
      <c r="AC318" s="19">
        <v>2840770.51</v>
      </c>
      <c r="AD3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8" s="24"/>
      <c r="AF318" s="1" t="s">
        <v>944</v>
      </c>
      <c r="AG318" s="1">
        <v>2507278.0499999998</v>
      </c>
    </row>
    <row r="319" spans="2:33" ht="30" hidden="1">
      <c r="B319" s="15" t="s">
        <v>1770</v>
      </c>
      <c r="C319" s="1" t="s">
        <v>947</v>
      </c>
      <c r="D319" s="1" t="s">
        <v>33</v>
      </c>
      <c r="E319" s="1" t="s">
        <v>103</v>
      </c>
      <c r="F319" s="1" t="s">
        <v>948</v>
      </c>
      <c r="G319" s="1" t="s">
        <v>270</v>
      </c>
      <c r="I319" s="1" t="s">
        <v>195</v>
      </c>
      <c r="J319" s="1" t="s">
        <v>51</v>
      </c>
      <c r="K319" s="17">
        <v>12987.4</v>
      </c>
      <c r="L319" s="17">
        <v>730.4</v>
      </c>
      <c r="M319" s="17">
        <v>10.48</v>
      </c>
      <c r="N319" s="18">
        <v>431135.61</v>
      </c>
      <c r="O3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431287.63199999998</v>
      </c>
      <c r="P319" s="17">
        <f>Таблица8234352[[#This Row],[Начислено взносов по отчету УК, руб,]]-Таблица8234352[[#This Row],[Начислено взносов  расчетное]]</f>
        <v>-152.02199999999721</v>
      </c>
      <c r="Q319" s="27">
        <v>379111.41</v>
      </c>
      <c r="R319" s="8">
        <f>Таблица8234352[[#This Row],[ПОСТУПИЛО ВЗНОСОВ ПО БАНКОВСКОЙ ВЫПИСКЕ]]-Таблица8234352[[#This Row],[Оплачено пени, руб,]]</f>
        <v>369658.33999999997</v>
      </c>
      <c r="S3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101942.17000000001</v>
      </c>
      <c r="T319" s="18">
        <v>49917.97</v>
      </c>
      <c r="U319" s="18">
        <v>9453.07</v>
      </c>
      <c r="V319" s="20">
        <v>3727.73</v>
      </c>
      <c r="W319" s="20">
        <v>0</v>
      </c>
      <c r="X319" s="20">
        <v>0</v>
      </c>
      <c r="Y319" s="21">
        <v>0</v>
      </c>
      <c r="Z319" s="21">
        <v>0</v>
      </c>
      <c r="AA3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3353771.32</v>
      </c>
      <c r="AB319" s="16">
        <v>2970932.18</v>
      </c>
      <c r="AC319" s="19">
        <v>3353771.32</v>
      </c>
      <c r="AD3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19" s="24"/>
      <c r="AF319" s="1" t="s">
        <v>947</v>
      </c>
      <c r="AG319" s="1">
        <v>2533970.37</v>
      </c>
    </row>
    <row r="320" spans="2:33" ht="30" hidden="1">
      <c r="B320" s="15" t="s">
        <v>1770</v>
      </c>
      <c r="C320" s="1" t="s">
        <v>949</v>
      </c>
      <c r="D320" s="1" t="s">
        <v>33</v>
      </c>
      <c r="E320" s="1" t="s">
        <v>563</v>
      </c>
      <c r="F320" s="1" t="s">
        <v>564</v>
      </c>
      <c r="G320" s="1" t="s">
        <v>950</v>
      </c>
      <c r="I320" s="1" t="s">
        <v>238</v>
      </c>
      <c r="J320" s="1" t="s">
        <v>239</v>
      </c>
      <c r="K320" s="17">
        <v>4634.3999999999996</v>
      </c>
      <c r="L320" s="17">
        <v>0</v>
      </c>
      <c r="M320" s="17">
        <v>10.48</v>
      </c>
      <c r="N320" s="18">
        <v>145707.82</v>
      </c>
      <c r="O3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145705.53599999999</v>
      </c>
      <c r="P320" s="17">
        <f>Таблица8234352[[#This Row],[Начислено взносов по отчету УК, руб,]]-Таблица8234352[[#This Row],[Начислено взносов  расчетное]]</f>
        <v>2.2840000000142027</v>
      </c>
      <c r="Q320" s="20">
        <v>139383.04000000001</v>
      </c>
      <c r="R320" s="8">
        <f>Таблица8234352[[#This Row],[ПОСТУПИЛО ВЗНОСОВ ПО БАНКОВСКОЙ ВЫПИСКЕ]]-Таблица8234352[[#This Row],[Оплачено пени, руб,]]</f>
        <v>134854.62</v>
      </c>
      <c r="S3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7892.7600000000111</v>
      </c>
      <c r="T320" s="18">
        <v>1567.98</v>
      </c>
      <c r="U320" s="18">
        <v>4528.42</v>
      </c>
      <c r="V320" s="20">
        <v>0</v>
      </c>
      <c r="W320" s="20">
        <v>0</v>
      </c>
      <c r="X320" s="20">
        <v>0</v>
      </c>
      <c r="Y320" s="21">
        <v>0</v>
      </c>
      <c r="Z320" s="21">
        <v>0</v>
      </c>
      <c r="AA3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776301.39000000036</v>
      </c>
      <c r="AB320" s="16">
        <v>636918.35000000033</v>
      </c>
      <c r="AC320" s="19">
        <v>776301.39</v>
      </c>
      <c r="AD3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0" s="24"/>
      <c r="AF320" s="1" t="s">
        <v>949</v>
      </c>
      <c r="AG320" s="1">
        <v>2214315.6</v>
      </c>
    </row>
    <row r="321" spans="2:33" ht="30" hidden="1">
      <c r="B321" s="15" t="s">
        <v>1770</v>
      </c>
      <c r="C321" s="1" t="s">
        <v>951</v>
      </c>
      <c r="D321" s="1" t="s">
        <v>33</v>
      </c>
      <c r="E321" s="1" t="s">
        <v>814</v>
      </c>
      <c r="F321" s="1" t="s">
        <v>815</v>
      </c>
      <c r="G321" s="1" t="s">
        <v>588</v>
      </c>
      <c r="H321" s="1" t="s">
        <v>1771</v>
      </c>
      <c r="I321" s="1" t="s">
        <v>195</v>
      </c>
      <c r="J321" s="1" t="s">
        <v>51</v>
      </c>
      <c r="K321" s="17">
        <v>2007.2</v>
      </c>
      <c r="L321" s="17">
        <v>0</v>
      </c>
      <c r="M321" s="17">
        <v>10.48</v>
      </c>
      <c r="N321" s="18">
        <v>42070.84</v>
      </c>
      <c r="O3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63106.368000000002</v>
      </c>
      <c r="P321" s="17">
        <f>Таблица8234352[[#This Row],[Начислено взносов по отчету УК, руб,]]-Таблица8234352[[#This Row],[Начислено взносов  расчетное]]</f>
        <v>-21035.528000000006</v>
      </c>
      <c r="Q321" s="27">
        <v>43214.26</v>
      </c>
      <c r="R321" s="8">
        <f>Таблица8234352[[#This Row],[ПОСТУПИЛО ВЗНОСОВ ПО БАНКОВСКОЙ ВЫПИСКЕ]]-Таблица8234352[[#This Row],[Оплачено пени, руб,]]</f>
        <v>43210.37</v>
      </c>
      <c r="S3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1791.0499999999936</v>
      </c>
      <c r="T321" s="18">
        <v>2934.47</v>
      </c>
      <c r="U321" s="18">
        <v>3.89</v>
      </c>
      <c r="V321" s="20">
        <v>2378.27</v>
      </c>
      <c r="W321" s="20">
        <v>0</v>
      </c>
      <c r="X321" s="20">
        <v>0</v>
      </c>
      <c r="Y321" s="21">
        <v>0</v>
      </c>
      <c r="Z321" s="21">
        <v>0</v>
      </c>
      <c r="AA3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1968304.4300000002</v>
      </c>
      <c r="AB321" s="16">
        <v>1922711.9000000001</v>
      </c>
      <c r="AC321" s="20">
        <v>1968304.43</v>
      </c>
      <c r="AD3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1" s="24"/>
      <c r="AF321" s="1" t="s">
        <v>951</v>
      </c>
      <c r="AG321" s="1">
        <v>1855082.1</v>
      </c>
    </row>
    <row r="322" spans="2:33" ht="30" hidden="1">
      <c r="B322" s="15" t="s">
        <v>1770</v>
      </c>
      <c r="C322" s="1" t="s">
        <v>952</v>
      </c>
      <c r="D322" s="1" t="s">
        <v>33</v>
      </c>
      <c r="E322" s="1" t="s">
        <v>621</v>
      </c>
      <c r="F322" s="1" t="s">
        <v>622</v>
      </c>
      <c r="G322" s="1" t="s">
        <v>953</v>
      </c>
      <c r="I322" s="1" t="s">
        <v>195</v>
      </c>
      <c r="J322" s="1" t="s">
        <v>51</v>
      </c>
      <c r="K322" s="17">
        <v>3341.9</v>
      </c>
      <c r="L322" s="17">
        <v>0</v>
      </c>
      <c r="M322" s="17">
        <v>10.09</v>
      </c>
      <c r="N322" s="18">
        <v>101159.46</v>
      </c>
      <c r="O3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101159.31299999999</v>
      </c>
      <c r="P322" s="17">
        <f>Таблица8234352[[#This Row],[Начислено взносов по отчету УК, руб,]]-Таблица8234352[[#This Row],[Начислено взносов  расчетное]]</f>
        <v>0.14700000001175795</v>
      </c>
      <c r="Q322" s="27">
        <v>157166.99</v>
      </c>
      <c r="R322" s="8">
        <f>Таблица8234352[[#This Row],[ПОСТУПИЛО ВЗНОСОВ ПО БАНКОВСКОЙ ВЫПИСКЕ]]-Таблица8234352[[#This Row],[Оплачено пени, руб,]]</f>
        <v>138100.68</v>
      </c>
      <c r="S3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-40330.119999999988</v>
      </c>
      <c r="T322" s="18">
        <v>15677.41</v>
      </c>
      <c r="U322" s="18">
        <v>19066.310000000001</v>
      </c>
      <c r="V322" s="20">
        <v>3228.6</v>
      </c>
      <c r="W322" s="20">
        <v>0</v>
      </c>
      <c r="X322" s="20">
        <v>0</v>
      </c>
      <c r="Y322" s="21">
        <v>0</v>
      </c>
      <c r="Z322" s="21">
        <v>0</v>
      </c>
      <c r="AA3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2761709.9000000004</v>
      </c>
      <c r="AB322" s="16">
        <v>2601314.31</v>
      </c>
      <c r="AC322" s="20">
        <v>2761709.9</v>
      </c>
      <c r="AD3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2" s="24"/>
      <c r="AF322" s="1" t="s">
        <v>952</v>
      </c>
      <c r="AG322" s="1">
        <v>2509686.31</v>
      </c>
    </row>
    <row r="323" spans="2:33" hidden="1">
      <c r="B323" s="15" t="s">
        <v>1770</v>
      </c>
      <c r="C323" s="1" t="s">
        <v>954</v>
      </c>
      <c r="D323" s="1" t="s">
        <v>83</v>
      </c>
      <c r="E323" s="1" t="s">
        <v>497</v>
      </c>
      <c r="F323" s="1" t="s">
        <v>199</v>
      </c>
      <c r="G323" s="1" t="s">
        <v>36</v>
      </c>
      <c r="I323" s="1" t="s">
        <v>180</v>
      </c>
      <c r="J323" s="1" t="s">
        <v>181</v>
      </c>
      <c r="K323" s="17">
        <v>4882.8999999999996</v>
      </c>
      <c r="L323" s="17">
        <v>0</v>
      </c>
      <c r="M323" s="17">
        <v>10.09</v>
      </c>
      <c r="N323" s="18">
        <v>147805.62</v>
      </c>
      <c r="O3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147805.38299999997</v>
      </c>
      <c r="P323" s="17">
        <f>Таблица8234352[[#This Row],[Начислено взносов по отчету УК, руб,]]-Таблица8234352[[#This Row],[Начислено взносов  расчетное]]</f>
        <v>0.2370000000228174</v>
      </c>
      <c r="Q323" s="20">
        <v>175063.67999999999</v>
      </c>
      <c r="R323" s="8">
        <f>Таблица8234352[[#This Row],[ПОСТУПИЛО ВЗНОСОВ ПО БАНКОВСКОЙ ВЫПИСКЕ]]-Таблица8234352[[#This Row],[Оплачено пени, руб,]]</f>
        <v>175063.67999999999</v>
      </c>
      <c r="S3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-12849.709999999997</v>
      </c>
      <c r="T323" s="18">
        <v>14408.35</v>
      </c>
      <c r="U323" s="18">
        <v>0</v>
      </c>
      <c r="V323" s="20">
        <v>2929.19</v>
      </c>
      <c r="W323" s="20">
        <v>0</v>
      </c>
      <c r="X323" s="20">
        <v>0</v>
      </c>
      <c r="Y323" s="21">
        <v>0</v>
      </c>
      <c r="Z323" s="21">
        <v>0</v>
      </c>
      <c r="AA3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2526899.29</v>
      </c>
      <c r="AB323" s="16">
        <v>2348906.42</v>
      </c>
      <c r="AC323" s="20">
        <v>2526899.29</v>
      </c>
      <c r="AD3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3" s="24"/>
      <c r="AF323" s="1" t="s">
        <v>954</v>
      </c>
      <c r="AG323" s="1">
        <v>2222708.52</v>
      </c>
    </row>
    <row r="324" spans="2:33" ht="45" hidden="1">
      <c r="B324" s="15" t="s">
        <v>1770</v>
      </c>
      <c r="C324" s="1" t="s">
        <v>955</v>
      </c>
      <c r="D324" s="1" t="s">
        <v>33</v>
      </c>
      <c r="E324" s="1" t="s">
        <v>342</v>
      </c>
      <c r="F324" s="1" t="s">
        <v>343</v>
      </c>
      <c r="G324" s="1" t="s">
        <v>956</v>
      </c>
      <c r="I324" s="1" t="s">
        <v>195</v>
      </c>
      <c r="J324" s="1" t="s">
        <v>51</v>
      </c>
      <c r="K324" s="17">
        <v>3500.8</v>
      </c>
      <c r="L324" s="17">
        <v>0</v>
      </c>
      <c r="M324" s="17">
        <v>10.09</v>
      </c>
      <c r="N324" s="18">
        <v>105866.04</v>
      </c>
      <c r="O32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105969.216</v>
      </c>
      <c r="P324" s="17">
        <f>Таблица8234352[[#This Row],[Начислено взносов по отчету УК, руб,]]-Таблица8234352[[#This Row],[Начислено взносов  расчетное]]</f>
        <v>-103.17600000000675</v>
      </c>
      <c r="Q324" s="27">
        <v>96395.27</v>
      </c>
      <c r="R324" s="8">
        <f>Таблица8234352[[#This Row],[ПОСТУПИЛО ВЗНОСОВ ПО БАНКОВСКОЙ ВЫПИСКЕ]]-Таблица8234352[[#This Row],[Оплачено пени, руб,]]</f>
        <v>96350.98000000001</v>
      </c>
      <c r="S3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29957.039999999983</v>
      </c>
      <c r="T324" s="18">
        <v>20486.27</v>
      </c>
      <c r="U324" s="18">
        <v>44.29</v>
      </c>
      <c r="V324" s="20">
        <v>3615.92</v>
      </c>
      <c r="W324" s="20">
        <v>0</v>
      </c>
      <c r="X324" s="20">
        <v>0</v>
      </c>
      <c r="Y324" s="21">
        <v>0</v>
      </c>
      <c r="Z324" s="21">
        <v>0</v>
      </c>
      <c r="AA3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3024584.41</v>
      </c>
      <c r="AB324" s="16">
        <v>2924573.22</v>
      </c>
      <c r="AC324" s="20">
        <v>3024584.41</v>
      </c>
      <c r="AD3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4" s="24"/>
      <c r="AF324" s="1" t="s">
        <v>955</v>
      </c>
      <c r="AG324" s="1">
        <v>3089646.69</v>
      </c>
    </row>
    <row r="325" spans="2:33" hidden="1">
      <c r="B325" s="15" t="s">
        <v>1770</v>
      </c>
      <c r="C325" s="1" t="s">
        <v>957</v>
      </c>
      <c r="D325" s="1" t="s">
        <v>83</v>
      </c>
      <c r="E325" s="1" t="s">
        <v>183</v>
      </c>
      <c r="F325" s="1" t="s">
        <v>184</v>
      </c>
      <c r="G325" s="1" t="s">
        <v>958</v>
      </c>
      <c r="I325" s="1" t="s">
        <v>180</v>
      </c>
      <c r="J325" s="1" t="s">
        <v>181</v>
      </c>
      <c r="K325" s="17">
        <v>4897.7</v>
      </c>
      <c r="L325" s="17">
        <v>0</v>
      </c>
      <c r="M325" s="17">
        <v>10.09</v>
      </c>
      <c r="N325" s="18">
        <v>148253.60999999999</v>
      </c>
      <c r="O3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148253.37899999999</v>
      </c>
      <c r="P325" s="17">
        <f>Таблица8234352[[#This Row],[Начислено взносов по отчету УК, руб,]]-Таблица8234352[[#This Row],[Начислено взносов  расчетное]]</f>
        <v>0.23099999999976717</v>
      </c>
      <c r="Q325" s="29">
        <v>143099.15</v>
      </c>
      <c r="R325" s="8">
        <f>Таблица8234352[[#This Row],[ПОСТУПИЛО ВЗНОСОВ ПО БАНКОВСКОЙ ВЫПИСКЕ]]-Таблица8234352[[#This Row],[Оплачено пени, руб,]]</f>
        <v>143099.15</v>
      </c>
      <c r="S3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14810.549999999992</v>
      </c>
      <c r="T325" s="29">
        <v>9656.09</v>
      </c>
      <c r="U325" s="29">
        <v>0</v>
      </c>
      <c r="V325" s="29">
        <v>0</v>
      </c>
      <c r="W325" s="27">
        <v>0</v>
      </c>
      <c r="X325" s="20">
        <v>0</v>
      </c>
      <c r="Y325" s="21">
        <v>0</v>
      </c>
      <c r="Z325" s="21">
        <v>0</v>
      </c>
      <c r="AA32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1531108.2999999998</v>
      </c>
      <c r="AB325" s="16">
        <v>1388009.15</v>
      </c>
      <c r="AC325" s="20">
        <v>1531108.3</v>
      </c>
      <c r="AD3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5" s="24"/>
      <c r="AF325" s="1" t="s">
        <v>957</v>
      </c>
      <c r="AG325" s="1">
        <v>1190012.79</v>
      </c>
    </row>
    <row r="326" spans="2:33" ht="30" hidden="1">
      <c r="B326" s="15" t="s">
        <v>1770</v>
      </c>
      <c r="C326" s="1" t="s">
        <v>959</v>
      </c>
      <c r="D326" s="1" t="s">
        <v>33</v>
      </c>
      <c r="E326" s="1" t="s">
        <v>563</v>
      </c>
      <c r="F326" s="1" t="s">
        <v>564</v>
      </c>
      <c r="G326" s="1" t="s">
        <v>960</v>
      </c>
      <c r="H326" s="1" t="s">
        <v>1771</v>
      </c>
      <c r="I326" s="1" t="s">
        <v>238</v>
      </c>
      <c r="J326" s="1" t="s">
        <v>239</v>
      </c>
      <c r="K326" s="17">
        <v>4712.8</v>
      </c>
      <c r="L326" s="17">
        <v>0</v>
      </c>
      <c r="M326" s="17">
        <v>10.48</v>
      </c>
      <c r="N326" s="18">
        <v>148158.76999999999</v>
      </c>
      <c r="O3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148170.43200000003</v>
      </c>
      <c r="P326" s="17">
        <f>Таблица8234352[[#This Row],[Начислено взносов по отчету УК, руб,]]-Таблица8234352[[#This Row],[Начислено взносов  расчетное]]</f>
        <v>-11.66200000004028</v>
      </c>
      <c r="Q326" s="20">
        <v>137898.1</v>
      </c>
      <c r="R326" s="8">
        <f>Таблица8234352[[#This Row],[ПОСТУПИЛО ВЗНОСОВ ПО БАНКОВСКОЙ ВЫПИСКЕ]]-Таблица8234352[[#This Row],[Оплачено пени, руб,]]</f>
        <v>137555.58000000002</v>
      </c>
      <c r="S3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11422.229999999972</v>
      </c>
      <c r="T326" s="18">
        <v>1161.56</v>
      </c>
      <c r="U326" s="18">
        <v>342.52</v>
      </c>
      <c r="V326" s="20">
        <v>0</v>
      </c>
      <c r="W326" s="20">
        <v>0</v>
      </c>
      <c r="X326" s="20">
        <v>0</v>
      </c>
      <c r="Y326" s="21">
        <v>0</v>
      </c>
      <c r="Z326" s="21">
        <v>0</v>
      </c>
      <c r="AA3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1209489.08</v>
      </c>
      <c r="AB326" s="16">
        <v>1071590.98</v>
      </c>
      <c r="AC326" s="20">
        <v>1209489.08</v>
      </c>
      <c r="AD3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6" s="24"/>
      <c r="AF326" s="1" t="s">
        <v>959</v>
      </c>
      <c r="AG326" s="1">
        <v>923548.11</v>
      </c>
    </row>
    <row r="327" spans="2:33" ht="30" hidden="1">
      <c r="B327" s="15" t="s">
        <v>1770</v>
      </c>
      <c r="C327" s="1" t="s">
        <v>961</v>
      </c>
      <c r="D327" s="1" t="s">
        <v>827</v>
      </c>
      <c r="E327" s="1" t="s">
        <v>828</v>
      </c>
      <c r="F327" s="1" t="s">
        <v>829</v>
      </c>
      <c r="G327" s="1" t="s">
        <v>919</v>
      </c>
      <c r="I327" s="1" t="s">
        <v>830</v>
      </c>
      <c r="J327" s="1" t="s">
        <v>831</v>
      </c>
      <c r="K327" s="17">
        <v>4775.7</v>
      </c>
      <c r="L327" s="17">
        <v>0</v>
      </c>
      <c r="M327" s="17">
        <v>10.48</v>
      </c>
      <c r="N327" s="18">
        <v>150148.10999999999</v>
      </c>
      <c r="O3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150148.008</v>
      </c>
      <c r="P327" s="17">
        <f>Таблица8234352[[#This Row],[Начислено взносов по отчету УК, руб,]]-Таблица8234352[[#This Row],[Начислено взносов  расчетное]]</f>
        <v>0.10199999998440035</v>
      </c>
      <c r="Q327" s="20">
        <v>112388.72</v>
      </c>
      <c r="R327" s="8">
        <f>Таблица8234352[[#This Row],[ПОСТУПИЛО ВЗНОСОВ ПО БАНКОВСКОЙ ВЫПИСКЕ]]-Таблица8234352[[#This Row],[Оплачено пени, руб,]]</f>
        <v>109632.63</v>
      </c>
      <c r="S3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38839.289999999979</v>
      </c>
      <c r="T327" s="18">
        <v>1079.9000000000001</v>
      </c>
      <c r="U327" s="18">
        <v>2756.09</v>
      </c>
      <c r="V327" s="20">
        <v>0</v>
      </c>
      <c r="W327" s="20">
        <v>0</v>
      </c>
      <c r="X327" s="20">
        <v>0</v>
      </c>
      <c r="Y327" s="21">
        <v>0</v>
      </c>
      <c r="Z327" s="21">
        <v>0</v>
      </c>
      <c r="AA3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4149627.15</v>
      </c>
      <c r="AB327" s="16">
        <v>4037238.43</v>
      </c>
      <c r="AC327" s="20">
        <v>4149627.15</v>
      </c>
      <c r="AD3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7" s="24"/>
      <c r="AF327" s="1" t="s">
        <v>961</v>
      </c>
      <c r="AG327" s="1">
        <v>3806315.87</v>
      </c>
    </row>
    <row r="328" spans="2:33" ht="45" hidden="1">
      <c r="B328" s="15" t="s">
        <v>1770</v>
      </c>
      <c r="C328" s="1" t="s">
        <v>962</v>
      </c>
      <c r="D328" s="1" t="s">
        <v>33</v>
      </c>
      <c r="E328" s="1" t="s">
        <v>639</v>
      </c>
      <c r="F328" s="1" t="s">
        <v>640</v>
      </c>
      <c r="G328" s="1" t="s">
        <v>461</v>
      </c>
      <c r="I328" s="1" t="s">
        <v>485</v>
      </c>
      <c r="J328" s="1" t="s">
        <v>486</v>
      </c>
      <c r="K328" s="17">
        <v>4124.1000000000004</v>
      </c>
      <c r="L328" s="17">
        <v>0</v>
      </c>
      <c r="M328" s="17">
        <v>11.59</v>
      </c>
      <c r="N328" s="18">
        <v>143395.23000000001</v>
      </c>
      <c r="O3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143394.95699999999</v>
      </c>
      <c r="P328" s="17">
        <f>Таблица8234352[[#This Row],[Начислено взносов по отчету УК, руб,]]-Таблица8234352[[#This Row],[Начислено взносов  расчетное]]</f>
        <v>0.27300000001559965</v>
      </c>
      <c r="Q328" s="20">
        <v>142878.06</v>
      </c>
      <c r="R328" s="8">
        <f>Таблица8234352[[#This Row],[ПОСТУПИЛО ВЗНОСОВ ПО БАНКОВСКОЙ ВЫПИСКЕ]]-Таблица8234352[[#This Row],[Оплачено пени, руб,]]</f>
        <v>140414.47</v>
      </c>
      <c r="S3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1812.1000000000095</v>
      </c>
      <c r="T328" s="18">
        <v>1294.93</v>
      </c>
      <c r="U328" s="18">
        <v>2463.59</v>
      </c>
      <c r="V328" s="20">
        <v>0</v>
      </c>
      <c r="W328" s="20">
        <v>0</v>
      </c>
      <c r="X328" s="20">
        <v>0</v>
      </c>
      <c r="Y328" s="21">
        <v>0</v>
      </c>
      <c r="Z328" s="21">
        <v>0</v>
      </c>
      <c r="AA3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4649860.2299999995</v>
      </c>
      <c r="AB328" s="16">
        <v>4506982.17</v>
      </c>
      <c r="AC328" s="20">
        <v>4649860.2300000004</v>
      </c>
      <c r="AD3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8" s="24" t="s">
        <v>963</v>
      </c>
      <c r="AF328" s="1" t="s">
        <v>962</v>
      </c>
      <c r="AG328" s="1">
        <v>4340238.66</v>
      </c>
    </row>
    <row r="329" spans="2:33" ht="30" hidden="1">
      <c r="B329" s="15" t="s">
        <v>1770</v>
      </c>
      <c r="C329" s="1" t="s">
        <v>966</v>
      </c>
      <c r="D329" s="1" t="s">
        <v>33</v>
      </c>
      <c r="E329" s="1" t="s">
        <v>967</v>
      </c>
      <c r="F329" s="1" t="s">
        <v>968</v>
      </c>
      <c r="G329" s="1" t="s">
        <v>36</v>
      </c>
      <c r="I329" s="1" t="s">
        <v>969</v>
      </c>
      <c r="J329" s="1" t="s">
        <v>970</v>
      </c>
      <c r="K329" s="17">
        <v>4468.6000000000004</v>
      </c>
      <c r="L329" s="17">
        <v>339.9</v>
      </c>
      <c r="M329" s="17">
        <v>10.48</v>
      </c>
      <c r="N329" s="18">
        <v>151182.39000000001</v>
      </c>
      <c r="O3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151179.24</v>
      </c>
      <c r="P329" s="17">
        <f>Таблица8234352[[#This Row],[Начислено взносов по отчету УК, руб,]]-Таблица8234352[[#This Row],[Начислено взносов  расчетное]]</f>
        <v>3.1500000000232831</v>
      </c>
      <c r="Q329" s="27">
        <v>140346.60999999999</v>
      </c>
      <c r="R329" s="8">
        <f>Таблица8234352[[#This Row],[ПОСТУПИЛО ВЗНОСОВ ПО БАНКОВСКОЙ ВЫПИСКЕ]]-Таблица8234352[[#This Row],[Оплачено пени, руб,]]</f>
        <v>139224.09</v>
      </c>
      <c r="S3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26419.610000000019</v>
      </c>
      <c r="T329" s="18">
        <v>15583.83</v>
      </c>
      <c r="U329" s="18">
        <v>1122.52</v>
      </c>
      <c r="V329" s="20">
        <v>33805.040000000001</v>
      </c>
      <c r="W329" s="20">
        <v>0</v>
      </c>
      <c r="X329" s="20">
        <v>0</v>
      </c>
      <c r="Y329" s="21">
        <v>0</v>
      </c>
      <c r="Z329" s="21">
        <v>0</v>
      </c>
      <c r="AA3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4704275.3999999994</v>
      </c>
      <c r="AB329" s="16">
        <v>4530123.75</v>
      </c>
      <c r="AC329" s="20">
        <v>4704275.4000000004</v>
      </c>
      <c r="AD3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29" s="24"/>
      <c r="AF329" s="1" t="s">
        <v>966</v>
      </c>
      <c r="AG329" s="1">
        <v>4355788.41</v>
      </c>
    </row>
    <row r="330" spans="2:33" hidden="1">
      <c r="B330" s="15" t="s">
        <v>1770</v>
      </c>
      <c r="C330" s="1" t="s">
        <v>971</v>
      </c>
      <c r="D330" s="1" t="s">
        <v>83</v>
      </c>
      <c r="E330" s="1" t="s">
        <v>385</v>
      </c>
      <c r="F330" s="1" t="s">
        <v>224</v>
      </c>
      <c r="G330" s="1" t="s">
        <v>972</v>
      </c>
      <c r="I330" s="1" t="s">
        <v>180</v>
      </c>
      <c r="J330" s="1" t="s">
        <v>181</v>
      </c>
      <c r="K330" s="17">
        <v>4999.2</v>
      </c>
      <c r="L330" s="17">
        <v>0</v>
      </c>
      <c r="M330" s="17">
        <v>10.09</v>
      </c>
      <c r="N330" s="18">
        <v>151325.73000000001</v>
      </c>
      <c r="O3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151325.78399999999</v>
      </c>
      <c r="P330" s="17">
        <f>Таблица8234352[[#This Row],[Начислено взносов по отчету УК, руб,]]-Таблица8234352[[#This Row],[Начислено взносов  расчетное]]</f>
        <v>-5.399999997462146E-2</v>
      </c>
      <c r="Q330" s="20">
        <v>144605.92000000001</v>
      </c>
      <c r="R330" s="8">
        <f>Таблица8234352[[#This Row],[ПОСТУПИЛО ВЗНОСОВ ПО БАНКОВСКОЙ ВЫПИСКЕ]]-Таблица8234352[[#This Row],[Оплачено пени, руб,]]</f>
        <v>144605.92000000001</v>
      </c>
      <c r="S3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9248.7499999999982</v>
      </c>
      <c r="T330" s="18">
        <v>2528.94</v>
      </c>
      <c r="U330" s="18">
        <v>0</v>
      </c>
      <c r="V330" s="20">
        <v>0</v>
      </c>
      <c r="W330" s="20">
        <v>0</v>
      </c>
      <c r="X330" s="20">
        <v>0</v>
      </c>
      <c r="Y330" s="21">
        <v>0</v>
      </c>
      <c r="Z330" s="21">
        <v>0</v>
      </c>
      <c r="AA3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985492.92</v>
      </c>
      <c r="AB330" s="16">
        <v>840887</v>
      </c>
      <c r="AC330" s="20">
        <v>985492.92</v>
      </c>
      <c r="AD330" s="17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0" s="24"/>
      <c r="AF330" s="1" t="s">
        <v>971</v>
      </c>
      <c r="AG330" s="1">
        <v>699695.12</v>
      </c>
    </row>
    <row r="331" spans="2:33" hidden="1">
      <c r="B331" s="15" t="s">
        <v>1770</v>
      </c>
      <c r="C331" s="1" t="s">
        <v>973</v>
      </c>
      <c r="D331" s="1" t="s">
        <v>83</v>
      </c>
      <c r="E331" s="1" t="s">
        <v>385</v>
      </c>
      <c r="F331" s="1" t="s">
        <v>224</v>
      </c>
      <c r="G331" s="1" t="s">
        <v>974</v>
      </c>
      <c r="I331" s="1" t="s">
        <v>180</v>
      </c>
      <c r="J331" s="1" t="s">
        <v>181</v>
      </c>
      <c r="K331" s="17">
        <v>5026.5</v>
      </c>
      <c r="L331" s="17">
        <v>0</v>
      </c>
      <c r="M331" s="17">
        <v>10.09</v>
      </c>
      <c r="N331" s="18">
        <v>152152.26</v>
      </c>
      <c r="O3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152152.155</v>
      </c>
      <c r="P331" s="17">
        <f>Таблица8234352[[#This Row],[Начислено взносов по отчету УК, руб,]]-Таблица8234352[[#This Row],[Начислено взносов  расчетное]]</f>
        <v>0.10500000001047738</v>
      </c>
      <c r="Q331" s="20">
        <v>146740.04999999999</v>
      </c>
      <c r="R331" s="8">
        <f>Таблица8234352[[#This Row],[ПОСТУПИЛО ВЗНОСОВ ПО БАНКОВСКОЙ ВЫПИСКЕ]]-Таблица8234352[[#This Row],[Оплачено пени, руб,]]</f>
        <v>146740.04999999999</v>
      </c>
      <c r="S3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17094.42000000002</v>
      </c>
      <c r="T331" s="18">
        <v>11682.21</v>
      </c>
      <c r="U331" s="18">
        <v>0</v>
      </c>
      <c r="V331" s="20">
        <v>0</v>
      </c>
      <c r="W331" s="20">
        <v>0</v>
      </c>
      <c r="X331" s="20">
        <v>0</v>
      </c>
      <c r="Y331" s="21">
        <v>0</v>
      </c>
      <c r="Z331" s="21">
        <v>0</v>
      </c>
      <c r="AA3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1889605.1400000001</v>
      </c>
      <c r="AB331" s="16">
        <v>1742865.09</v>
      </c>
      <c r="AC331" s="20">
        <v>1889605.14</v>
      </c>
      <c r="AD3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1" s="24"/>
      <c r="AF331" s="1" t="s">
        <v>973</v>
      </c>
      <c r="AG331" s="1">
        <v>1605372.05</v>
      </c>
    </row>
    <row r="332" spans="2:33" ht="30" hidden="1">
      <c r="B332" s="15" t="s">
        <v>1770</v>
      </c>
      <c r="C332" s="1" t="s">
        <v>975</v>
      </c>
      <c r="D332" s="1" t="s">
        <v>443</v>
      </c>
      <c r="E332" s="1" t="s">
        <v>444</v>
      </c>
      <c r="F332" s="1" t="s">
        <v>445</v>
      </c>
      <c r="G332" s="1" t="s">
        <v>162</v>
      </c>
      <c r="H332" s="1" t="s">
        <v>1771</v>
      </c>
      <c r="I332" s="1" t="s">
        <v>739</v>
      </c>
      <c r="J332" s="1" t="s">
        <v>740</v>
      </c>
      <c r="K332" s="17">
        <v>5033.8999999999996</v>
      </c>
      <c r="L332" s="17">
        <v>0</v>
      </c>
      <c r="M332" s="17">
        <v>10.09</v>
      </c>
      <c r="N332" s="18">
        <v>152376</v>
      </c>
      <c r="O3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152376.15299999999</v>
      </c>
      <c r="P332" s="17">
        <f>Таблица8234352[[#This Row],[Начислено взносов по отчету УК, руб,]]-Таблица8234352[[#This Row],[Начислено взносов  расчетное]]</f>
        <v>-0.15299999999115244</v>
      </c>
      <c r="Q332" s="19">
        <v>134790.39999999999</v>
      </c>
      <c r="R332" s="8">
        <f>Таблица8234352[[#This Row],[ПОСТУПИЛО ВЗНОСОВ ПО БАНКОВСКОЙ ВЫПИСКЕ]]-Таблица8234352[[#This Row],[Оплачено пени, руб,]]</f>
        <v>134790.39999999999</v>
      </c>
      <c r="S3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25287.600000000006</v>
      </c>
      <c r="T332" s="18">
        <v>7702</v>
      </c>
      <c r="U332" s="18">
        <v>0</v>
      </c>
      <c r="V332" s="20">
        <v>0</v>
      </c>
      <c r="W332" s="20">
        <v>0</v>
      </c>
      <c r="X332" s="20">
        <v>0</v>
      </c>
      <c r="Y332" s="21">
        <v>0</v>
      </c>
      <c r="Z332" s="21">
        <v>0</v>
      </c>
      <c r="AA3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5133606.74</v>
      </c>
      <c r="AB332" s="16">
        <v>4998816.34</v>
      </c>
      <c r="AC332" s="19">
        <v>5133606.74</v>
      </c>
      <c r="AD3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2" s="24"/>
      <c r="AF332" s="1" t="s">
        <v>975</v>
      </c>
      <c r="AG332" s="1">
        <v>4835213.25</v>
      </c>
    </row>
    <row r="333" spans="2:33" ht="30" hidden="1">
      <c r="B333" s="15" t="s">
        <v>1770</v>
      </c>
      <c r="C333" s="1" t="s">
        <v>976</v>
      </c>
      <c r="D333" s="1" t="s">
        <v>33</v>
      </c>
      <c r="E333" s="1" t="s">
        <v>977</v>
      </c>
      <c r="F333" s="1" t="s">
        <v>978</v>
      </c>
      <c r="G333" s="1" t="s">
        <v>459</v>
      </c>
      <c r="I333" s="1" t="s">
        <v>491</v>
      </c>
      <c r="J333" s="1" t="s">
        <v>492</v>
      </c>
      <c r="K333" s="17">
        <v>3919</v>
      </c>
      <c r="L333" s="17">
        <v>1010.2</v>
      </c>
      <c r="M333" s="17">
        <v>10.48</v>
      </c>
      <c r="N333" s="18">
        <v>155001.28</v>
      </c>
      <c r="O3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154974.04800000001</v>
      </c>
      <c r="P333" s="17">
        <f>Таблица8234352[[#This Row],[Начислено взносов по отчету УК, руб,]]-Таблица8234352[[#This Row],[Начислено взносов  расчетное]]</f>
        <v>27.231999999989057</v>
      </c>
      <c r="Q333" s="19">
        <v>241044.4</v>
      </c>
      <c r="R333" s="8">
        <f>Таблица8234352[[#This Row],[ПОСТУПИЛО ВЗНОСОВ ПО БАНКОВСКОЙ ВЫПИСКЕ]]-Таблица8234352[[#This Row],[Оплачено пени, руб,]]</f>
        <v>224046.66999999998</v>
      </c>
      <c r="S3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-70806.549999999988</v>
      </c>
      <c r="T333" s="18">
        <v>15236.57</v>
      </c>
      <c r="U333" s="18">
        <v>16997.73</v>
      </c>
      <c r="V333" s="20">
        <v>0</v>
      </c>
      <c r="W333" s="20">
        <v>0</v>
      </c>
      <c r="X333" s="20">
        <v>0</v>
      </c>
      <c r="Y333" s="21">
        <v>0</v>
      </c>
      <c r="Z333" s="21">
        <v>0</v>
      </c>
      <c r="AA3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4310320.45</v>
      </c>
      <c r="AB333" s="16">
        <v>4069276.05</v>
      </c>
      <c r="AC333" s="19">
        <v>4310320.45</v>
      </c>
      <c r="AD3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3" s="24"/>
      <c r="AF333" s="1" t="s">
        <v>976</v>
      </c>
      <c r="AG333" s="1">
        <v>3876270.92</v>
      </c>
    </row>
    <row r="334" spans="2:33" hidden="1">
      <c r="B334" s="15" t="s">
        <v>1770</v>
      </c>
      <c r="C334" s="1" t="s">
        <v>979</v>
      </c>
      <c r="D334" s="1" t="s">
        <v>83</v>
      </c>
      <c r="E334" s="1" t="s">
        <v>385</v>
      </c>
      <c r="F334" s="1" t="s">
        <v>224</v>
      </c>
      <c r="G334" s="1" t="s">
        <v>980</v>
      </c>
      <c r="I334" s="1" t="s">
        <v>180</v>
      </c>
      <c r="J334" s="1" t="s">
        <v>181</v>
      </c>
      <c r="K334" s="17">
        <v>3764</v>
      </c>
      <c r="L334" s="17">
        <v>1364.8000000000002</v>
      </c>
      <c r="M334" s="17">
        <v>10.09</v>
      </c>
      <c r="N334" s="18">
        <v>155248.76999999999</v>
      </c>
      <c r="O3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155248.77600000001</v>
      </c>
      <c r="P334" s="17">
        <f>Таблица8234352[[#This Row],[Начислено взносов по отчету УК, руб,]]-Таблица8234352[[#This Row],[Начислено взносов  расчетное]]</f>
        <v>-6.0000000230502337E-3</v>
      </c>
      <c r="Q334" s="19">
        <v>113881.75</v>
      </c>
      <c r="R334" s="8">
        <f>Таблица8234352[[#This Row],[ПОСТУПИЛО ВЗНОСОВ ПО БАНКОВСКОЙ ВЫПИСКЕ]]-Таблица8234352[[#This Row],[Оплачено пени, руб,]]</f>
        <v>113881.75</v>
      </c>
      <c r="S3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43521.239999999991</v>
      </c>
      <c r="T334" s="18">
        <v>2154.2199999999998</v>
      </c>
      <c r="U334" s="18">
        <v>0</v>
      </c>
      <c r="V334" s="20">
        <v>0</v>
      </c>
      <c r="W334" s="20">
        <v>0</v>
      </c>
      <c r="X334" s="20">
        <v>0</v>
      </c>
      <c r="Y334" s="21">
        <v>0</v>
      </c>
      <c r="Z334" s="21">
        <v>0</v>
      </c>
      <c r="AA3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1800917.26</v>
      </c>
      <c r="AB334" s="16">
        <v>1687035.51</v>
      </c>
      <c r="AC334" s="19">
        <v>1800917.26</v>
      </c>
      <c r="AD3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4" s="24"/>
      <c r="AF334" s="1" t="s">
        <v>979</v>
      </c>
      <c r="AG334" s="1">
        <v>1585572.78</v>
      </c>
    </row>
    <row r="335" spans="2:33" ht="30" hidden="1">
      <c r="B335" s="15" t="s">
        <v>1770</v>
      </c>
      <c r="C335" s="1" t="s">
        <v>981</v>
      </c>
      <c r="D335" s="1" t="s">
        <v>33</v>
      </c>
      <c r="E335" s="1" t="s">
        <v>940</v>
      </c>
      <c r="F335" s="1" t="s">
        <v>941</v>
      </c>
      <c r="G335" s="1" t="s">
        <v>69</v>
      </c>
      <c r="H335" s="1" t="s">
        <v>1771</v>
      </c>
      <c r="I335" s="1" t="s">
        <v>195</v>
      </c>
      <c r="J335" s="1" t="s">
        <v>51</v>
      </c>
      <c r="K335" s="17">
        <v>3581.9</v>
      </c>
      <c r="L335" s="17">
        <v>0</v>
      </c>
      <c r="M335" s="17">
        <v>10.09</v>
      </c>
      <c r="N335" s="18">
        <v>108424.23</v>
      </c>
      <c r="O3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108424.113</v>
      </c>
      <c r="P335" s="17">
        <f>Таблица8234352[[#This Row],[Начислено взносов по отчету УК, руб,]]-Таблица8234352[[#This Row],[Начислено взносов  расчетное]]</f>
        <v>0.11699999999837019</v>
      </c>
      <c r="Q335" s="19">
        <v>94109.21</v>
      </c>
      <c r="R335" s="8">
        <f>Таблица8234352[[#This Row],[ПОСТУПИЛО ВЗНОСОВ ПО БАНКОВСКОЙ ВЫПИСКЕ]]-Таблица8234352[[#This Row],[Оплачено пени, руб,]]</f>
        <v>92223.05</v>
      </c>
      <c r="S3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23653.679999999993</v>
      </c>
      <c r="T335" s="18">
        <v>9338.66</v>
      </c>
      <c r="U335" s="18">
        <v>1886.16</v>
      </c>
      <c r="V335" s="20">
        <v>0</v>
      </c>
      <c r="W335" s="20">
        <v>0</v>
      </c>
      <c r="X335" s="20">
        <v>0</v>
      </c>
      <c r="Y335" s="21">
        <v>0</v>
      </c>
      <c r="Z335" s="21">
        <v>0</v>
      </c>
      <c r="AA3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1367637.6300000001</v>
      </c>
      <c r="AB335" s="16">
        <v>1273528.4200000002</v>
      </c>
      <c r="AC335" s="19">
        <v>1367637.63</v>
      </c>
      <c r="AD3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5" s="24"/>
      <c r="AF335" s="1" t="s">
        <v>981</v>
      </c>
      <c r="AG335" s="1">
        <v>1163454.06</v>
      </c>
    </row>
    <row r="336" spans="2:33" ht="30" hidden="1">
      <c r="B336" s="15" t="s">
        <v>1770</v>
      </c>
      <c r="C336" s="1" t="s">
        <v>982</v>
      </c>
      <c r="D336" s="1" t="s">
        <v>33</v>
      </c>
      <c r="E336" s="1" t="s">
        <v>983</v>
      </c>
      <c r="F336" s="1" t="s">
        <v>984</v>
      </c>
      <c r="G336" s="1" t="s">
        <v>494</v>
      </c>
      <c r="I336" s="1" t="s">
        <v>174</v>
      </c>
      <c r="J336" s="1" t="s">
        <v>175</v>
      </c>
      <c r="K336" s="17">
        <v>4200.5</v>
      </c>
      <c r="L336" s="17">
        <v>1554.6</v>
      </c>
      <c r="M336" s="17">
        <v>10.09</v>
      </c>
      <c r="N336" s="18">
        <v>156774.45000000001</v>
      </c>
      <c r="O3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174206.87700000001</v>
      </c>
      <c r="P336" s="17">
        <f>Таблица8234352[[#This Row],[Начислено взносов по отчету УК, руб,]]-Таблица8234352[[#This Row],[Начислено взносов  расчетное]]</f>
        <v>-17432.426999999996</v>
      </c>
      <c r="Q336" s="20">
        <v>100003.46</v>
      </c>
      <c r="R336" s="8">
        <f>Таблица8234352[[#This Row],[ПОСТУПИЛО ВЗНОСОВ ПО БАНКОВСКОЙ ВЫПИСКЕ]]-Таблица8234352[[#This Row],[Оплачено пени, руб,]]</f>
        <v>100003.46</v>
      </c>
      <c r="S3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56770.990000000005</v>
      </c>
      <c r="T336" s="18">
        <v>0</v>
      </c>
      <c r="U336" s="18">
        <v>0</v>
      </c>
      <c r="V336" s="20">
        <v>2372.96</v>
      </c>
      <c r="W336" s="20">
        <v>0</v>
      </c>
      <c r="X336" s="20">
        <v>0</v>
      </c>
      <c r="Y336" s="21">
        <v>0</v>
      </c>
      <c r="Z336" s="21">
        <v>0</v>
      </c>
      <c r="AA3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2017463.57</v>
      </c>
      <c r="AB336" s="16">
        <v>1915087.1500000001</v>
      </c>
      <c r="AC336" s="20">
        <v>2017463.57</v>
      </c>
      <c r="AD3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6" s="24" t="s">
        <v>282</v>
      </c>
      <c r="AF336" s="1" t="s">
        <v>982</v>
      </c>
      <c r="AG336" s="1">
        <v>1786016.8</v>
      </c>
    </row>
    <row r="337" spans="2:33" ht="30" hidden="1">
      <c r="B337" s="15" t="s">
        <v>1770</v>
      </c>
      <c r="C337" s="1" t="s">
        <v>985</v>
      </c>
      <c r="D337" s="1" t="s">
        <v>33</v>
      </c>
      <c r="E337" s="1" t="s">
        <v>119</v>
      </c>
      <c r="F337" s="1" t="s">
        <v>120</v>
      </c>
      <c r="G337" s="1" t="s">
        <v>603</v>
      </c>
      <c r="I337" s="1" t="s">
        <v>195</v>
      </c>
      <c r="J337" s="1" t="s">
        <v>51</v>
      </c>
      <c r="K337" s="17">
        <v>4112.7</v>
      </c>
      <c r="L337" s="17">
        <v>0</v>
      </c>
      <c r="M337" s="17">
        <v>10.09</v>
      </c>
      <c r="N337" s="18">
        <v>124491.69</v>
      </c>
      <c r="O3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124491.42899999999</v>
      </c>
      <c r="P337" s="17">
        <f>Таблица8234352[[#This Row],[Начислено взносов по отчету УК, руб,]]-Таблица8234352[[#This Row],[Начислено взносов  расчетное]]</f>
        <v>0.26100000001315493</v>
      </c>
      <c r="Q337" s="19">
        <v>106327.11</v>
      </c>
      <c r="R337" s="8">
        <f>Таблица8234352[[#This Row],[ПОСТУПИЛО ВЗНОСОВ ПО БАНКОВСКОЙ ВЫПИСКЕ]]-Таблица8234352[[#This Row],[Оплачено пени, руб,]]</f>
        <v>106230.77</v>
      </c>
      <c r="S3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24877.62</v>
      </c>
      <c r="T337" s="18">
        <v>6713.04</v>
      </c>
      <c r="U337" s="18">
        <v>96.34</v>
      </c>
      <c r="V337" s="20">
        <v>0</v>
      </c>
      <c r="W337" s="20">
        <v>0</v>
      </c>
      <c r="X337" s="20">
        <v>0</v>
      </c>
      <c r="Y337" s="21">
        <v>0</v>
      </c>
      <c r="Z337" s="21">
        <v>0</v>
      </c>
      <c r="AA3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979380.24</v>
      </c>
      <c r="AB337" s="16">
        <v>873053.13</v>
      </c>
      <c r="AC337" s="19">
        <v>979380.24</v>
      </c>
      <c r="AD3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7" s="24"/>
      <c r="AF337" s="1" t="s">
        <v>985</v>
      </c>
      <c r="AG337" s="1">
        <v>762207.72</v>
      </c>
    </row>
    <row r="338" spans="2:33" hidden="1">
      <c r="B338" s="15" t="s">
        <v>1770</v>
      </c>
      <c r="C338" s="1" t="s">
        <v>986</v>
      </c>
      <c r="D338" s="1" t="s">
        <v>83</v>
      </c>
      <c r="E338" s="1" t="s">
        <v>385</v>
      </c>
      <c r="F338" s="1" t="s">
        <v>224</v>
      </c>
      <c r="G338" s="1" t="s">
        <v>987</v>
      </c>
      <c r="I338" s="30" t="s">
        <v>226</v>
      </c>
      <c r="J338" s="30" t="s">
        <v>227</v>
      </c>
      <c r="K338" s="31">
        <v>5189.8999999999996</v>
      </c>
      <c r="L338" s="31">
        <v>0</v>
      </c>
      <c r="M338" s="17">
        <v>10.09</v>
      </c>
      <c r="N338" s="18">
        <v>157058.03</v>
      </c>
      <c r="O33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157098.27299999999</v>
      </c>
      <c r="P338" s="17">
        <f>Таблица8234352[[#This Row],[Начислено взносов по отчету УК, руб,]]-Таблица8234352[[#This Row],[Начислено взносов  расчетное]]</f>
        <v>-40.24299999998766</v>
      </c>
      <c r="Q338" s="27">
        <v>168042.1</v>
      </c>
      <c r="R338" s="8">
        <f>Таблица8234352[[#This Row],[ПОСТУПИЛО ВЗНОСОВ ПО БАНКОВСКОЙ ВЫПИСКЕ]]-Таблица8234352[[#This Row],[Оплачено пени, руб,]]</f>
        <v>168042.1</v>
      </c>
      <c r="S3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-3261.0400000000072</v>
      </c>
      <c r="T338" s="18">
        <v>7723.03</v>
      </c>
      <c r="U338" s="18">
        <v>0</v>
      </c>
      <c r="V338" s="20">
        <v>3638.28</v>
      </c>
      <c r="W338" s="20">
        <v>0</v>
      </c>
      <c r="X338" s="20">
        <v>0</v>
      </c>
      <c r="Y338" s="21">
        <v>0</v>
      </c>
      <c r="Z338" s="21">
        <v>0</v>
      </c>
      <c r="AA3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3100317.06</v>
      </c>
      <c r="AB338" s="16">
        <v>2928636.68</v>
      </c>
      <c r="AC338" s="19">
        <v>3100317.06</v>
      </c>
      <c r="AD3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8" s="24"/>
      <c r="AF338" s="1" t="s">
        <v>986</v>
      </c>
      <c r="AG338" s="1">
        <v>2773527.18</v>
      </c>
    </row>
    <row r="339" spans="2:33" ht="45" hidden="1">
      <c r="B339" s="15" t="s">
        <v>1770</v>
      </c>
      <c r="C339" s="1" t="s">
        <v>988</v>
      </c>
      <c r="D339" s="1" t="s">
        <v>33</v>
      </c>
      <c r="E339" s="1" t="s">
        <v>342</v>
      </c>
      <c r="F339" s="1" t="s">
        <v>343</v>
      </c>
      <c r="G339" s="1" t="s">
        <v>844</v>
      </c>
      <c r="I339" s="1" t="s">
        <v>989</v>
      </c>
      <c r="J339" s="1" t="s">
        <v>990</v>
      </c>
      <c r="K339" s="17">
        <v>4556.3999999999996</v>
      </c>
      <c r="L339" s="17">
        <v>0</v>
      </c>
      <c r="M339" s="17">
        <v>10.09</v>
      </c>
      <c r="N339" s="18">
        <v>137930.46</v>
      </c>
      <c r="O33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137922.22799999997</v>
      </c>
      <c r="P339" s="17">
        <f>Таблица8234352[[#This Row],[Начислено взносов по отчету УК, руб,]]-Таблица8234352[[#This Row],[Начислено взносов  расчетное]]</f>
        <v>8.2320000000181608</v>
      </c>
      <c r="Q339" s="19">
        <v>123163.09</v>
      </c>
      <c r="R339" s="8">
        <f>Таблица8234352[[#This Row],[ПОСТУПИЛО ВЗНОСОВ ПО БАНКОВСКОЙ ВЫПИСКЕ]]-Таблица8234352[[#This Row],[Оплачено пени, руб,]]</f>
        <v>123006.39</v>
      </c>
      <c r="S3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14949.409999999993</v>
      </c>
      <c r="T339" s="18">
        <v>182.04</v>
      </c>
      <c r="U339" s="18">
        <v>156.69999999999999</v>
      </c>
      <c r="V339" s="20">
        <v>0</v>
      </c>
      <c r="W339" s="20">
        <v>0</v>
      </c>
      <c r="X339" s="20">
        <v>0</v>
      </c>
      <c r="Y339" s="21">
        <v>0</v>
      </c>
      <c r="Z339" s="21">
        <v>0</v>
      </c>
      <c r="AA3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777877.55999999994</v>
      </c>
      <c r="AB339" s="16">
        <v>654714.47</v>
      </c>
      <c r="AC339" s="19">
        <v>777877.56</v>
      </c>
      <c r="AD3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39" s="24"/>
      <c r="AF339" s="1" t="s">
        <v>988</v>
      </c>
      <c r="AG339" s="1">
        <v>502179.96</v>
      </c>
    </row>
    <row r="340" spans="2:33" hidden="1">
      <c r="B340" s="15" t="s">
        <v>1770</v>
      </c>
      <c r="C340" s="1" t="s">
        <v>991</v>
      </c>
      <c r="D340" s="1" t="s">
        <v>83</v>
      </c>
      <c r="E340" s="1" t="s">
        <v>385</v>
      </c>
      <c r="F340" s="1" t="s">
        <v>224</v>
      </c>
      <c r="G340" s="1" t="s">
        <v>992</v>
      </c>
      <c r="I340" s="1" t="s">
        <v>180</v>
      </c>
      <c r="J340" s="1" t="s">
        <v>181</v>
      </c>
      <c r="K340" s="17">
        <v>5216.7</v>
      </c>
      <c r="L340" s="17">
        <v>0</v>
      </c>
      <c r="M340" s="17">
        <v>10.09</v>
      </c>
      <c r="N340" s="18">
        <v>157909.68</v>
      </c>
      <c r="O34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157909.50899999999</v>
      </c>
      <c r="P340" s="17">
        <f>Таблица8234352[[#This Row],[Начислено взносов по отчету УК, руб,]]-Таблица8234352[[#This Row],[Начислено взносов  расчетное]]</f>
        <v>0.17100000000209548</v>
      </c>
      <c r="Q340" s="20">
        <v>207817.21</v>
      </c>
      <c r="R340" s="8">
        <f>Таблица8234352[[#This Row],[ПОСТУПИЛО ВЗНОСОВ ПО БАНКОВСКОЙ ВЫПИСКЕ]]-Таблица8234352[[#This Row],[Оплачено пени, руб,]]</f>
        <v>207817.21</v>
      </c>
      <c r="S3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-41464.519999999997</v>
      </c>
      <c r="T340" s="18">
        <v>8443.01</v>
      </c>
      <c r="U340" s="18">
        <v>0</v>
      </c>
      <c r="V340" s="20">
        <v>2950.39</v>
      </c>
      <c r="W340" s="20">
        <v>0</v>
      </c>
      <c r="X340" s="20">
        <v>0</v>
      </c>
      <c r="Y340" s="21">
        <v>0</v>
      </c>
      <c r="Z340" s="21">
        <v>0</v>
      </c>
      <c r="AA3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2576356.0500000003</v>
      </c>
      <c r="AB340" s="16">
        <v>2365588.4500000002</v>
      </c>
      <c r="AC340" s="19">
        <v>2576356.0499999998</v>
      </c>
      <c r="AD3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0" s="24"/>
      <c r="AF340" s="1" t="s">
        <v>991</v>
      </c>
      <c r="AG340" s="1">
        <v>2220917.69</v>
      </c>
    </row>
    <row r="341" spans="2:33" ht="30" hidden="1">
      <c r="B341" s="15" t="s">
        <v>1770</v>
      </c>
      <c r="C341" s="1" t="s">
        <v>993</v>
      </c>
      <c r="D341" s="1" t="s">
        <v>33</v>
      </c>
      <c r="E341" s="1" t="s">
        <v>994</v>
      </c>
      <c r="F341" s="1" t="s">
        <v>995</v>
      </c>
      <c r="G341" s="1" t="s">
        <v>105</v>
      </c>
      <c r="I341" s="1" t="s">
        <v>195</v>
      </c>
      <c r="J341" s="1" t="s">
        <v>51</v>
      </c>
      <c r="K341" s="17">
        <v>4128.1000000000004</v>
      </c>
      <c r="L341" s="17">
        <v>0</v>
      </c>
      <c r="M341" s="17">
        <v>10.09</v>
      </c>
      <c r="N341" s="18">
        <v>124957.62</v>
      </c>
      <c r="O34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124957.587</v>
      </c>
      <c r="P341" s="17">
        <f>Таблица8234352[[#This Row],[Начислено взносов по отчету УК, руб,]]-Таблица8234352[[#This Row],[Начислено взносов  расчетное]]</f>
        <v>3.2999999995809048E-2</v>
      </c>
      <c r="Q341" s="27">
        <v>104780.52</v>
      </c>
      <c r="R341" s="8">
        <f>Таблица8234352[[#This Row],[ПОСТУПИЛО ВЗНОСОВ ПО БАНКОВСКОЙ ВЫПИСКЕ]]-Таблица8234352[[#This Row],[Оплачено пени, руб,]]</f>
        <v>104775.03</v>
      </c>
      <c r="S3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26349.939999999995</v>
      </c>
      <c r="T341" s="18">
        <v>6172.84</v>
      </c>
      <c r="U341" s="18">
        <v>5.49</v>
      </c>
      <c r="V341" s="20">
        <v>13161.31</v>
      </c>
      <c r="W341" s="20">
        <v>0</v>
      </c>
      <c r="X341" s="20">
        <v>0</v>
      </c>
      <c r="Y341" s="21">
        <v>0</v>
      </c>
      <c r="Z341" s="21">
        <v>0</v>
      </c>
      <c r="AA3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1878710.1800000002</v>
      </c>
      <c r="AB341" s="16">
        <v>1760768.35</v>
      </c>
      <c r="AC341" s="19">
        <v>1878710.18</v>
      </c>
      <c r="AD3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1" s="24"/>
      <c r="AF341" s="1" t="s">
        <v>993</v>
      </c>
      <c r="AG341" s="1">
        <v>1620921.48</v>
      </c>
    </row>
    <row r="342" spans="2:33" ht="30" hidden="1">
      <c r="B342" s="15" t="s">
        <v>1770</v>
      </c>
      <c r="C342" s="1" t="s">
        <v>996</v>
      </c>
      <c r="D342" s="1" t="s">
        <v>33</v>
      </c>
      <c r="E342" s="1" t="s">
        <v>997</v>
      </c>
      <c r="F342" s="1" t="s">
        <v>926</v>
      </c>
      <c r="G342" s="1" t="s">
        <v>998</v>
      </c>
      <c r="I342" s="1" t="s">
        <v>457</v>
      </c>
      <c r="J342" s="1" t="s">
        <v>169</v>
      </c>
      <c r="K342" s="17">
        <v>4147.7</v>
      </c>
      <c r="L342" s="17">
        <v>1127.5999999999999</v>
      </c>
      <c r="M342" s="17">
        <v>10.09</v>
      </c>
      <c r="N342" s="18">
        <v>159683.43</v>
      </c>
      <c r="O34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159683.33099999998</v>
      </c>
      <c r="P342" s="17">
        <f>Таблица8234352[[#This Row],[Начислено взносов по отчету УК, руб,]]-Таблица8234352[[#This Row],[Начислено взносов  расчетное]]</f>
        <v>9.9000000016530976E-2</v>
      </c>
      <c r="Q342" s="20">
        <v>447825.16</v>
      </c>
      <c r="R342" s="8">
        <f>Таблица8234352[[#This Row],[ПОСТУПИЛО ВЗНОСОВ ПО БАНКОВСКОЙ ВЫПИСКЕ]]-Таблица8234352[[#This Row],[Оплачено пени, руб,]]</f>
        <v>437711.87</v>
      </c>
      <c r="S3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-285849.63</v>
      </c>
      <c r="T342" s="18">
        <v>2292.1</v>
      </c>
      <c r="U342" s="18">
        <v>10113.290000000001</v>
      </c>
      <c r="V342" s="20">
        <v>5580.66</v>
      </c>
      <c r="W342" s="20">
        <v>0</v>
      </c>
      <c r="X342" s="20">
        <v>0</v>
      </c>
      <c r="Y342" s="21">
        <v>0</v>
      </c>
      <c r="Z342" s="21">
        <v>0</v>
      </c>
      <c r="AA3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4804578.37</v>
      </c>
      <c r="AB342" s="16">
        <v>4351172.55</v>
      </c>
      <c r="AC342" s="19">
        <v>4804578.37</v>
      </c>
      <c r="AD3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2" s="24"/>
      <c r="AF342" s="1" t="s">
        <v>996</v>
      </c>
      <c r="AG342" s="1">
        <v>4226580.0199999996</v>
      </c>
    </row>
    <row r="343" spans="2:33" hidden="1">
      <c r="B343" s="15" t="s">
        <v>1770</v>
      </c>
      <c r="C343" s="1" t="s">
        <v>999</v>
      </c>
      <c r="D343" s="1" t="s">
        <v>83</v>
      </c>
      <c r="E343" s="1" t="s">
        <v>385</v>
      </c>
      <c r="F343" s="1" t="s">
        <v>224</v>
      </c>
      <c r="G343" s="1" t="s">
        <v>1000</v>
      </c>
      <c r="I343" s="1" t="s">
        <v>226</v>
      </c>
      <c r="J343" s="1" t="s">
        <v>227</v>
      </c>
      <c r="K343" s="17">
        <v>4989.8</v>
      </c>
      <c r="L343" s="17">
        <v>333.9</v>
      </c>
      <c r="M343" s="17">
        <v>10.09</v>
      </c>
      <c r="N343" s="18">
        <v>161148.66</v>
      </c>
      <c r="O3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161148.39899999998</v>
      </c>
      <c r="P343" s="17">
        <f>Таблица8234352[[#This Row],[Начислено взносов по отчету УК, руб,]]-Таблица8234352[[#This Row],[Начислено взносов  расчетное]]</f>
        <v>0.26100000002770685</v>
      </c>
      <c r="Q343" s="20">
        <v>164831.07999999999</v>
      </c>
      <c r="R343" s="8">
        <f>Таблица8234352[[#This Row],[ПОСТУПИЛО ВЗНОСОВ ПО БАНКОВСКОЙ ВЫПИСКЕ]]-Таблица8234352[[#This Row],[Оплачено пени, руб,]]</f>
        <v>164831.07999999999</v>
      </c>
      <c r="S3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1870.3000000000166</v>
      </c>
      <c r="T343" s="18">
        <v>5552.72</v>
      </c>
      <c r="U343" s="18">
        <v>0</v>
      </c>
      <c r="V343" s="20">
        <v>1968.45</v>
      </c>
      <c r="W343" s="20">
        <v>0</v>
      </c>
      <c r="X343" s="20">
        <v>0</v>
      </c>
      <c r="Y343" s="21">
        <v>0</v>
      </c>
      <c r="Z343" s="21">
        <v>0</v>
      </c>
      <c r="AA3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1741339.3</v>
      </c>
      <c r="AB343" s="16">
        <v>1574539.77</v>
      </c>
      <c r="AC343" s="19">
        <v>1741339.3</v>
      </c>
      <c r="AD3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3" s="24"/>
      <c r="AF343" s="1" t="s">
        <v>999</v>
      </c>
      <c r="AG343" s="1">
        <v>1438554.11</v>
      </c>
    </row>
    <row r="344" spans="2:33" hidden="1">
      <c r="B344" s="15" t="s">
        <v>1770</v>
      </c>
      <c r="C344" s="1" t="s">
        <v>1001</v>
      </c>
      <c r="D344" s="1" t="s">
        <v>83</v>
      </c>
      <c r="E344" s="1" t="s">
        <v>497</v>
      </c>
      <c r="F344" s="1" t="s">
        <v>199</v>
      </c>
      <c r="G344" s="1" t="s">
        <v>62</v>
      </c>
      <c r="I344" s="1" t="s">
        <v>226</v>
      </c>
      <c r="J344" s="1" t="s">
        <v>227</v>
      </c>
      <c r="K344" s="17">
        <v>4103.1000000000004</v>
      </c>
      <c r="L344" s="17">
        <v>1224.2</v>
      </c>
      <c r="M344" s="17">
        <v>10.09</v>
      </c>
      <c r="N344" s="18">
        <v>161257.47</v>
      </c>
      <c r="O34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161257.37100000001</v>
      </c>
      <c r="P344" s="17">
        <f>Таблица8234352[[#This Row],[Начислено взносов по отчету УК, руб,]]-Таблица8234352[[#This Row],[Начислено взносов  расчетное]]</f>
        <v>9.8999999987427145E-2</v>
      </c>
      <c r="Q344" s="20">
        <v>147405.16</v>
      </c>
      <c r="R344" s="8">
        <f>Таблица8234352[[#This Row],[ПОСТУПИЛО ВЗНОСОВ ПО БАНКОВСКОЙ ВЫПИСКЕ]]-Таблица8234352[[#This Row],[Оплачено пени, руб,]]</f>
        <v>147405.16</v>
      </c>
      <c r="S3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15767.479999999998</v>
      </c>
      <c r="T344" s="18">
        <v>1915.17</v>
      </c>
      <c r="U344" s="18">
        <v>0</v>
      </c>
      <c r="V344" s="20">
        <v>1394.35</v>
      </c>
      <c r="W344" s="20">
        <v>0</v>
      </c>
      <c r="X344" s="20">
        <v>0</v>
      </c>
      <c r="Y344" s="21">
        <v>0</v>
      </c>
      <c r="Z344" s="21">
        <v>3454.44</v>
      </c>
      <c r="AA3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1257858.9700000002</v>
      </c>
      <c r="AB344" s="16">
        <v>1112513.9000000001</v>
      </c>
      <c r="AC344" s="19">
        <v>1257858.97</v>
      </c>
      <c r="AD3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4" s="24"/>
      <c r="AF344" s="1" t="s">
        <v>1001</v>
      </c>
      <c r="AG344" s="1">
        <v>963374.42</v>
      </c>
    </row>
    <row r="345" spans="2:33" ht="30" hidden="1">
      <c r="B345" s="15" t="s">
        <v>1770</v>
      </c>
      <c r="C345" s="1" t="s">
        <v>1002</v>
      </c>
      <c r="D345" s="1" t="s">
        <v>33</v>
      </c>
      <c r="E345" s="1" t="s">
        <v>1003</v>
      </c>
      <c r="F345" s="1" t="s">
        <v>1004</v>
      </c>
      <c r="G345" s="1" t="s">
        <v>738</v>
      </c>
      <c r="I345" s="1" t="s">
        <v>57</v>
      </c>
      <c r="J345" s="1" t="s">
        <v>429</v>
      </c>
      <c r="K345" s="17">
        <v>4021.8</v>
      </c>
      <c r="L345" s="17">
        <v>1104.9000000000001</v>
      </c>
      <c r="M345" s="17">
        <v>10.48</v>
      </c>
      <c r="N345" s="18">
        <v>161183.19</v>
      </c>
      <c r="O3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161183.44800000003</v>
      </c>
      <c r="P345" s="17">
        <f>Таблица8234352[[#This Row],[Начислено взносов по отчету УК, руб,]]-Таблица8234352[[#This Row],[Начислено взносов  расчетное]]</f>
        <v>-0.25800000003073364</v>
      </c>
      <c r="Q345" s="20">
        <v>176228.8</v>
      </c>
      <c r="R345" s="8">
        <f>Таблица8234352[[#This Row],[ПОСТУПИЛО ВЗНОСОВ ПО БАНКОВСКОЙ ВЫПИСКЕ]]-Таблица8234352[[#This Row],[Оплачено пени, руб,]]</f>
        <v>176113.97</v>
      </c>
      <c r="S3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-14821.079999999998</v>
      </c>
      <c r="T345" s="18">
        <v>224.53</v>
      </c>
      <c r="U345" s="18">
        <v>114.83</v>
      </c>
      <c r="V345" s="20">
        <v>2606.9</v>
      </c>
      <c r="W345" s="20">
        <v>0</v>
      </c>
      <c r="X345" s="20">
        <v>0</v>
      </c>
      <c r="Y345" s="21">
        <v>0</v>
      </c>
      <c r="Z345" s="21">
        <v>0</v>
      </c>
      <c r="AA3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2272246.8000000003</v>
      </c>
      <c r="AB345" s="16">
        <v>2093411.1000000003</v>
      </c>
      <c r="AC345" s="19">
        <v>2272246.7999999998</v>
      </c>
      <c r="AD3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5" s="24"/>
      <c r="AF345" s="1" t="s">
        <v>1002</v>
      </c>
      <c r="AG345" s="1">
        <v>1886718.77</v>
      </c>
    </row>
    <row r="346" spans="2:33" ht="30" hidden="1">
      <c r="B346" s="15" t="s">
        <v>1770</v>
      </c>
      <c r="C346" s="1" t="s">
        <v>1005</v>
      </c>
      <c r="D346" s="1" t="s">
        <v>33</v>
      </c>
      <c r="E346" s="1" t="s">
        <v>1006</v>
      </c>
      <c r="F346" s="1" t="s">
        <v>1007</v>
      </c>
      <c r="G346" s="1" t="s">
        <v>1008</v>
      </c>
      <c r="H346" s="1" t="s">
        <v>7</v>
      </c>
      <c r="I346" s="30" t="s">
        <v>1009</v>
      </c>
      <c r="J346" s="30" t="s">
        <v>1010</v>
      </c>
      <c r="K346" s="31">
        <v>4854.7</v>
      </c>
      <c r="L346" s="31">
        <v>320.5</v>
      </c>
      <c r="M346" s="17">
        <v>10.48</v>
      </c>
      <c r="N346" s="18">
        <v>162708.18</v>
      </c>
      <c r="O3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162708.288</v>
      </c>
      <c r="P346" s="17">
        <f>Таблица8234352[[#This Row],[Начислено взносов по отчету УК, руб,]]-Таблица8234352[[#This Row],[Начислено взносов  расчетное]]</f>
        <v>-0.10800000000745058</v>
      </c>
      <c r="Q346" s="19">
        <v>194827.93</v>
      </c>
      <c r="R346" s="8">
        <f>Таблица8234352[[#This Row],[ПОСТУПИЛО ВЗНОСОВ ПО БАНКОВСКОЙ ВЫПИСКЕ]]-Таблица8234352[[#This Row],[Оплачено пени, руб,]]</f>
        <v>175975.78</v>
      </c>
      <c r="S3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-7287.6100000000079</v>
      </c>
      <c r="T346" s="18">
        <v>24832.14</v>
      </c>
      <c r="U346" s="18">
        <v>18852.150000000001</v>
      </c>
      <c r="V346" s="20">
        <v>0</v>
      </c>
      <c r="W346" s="20">
        <v>0</v>
      </c>
      <c r="X346" s="20">
        <v>0</v>
      </c>
      <c r="Y346" s="21">
        <v>0</v>
      </c>
      <c r="Z346" s="21">
        <v>0</v>
      </c>
      <c r="AA3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5071015.1000000006</v>
      </c>
      <c r="AB346" s="16">
        <v>4876187.17</v>
      </c>
      <c r="AC346" s="19">
        <v>5071015.0999999996</v>
      </c>
      <c r="AD3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6" s="24"/>
      <c r="AF346" s="1" t="s">
        <v>1005</v>
      </c>
      <c r="AG346" s="1">
        <v>4719561.34</v>
      </c>
    </row>
    <row r="347" spans="2:33" hidden="1">
      <c r="B347" s="15" t="s">
        <v>1770</v>
      </c>
      <c r="C347" s="1" t="s">
        <v>1011</v>
      </c>
      <c r="D347" s="1" t="s">
        <v>83</v>
      </c>
      <c r="E347" s="1" t="s">
        <v>385</v>
      </c>
      <c r="F347" s="1" t="s">
        <v>224</v>
      </c>
      <c r="G347" s="1" t="s">
        <v>1012</v>
      </c>
      <c r="I347" s="1" t="s">
        <v>226</v>
      </c>
      <c r="J347" s="1" t="s">
        <v>227</v>
      </c>
      <c r="K347" s="17">
        <v>4141.2</v>
      </c>
      <c r="L347" s="17">
        <v>1314.7</v>
      </c>
      <c r="M347" s="17">
        <v>10.09</v>
      </c>
      <c r="N347" s="18">
        <v>165150.12</v>
      </c>
      <c r="O3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165150.09299999999</v>
      </c>
      <c r="P347" s="17">
        <f>Таблица8234352[[#This Row],[Начислено взносов по отчету УК, руб,]]-Таблица8234352[[#This Row],[Начислено взносов  расчетное]]</f>
        <v>2.7000000001862645E-2</v>
      </c>
      <c r="Q347" s="19">
        <v>150183.43</v>
      </c>
      <c r="R347" s="8">
        <f>Таблица8234352[[#This Row],[ПОСТУПИЛО ВЗНОСОВ ПО БАНКОВСКОЙ ВЫПИСКЕ]]-Таблица8234352[[#This Row],[Оплачено пени, руб,]]</f>
        <v>150183.43</v>
      </c>
      <c r="S3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24530.36</v>
      </c>
      <c r="T347" s="18">
        <v>9563.67</v>
      </c>
      <c r="U347" s="18">
        <v>0</v>
      </c>
      <c r="V347" s="20">
        <v>0</v>
      </c>
      <c r="W347" s="20">
        <v>0</v>
      </c>
      <c r="X347" s="20">
        <v>0</v>
      </c>
      <c r="Y347" s="21">
        <v>0</v>
      </c>
      <c r="Z347" s="21">
        <v>0</v>
      </c>
      <c r="AA3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1715705.02</v>
      </c>
      <c r="AB347" s="16">
        <v>1565521.59</v>
      </c>
      <c r="AC347" s="19">
        <v>1715705.02</v>
      </c>
      <c r="AD3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7" s="24"/>
      <c r="AF347" s="1" t="s">
        <v>1011</v>
      </c>
      <c r="AG347" s="1">
        <v>1424324.84</v>
      </c>
    </row>
    <row r="348" spans="2:33" ht="30" hidden="1">
      <c r="B348" s="15" t="s">
        <v>1770</v>
      </c>
      <c r="C348" s="1" t="s">
        <v>1013</v>
      </c>
      <c r="D348" s="1" t="s">
        <v>33</v>
      </c>
      <c r="E348" s="1" t="s">
        <v>617</v>
      </c>
      <c r="F348" s="1" t="s">
        <v>618</v>
      </c>
      <c r="G348" s="1" t="s">
        <v>1014</v>
      </c>
      <c r="I348" s="1" t="s">
        <v>345</v>
      </c>
      <c r="J348" s="1" t="s">
        <v>346</v>
      </c>
      <c r="K348" s="17">
        <v>5512.9</v>
      </c>
      <c r="L348" s="17">
        <v>0</v>
      </c>
      <c r="M348" s="17">
        <v>10.09</v>
      </c>
      <c r="N348" s="18">
        <v>166875.78</v>
      </c>
      <c r="O3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166875.48299999998</v>
      </c>
      <c r="P348" s="17">
        <f>Таблица8234352[[#This Row],[Начислено взносов по отчету УК, руб,]]-Таблица8234352[[#This Row],[Начислено взносов  расчетное]]</f>
        <v>0.2970000000204891</v>
      </c>
      <c r="Q348" s="20">
        <v>142939.81</v>
      </c>
      <c r="R348" s="8">
        <f>Таблица8234352[[#This Row],[ПОСТУПИЛО ВЗНОСОВ ПО БАНКОВСКОЙ ВЫПИСКЕ]]-Таблица8234352[[#This Row],[Оплачено пени, руб,]]</f>
        <v>142444.81</v>
      </c>
      <c r="S3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30809.71</v>
      </c>
      <c r="T348" s="18">
        <v>6873.74</v>
      </c>
      <c r="U348" s="18">
        <v>495</v>
      </c>
      <c r="V348" s="20">
        <v>2729.02</v>
      </c>
      <c r="W348" s="20">
        <v>0</v>
      </c>
      <c r="X348" s="20">
        <v>0</v>
      </c>
      <c r="Y348" s="21">
        <v>0</v>
      </c>
      <c r="Z348" s="21">
        <v>0</v>
      </c>
      <c r="AA3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2336538.3400000003</v>
      </c>
      <c r="AB348" s="16">
        <v>2190869.5100000002</v>
      </c>
      <c r="AC348" s="19">
        <v>2336538.34</v>
      </c>
      <c r="AD3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8" s="24"/>
      <c r="AF348" s="1" t="s">
        <v>1013</v>
      </c>
      <c r="AG348" s="1">
        <v>2031317.1</v>
      </c>
    </row>
    <row r="349" spans="2:33" ht="30" hidden="1">
      <c r="B349" s="15" t="s">
        <v>1770</v>
      </c>
      <c r="C349" s="1" t="s">
        <v>1015</v>
      </c>
      <c r="D349" s="1" t="s">
        <v>33</v>
      </c>
      <c r="E349" s="1" t="s">
        <v>362</v>
      </c>
      <c r="F349" s="1" t="s">
        <v>363</v>
      </c>
      <c r="G349" s="1" t="s">
        <v>535</v>
      </c>
      <c r="I349" s="1" t="s">
        <v>195</v>
      </c>
      <c r="J349" s="1" t="s">
        <v>51</v>
      </c>
      <c r="K349" s="17">
        <v>5132.8</v>
      </c>
      <c r="L349" s="17">
        <v>1453.5</v>
      </c>
      <c r="M349" s="17">
        <v>10.09</v>
      </c>
      <c r="N349" s="18">
        <v>199367.43</v>
      </c>
      <c r="O3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199367.30100000004</v>
      </c>
      <c r="P349" s="17">
        <f>Таблица8234352[[#This Row],[Начислено взносов по отчету УК, руб,]]-Таблица8234352[[#This Row],[Начислено взносов  расчетное]]</f>
        <v>0.12899999995715916</v>
      </c>
      <c r="Q349" s="27">
        <v>162743.54999999999</v>
      </c>
      <c r="R349" s="8">
        <f>Таблица8234352[[#This Row],[ПОСТУПИЛО ВЗНОСОВ ПО БАНКОВСКОЙ ВЫПИСКЕ]]-Таблица8234352[[#This Row],[Оплачено пени, руб,]]</f>
        <v>162690.19999999998</v>
      </c>
      <c r="S3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54949.840000000011</v>
      </c>
      <c r="T349" s="18">
        <v>18325.96</v>
      </c>
      <c r="U349" s="18">
        <v>53.35</v>
      </c>
      <c r="V349" s="20">
        <v>3934.58</v>
      </c>
      <c r="W349" s="20">
        <v>0</v>
      </c>
      <c r="X349" s="20">
        <v>0</v>
      </c>
      <c r="Y349" s="21">
        <v>0</v>
      </c>
      <c r="Z349" s="21">
        <v>0</v>
      </c>
      <c r="AA3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3342055.18</v>
      </c>
      <c r="AB349" s="16">
        <v>3175377.05</v>
      </c>
      <c r="AC349" s="19">
        <v>3342055.18</v>
      </c>
      <c r="AD3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49" s="24"/>
      <c r="AF349" s="1" t="s">
        <v>1015</v>
      </c>
      <c r="AG349" s="1">
        <v>3005493.01</v>
      </c>
    </row>
    <row r="350" spans="2:33" ht="30" hidden="1">
      <c r="B350" s="15" t="s">
        <v>1770</v>
      </c>
      <c r="C350" s="1" t="s">
        <v>1016</v>
      </c>
      <c r="D350" s="1" t="s">
        <v>33</v>
      </c>
      <c r="E350" s="1" t="s">
        <v>752</v>
      </c>
      <c r="F350" s="1" t="s">
        <v>753</v>
      </c>
      <c r="G350" s="1" t="s">
        <v>535</v>
      </c>
      <c r="I350" s="1" t="s">
        <v>238</v>
      </c>
      <c r="J350" s="1" t="s">
        <v>239</v>
      </c>
      <c r="K350" s="17">
        <v>5522.87</v>
      </c>
      <c r="L350" s="17">
        <v>0</v>
      </c>
      <c r="M350" s="17">
        <v>10.09</v>
      </c>
      <c r="N350" s="18">
        <v>167177.28</v>
      </c>
      <c r="O3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167177.27490000002</v>
      </c>
      <c r="P350" s="17">
        <f>Таблица8234352[[#This Row],[Начислено взносов по отчету УК, руб,]]-Таблица8234352[[#This Row],[Начислено взносов  расчетное]]</f>
        <v>5.0999999803025275E-3</v>
      </c>
      <c r="Q350" s="27">
        <v>151520.04999999999</v>
      </c>
      <c r="R350" s="8">
        <f>Таблица8234352[[#This Row],[ПОСТУПИЛО ВЗНОСОВ ПО БАНКОВСКОЙ ВЫПИСКЕ]]-Таблица8234352[[#This Row],[Оплачено пени, руб,]]</f>
        <v>150679.81999999998</v>
      </c>
      <c r="S3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16654.680000000022</v>
      </c>
      <c r="T350" s="18">
        <v>997.45</v>
      </c>
      <c r="U350" s="18">
        <v>840.23</v>
      </c>
      <c r="V350" s="20">
        <v>2879.19</v>
      </c>
      <c r="W350" s="20">
        <v>0</v>
      </c>
      <c r="X350" s="20">
        <v>0</v>
      </c>
      <c r="Y350" s="21">
        <v>0</v>
      </c>
      <c r="Z350" s="21">
        <v>0</v>
      </c>
      <c r="AA3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2473505.5699999998</v>
      </c>
      <c r="AB350" s="16">
        <v>2319106.33</v>
      </c>
      <c r="AC350" s="19">
        <v>2473505.5699999998</v>
      </c>
      <c r="AD3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0" s="24"/>
      <c r="AF350" s="1" t="s">
        <v>1016</v>
      </c>
      <c r="AG350" s="1">
        <v>2132820.67</v>
      </c>
    </row>
    <row r="351" spans="2:33" ht="30" hidden="1">
      <c r="B351" s="15" t="s">
        <v>1770</v>
      </c>
      <c r="C351" s="1" t="s">
        <v>1017</v>
      </c>
      <c r="D351" s="1" t="s">
        <v>33</v>
      </c>
      <c r="E351" s="1" t="s">
        <v>699</v>
      </c>
      <c r="F351" s="1" t="s">
        <v>700</v>
      </c>
      <c r="G351" s="1" t="s">
        <v>246</v>
      </c>
      <c r="I351" s="1" t="s">
        <v>195</v>
      </c>
      <c r="J351" s="1" t="s">
        <v>51</v>
      </c>
      <c r="K351" s="17">
        <v>18674.8</v>
      </c>
      <c r="L351" s="17">
        <v>117.3</v>
      </c>
      <c r="M351" s="17">
        <v>10.48</v>
      </c>
      <c r="N351" s="18">
        <v>590820.69999999995</v>
      </c>
      <c r="O3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590823.62399999995</v>
      </c>
      <c r="P351" s="17">
        <f>Таблица8234352[[#This Row],[Начислено взносов по отчету УК, руб,]]-Таблица8234352[[#This Row],[Начислено взносов  расчетное]]</f>
        <v>-2.9239999999990687</v>
      </c>
      <c r="Q351" s="27">
        <v>529886.57999999996</v>
      </c>
      <c r="R351" s="8">
        <f>Таблица8234352[[#This Row],[ПОСТУПИЛО ВЗНОСОВ ПО БАНКОВСКОЙ ВЫПИСКЕ]]-Таблица8234352[[#This Row],[Оплачено пени, руб,]]</f>
        <v>526202.05999999994</v>
      </c>
      <c r="S3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150333.29</v>
      </c>
      <c r="T351" s="18">
        <v>89399.17</v>
      </c>
      <c r="U351" s="18">
        <v>3684.52</v>
      </c>
      <c r="V351" s="20">
        <v>9456.16</v>
      </c>
      <c r="W351" s="20">
        <v>0</v>
      </c>
      <c r="X351" s="20">
        <v>0</v>
      </c>
      <c r="Y351" s="21">
        <v>0</v>
      </c>
      <c r="Z351" s="21">
        <v>0</v>
      </c>
      <c r="AA3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8151893.4499999993</v>
      </c>
      <c r="AB351" s="16">
        <v>7612550.71</v>
      </c>
      <c r="AC351" s="19">
        <v>8151893.4500000002</v>
      </c>
      <c r="AD3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1" s="24"/>
      <c r="AF351" s="1" t="s">
        <v>1017</v>
      </c>
      <c r="AG351" s="1">
        <v>6941558.75</v>
      </c>
    </row>
    <row r="352" spans="2:33" ht="30" hidden="1">
      <c r="B352" s="15" t="s">
        <v>1770</v>
      </c>
      <c r="C352" s="1" t="s">
        <v>1018</v>
      </c>
      <c r="D352" s="1" t="s">
        <v>33</v>
      </c>
      <c r="E352" s="1" t="s">
        <v>418</v>
      </c>
      <c r="F352" s="1" t="s">
        <v>419</v>
      </c>
      <c r="G352" s="1" t="s">
        <v>128</v>
      </c>
      <c r="I352" s="1" t="s">
        <v>1019</v>
      </c>
      <c r="J352" s="1" t="s">
        <v>175</v>
      </c>
      <c r="K352" s="17">
        <v>5551.5</v>
      </c>
      <c r="L352" s="17">
        <v>0</v>
      </c>
      <c r="M352" s="17">
        <v>10.09</v>
      </c>
      <c r="N352" s="18">
        <v>168043.91</v>
      </c>
      <c r="O3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168043.905</v>
      </c>
      <c r="P352" s="17">
        <f>Таблица8234352[[#This Row],[Начислено взносов по отчету УК, руб,]]-Таблица8234352[[#This Row],[Начислено взносов  расчетное]]</f>
        <v>5.0000000046566129E-3</v>
      </c>
      <c r="Q352" s="20">
        <v>101804.35</v>
      </c>
      <c r="R352" s="8">
        <f>Таблица8234352[[#This Row],[ПОСТУПИЛО ВЗНОСОВ ПО БАНКОВСКОЙ ВЫПИСКЕ]]-Таблица8234352[[#This Row],[Оплачено пени, руб,]]</f>
        <v>100459.15000000001</v>
      </c>
      <c r="S3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73810.009999999995</v>
      </c>
      <c r="T352" s="18">
        <v>7570.45</v>
      </c>
      <c r="U352" s="18">
        <v>1345.2</v>
      </c>
      <c r="V352" s="20">
        <v>4227.59</v>
      </c>
      <c r="W352" s="20">
        <v>0</v>
      </c>
      <c r="X352" s="20">
        <v>0</v>
      </c>
      <c r="Y352" s="21">
        <v>0</v>
      </c>
      <c r="Z352" s="21">
        <v>0</v>
      </c>
      <c r="AA3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3539104.29</v>
      </c>
      <c r="AB352" s="16">
        <v>3433072.35</v>
      </c>
      <c r="AC352" s="19">
        <v>3539104.29</v>
      </c>
      <c r="AD3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F352" s="1" t="s">
        <v>1018</v>
      </c>
      <c r="AG352" s="1">
        <v>3155468.08</v>
      </c>
    </row>
    <row r="353" spans="2:33" ht="30" hidden="1">
      <c r="B353" s="15" t="s">
        <v>1770</v>
      </c>
      <c r="C353" s="1" t="s">
        <v>1020</v>
      </c>
      <c r="D353" s="1" t="s">
        <v>33</v>
      </c>
      <c r="E353" s="1" t="s">
        <v>1021</v>
      </c>
      <c r="F353" s="1" t="s">
        <v>1022</v>
      </c>
      <c r="G353" s="1" t="s">
        <v>525</v>
      </c>
      <c r="I353" s="1" t="s">
        <v>572</v>
      </c>
      <c r="J353" s="1" t="s">
        <v>573</v>
      </c>
      <c r="K353" s="17">
        <v>5567.1</v>
      </c>
      <c r="L353" s="17">
        <v>0</v>
      </c>
      <c r="M353" s="17">
        <v>10.09</v>
      </c>
      <c r="N353" s="18">
        <v>168207.35</v>
      </c>
      <c r="O35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168516.11700000003</v>
      </c>
      <c r="P353" s="17">
        <f>Таблица8234352[[#This Row],[Начислено взносов по отчету УК, руб,]]-Таблица8234352[[#This Row],[Начислено взносов  расчетное]]</f>
        <v>-308.76700000002165</v>
      </c>
      <c r="Q353" s="27">
        <v>179226.08</v>
      </c>
      <c r="R353" s="8">
        <f>Таблица8234352[[#This Row],[ПОСТУПИЛО ВЗНОСОВ ПО БАНКОВСКОЙ ВЫПИСКЕ]]-Таблица8234352[[#This Row],[Оплачено пени, руб,]]</f>
        <v>176030.78999999998</v>
      </c>
      <c r="S3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-8488.679999999973</v>
      </c>
      <c r="T353" s="18">
        <v>2530.0500000000002</v>
      </c>
      <c r="U353" s="18">
        <v>3195.29</v>
      </c>
      <c r="V353" s="20">
        <v>3195.29</v>
      </c>
      <c r="W353" s="20">
        <v>0</v>
      </c>
      <c r="X353" s="20">
        <v>0</v>
      </c>
      <c r="Y353" s="21">
        <v>0</v>
      </c>
      <c r="Z353" s="21">
        <v>664</v>
      </c>
      <c r="AA3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2748271.43</v>
      </c>
      <c r="AB353" s="16">
        <v>2566514.06</v>
      </c>
      <c r="AC353" s="19">
        <v>2748271.43</v>
      </c>
      <c r="AD3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3" s="24"/>
      <c r="AF353" s="1" t="s">
        <v>1020</v>
      </c>
      <c r="AG353" s="1">
        <v>2380197.52</v>
      </c>
    </row>
    <row r="354" spans="2:33" ht="45" hidden="1">
      <c r="B354" s="15" t="s">
        <v>1770</v>
      </c>
      <c r="C354" s="1" t="s">
        <v>1023</v>
      </c>
      <c r="D354" s="1" t="s">
        <v>33</v>
      </c>
      <c r="E354" s="1" t="s">
        <v>342</v>
      </c>
      <c r="F354" s="1" t="s">
        <v>343</v>
      </c>
      <c r="G354" s="1" t="s">
        <v>1024</v>
      </c>
      <c r="I354" s="30" t="s">
        <v>349</v>
      </c>
      <c r="J354" s="30" t="s">
        <v>350</v>
      </c>
      <c r="K354" s="31">
        <v>3897.9</v>
      </c>
      <c r="L354" s="31">
        <v>1295</v>
      </c>
      <c r="M354" s="17">
        <v>10.09</v>
      </c>
      <c r="N354" s="18">
        <v>157189.38</v>
      </c>
      <c r="O3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157189.08299999998</v>
      </c>
      <c r="P354" s="17">
        <f>Таблица8234352[[#This Row],[Начислено взносов по отчету УК, руб,]]-Таблица8234352[[#This Row],[Начислено взносов  расчетное]]</f>
        <v>0.2970000000204891</v>
      </c>
      <c r="Q354" s="20">
        <v>147073.79</v>
      </c>
      <c r="R354" s="8">
        <f>Таблица8234352[[#This Row],[ПОСТУПИЛО ВЗНОСОВ ПО БАНКОВСКОЙ ВЫПИСКЕ]]-Таблица8234352[[#This Row],[Оплачено пени, руб,]]</f>
        <v>133406.48000000001</v>
      </c>
      <c r="S3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28571.429999999993</v>
      </c>
      <c r="T354" s="18">
        <v>18455.84</v>
      </c>
      <c r="U354" s="18">
        <v>13667.31</v>
      </c>
      <c r="V354" s="20">
        <v>13714.88</v>
      </c>
      <c r="W354" s="20">
        <v>0</v>
      </c>
      <c r="X354" s="20">
        <v>0</v>
      </c>
      <c r="Y354" s="21">
        <v>0</v>
      </c>
      <c r="Z354" s="21">
        <v>0</v>
      </c>
      <c r="AA35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1975000.0299999998</v>
      </c>
      <c r="AB354" s="16">
        <v>1814211.3599999999</v>
      </c>
      <c r="AC354" s="19">
        <v>1975000.03</v>
      </c>
      <c r="AD35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4" s="24"/>
      <c r="AF354" s="1" t="s">
        <v>1023</v>
      </c>
      <c r="AG354" s="1">
        <v>1634804.9</v>
      </c>
    </row>
    <row r="355" spans="2:33" hidden="1">
      <c r="B355" s="15" t="s">
        <v>1770</v>
      </c>
      <c r="C355" s="1" t="s">
        <v>1025</v>
      </c>
      <c r="D355" s="1" t="s">
        <v>83</v>
      </c>
      <c r="E355" s="1" t="s">
        <v>851</v>
      </c>
      <c r="F355" s="1" t="s">
        <v>852</v>
      </c>
      <c r="G355" s="1" t="s">
        <v>459</v>
      </c>
      <c r="I355" s="1" t="s">
        <v>180</v>
      </c>
      <c r="J355" s="1" t="s">
        <v>181</v>
      </c>
      <c r="K355" s="17">
        <v>5605.8</v>
      </c>
      <c r="L355" s="17">
        <v>0</v>
      </c>
      <c r="M355" s="17">
        <v>10.09</v>
      </c>
      <c r="N355" s="18">
        <v>169688.04</v>
      </c>
      <c r="O3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169687.56600000002</v>
      </c>
      <c r="P355" s="17">
        <f>Таблица8234352[[#This Row],[Начислено взносов по отчету УК, руб,]]-Таблица8234352[[#This Row],[Начислено взносов  расчетное]]</f>
        <v>0.47399999998742715</v>
      </c>
      <c r="Q355" s="20">
        <v>169115.23</v>
      </c>
      <c r="R355" s="8">
        <f>Таблица8234352[[#This Row],[ПОСТУПИЛО ВЗНОСОВ ПО БАНКОВСКОЙ ВЫПИСКЕ]]-Таблица8234352[[#This Row],[Оплачено пени, руб,]]</f>
        <v>169115.23</v>
      </c>
      <c r="S35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17142.879999999997</v>
      </c>
      <c r="T355" s="18">
        <v>16570.07</v>
      </c>
      <c r="U355" s="18">
        <v>0</v>
      </c>
      <c r="V355" s="20">
        <v>3071.19</v>
      </c>
      <c r="W355" s="20">
        <v>0</v>
      </c>
      <c r="X355" s="20">
        <v>0</v>
      </c>
      <c r="Y355" s="21">
        <v>0</v>
      </c>
      <c r="Z355" s="21">
        <v>0</v>
      </c>
      <c r="AA35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2641022.2000000002</v>
      </c>
      <c r="AB355" s="16">
        <v>2468835.7800000003</v>
      </c>
      <c r="AC355" s="19">
        <v>2641022.2000000002</v>
      </c>
      <c r="AD35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5" s="24"/>
      <c r="AF355" s="1" t="s">
        <v>1025</v>
      </c>
      <c r="AG355" s="1">
        <v>2312478.66</v>
      </c>
    </row>
    <row r="356" spans="2:33" hidden="1">
      <c r="B356" s="15" t="s">
        <v>1770</v>
      </c>
      <c r="C356" s="1" t="s">
        <v>1026</v>
      </c>
      <c r="D356" s="1" t="s">
        <v>83</v>
      </c>
      <c r="E356" s="1" t="s">
        <v>851</v>
      </c>
      <c r="F356" s="1" t="s">
        <v>852</v>
      </c>
      <c r="G356" s="1" t="s">
        <v>89</v>
      </c>
      <c r="I356" s="1" t="s">
        <v>180</v>
      </c>
      <c r="J356" s="1" t="s">
        <v>181</v>
      </c>
      <c r="K356" s="17">
        <v>5614</v>
      </c>
      <c r="L356" s="17">
        <v>0</v>
      </c>
      <c r="M356" s="17">
        <v>10.09</v>
      </c>
      <c r="N356" s="18">
        <v>169936.11</v>
      </c>
      <c r="O35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169935.78</v>
      </c>
      <c r="P356" s="17">
        <f>Таблица8234352[[#This Row],[Начислено взносов по отчету УК, руб,]]-Таблица8234352[[#This Row],[Начислено взносов  расчетное]]</f>
        <v>0.32999999998719431</v>
      </c>
      <c r="Q356" s="20">
        <v>151906.66</v>
      </c>
      <c r="R356" s="8">
        <f>Таблица8234352[[#This Row],[ПОСТУПИЛО ВЗНОСОВ ПО БАНКОВСКОЙ ВЫПИСКЕ]]-Таблица8234352[[#This Row],[Оплачено пени, руб,]]</f>
        <v>151906.66</v>
      </c>
      <c r="S35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38217.489999999983</v>
      </c>
      <c r="T356" s="18">
        <v>20188.04</v>
      </c>
      <c r="U356" s="18">
        <v>0</v>
      </c>
      <c r="V356" s="20">
        <v>1892.82</v>
      </c>
      <c r="W356" s="20">
        <v>0</v>
      </c>
      <c r="X356" s="20">
        <v>0</v>
      </c>
      <c r="Y356" s="21">
        <v>0</v>
      </c>
      <c r="Z356" s="21">
        <v>0</v>
      </c>
      <c r="AA3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1665913.29</v>
      </c>
      <c r="AB356" s="16">
        <v>1512113.81</v>
      </c>
      <c r="AC356" s="19">
        <v>1665913.29</v>
      </c>
      <c r="AD35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6" s="24"/>
      <c r="AF356" s="1" t="s">
        <v>1026</v>
      </c>
      <c r="AG356" s="1">
        <v>1366582.53</v>
      </c>
    </row>
    <row r="357" spans="2:33" ht="30" hidden="1">
      <c r="B357" s="15" t="s">
        <v>1770</v>
      </c>
      <c r="C357" s="1" t="s">
        <v>1027</v>
      </c>
      <c r="D357" s="1" t="s">
        <v>33</v>
      </c>
      <c r="E357" s="1" t="s">
        <v>1028</v>
      </c>
      <c r="F357" s="1" t="s">
        <v>1029</v>
      </c>
      <c r="G357" s="1" t="s">
        <v>36</v>
      </c>
      <c r="I357" s="1" t="s">
        <v>1030</v>
      </c>
      <c r="J357" s="1" t="s">
        <v>1031</v>
      </c>
      <c r="K357" s="17">
        <v>4597.3</v>
      </c>
      <c r="L357" s="17">
        <v>850.1</v>
      </c>
      <c r="M357" s="17">
        <v>10.48</v>
      </c>
      <c r="N357" s="18">
        <v>171066</v>
      </c>
      <c r="O3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171266.25600000002</v>
      </c>
      <c r="P357" s="17">
        <f>Таблица8234352[[#This Row],[Начислено взносов по отчету УК, руб,]]-Таблица8234352[[#This Row],[Начислено взносов  расчетное]]</f>
        <v>-200.25600000002305</v>
      </c>
      <c r="Q357" s="20">
        <v>122316.87</v>
      </c>
      <c r="R357" s="8">
        <f>Таблица8234352[[#This Row],[ПОСТУПИЛО ВЗНОСОВ ПО БАНКОВСКОЙ ВЫПИСКЕ]]-Таблица8234352[[#This Row],[Оплачено пени, руб,]]</f>
        <v>122316.87</v>
      </c>
      <c r="S35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48749.130000000005</v>
      </c>
      <c r="T357" s="18">
        <v>0</v>
      </c>
      <c r="U357" s="18">
        <v>0</v>
      </c>
      <c r="V357" s="20">
        <v>3423.64</v>
      </c>
      <c r="W357" s="20">
        <v>0</v>
      </c>
      <c r="X357" s="20">
        <v>0</v>
      </c>
      <c r="Y357" s="21">
        <v>0</v>
      </c>
      <c r="Z357" s="21">
        <v>0</v>
      </c>
      <c r="AA3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2904614.17</v>
      </c>
      <c r="AB357" s="16">
        <v>2778873.6599999997</v>
      </c>
      <c r="AC357" s="19">
        <v>2904614.17</v>
      </c>
      <c r="AD35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7" s="24"/>
      <c r="AF357" s="1" t="s">
        <v>1027</v>
      </c>
      <c r="AG357" s="1">
        <v>2578542.61</v>
      </c>
    </row>
    <row r="358" spans="2:33" hidden="1">
      <c r="B358" s="15" t="s">
        <v>1770</v>
      </c>
      <c r="C358" s="1" t="s">
        <v>1032</v>
      </c>
      <c r="D358" s="1" t="s">
        <v>83</v>
      </c>
      <c r="E358" s="1" t="s">
        <v>385</v>
      </c>
      <c r="F358" s="1" t="s">
        <v>224</v>
      </c>
      <c r="G358" s="1" t="s">
        <v>1033</v>
      </c>
      <c r="I358" s="1" t="s">
        <v>226</v>
      </c>
      <c r="J358" s="1" t="s">
        <v>227</v>
      </c>
      <c r="K358" s="17">
        <v>5655.1</v>
      </c>
      <c r="L358" s="17">
        <v>0</v>
      </c>
      <c r="M358" s="17">
        <v>10.09</v>
      </c>
      <c r="N358" s="18">
        <v>171180.15</v>
      </c>
      <c r="O3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171179.87700000001</v>
      </c>
      <c r="P358" s="17">
        <f>Таблица8234352[[#This Row],[Начислено взносов по отчету УК, руб,]]-Таблица8234352[[#This Row],[Начислено взносов  расчетное]]</f>
        <v>0.27299999998649582</v>
      </c>
      <c r="Q358" s="20">
        <v>187350.98</v>
      </c>
      <c r="R358" s="8">
        <f>Таблица8234352[[#This Row],[ПОСТУПИЛО ВЗНОСОВ ПО БАНКОВСКОЙ ВЫПИСКЕ]]-Таблица8234352[[#This Row],[Оплачено пени, руб,]]</f>
        <v>187350.98</v>
      </c>
      <c r="S35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-11135.600000000017</v>
      </c>
      <c r="T358" s="18">
        <v>5035.2299999999996</v>
      </c>
      <c r="U358" s="18">
        <v>0</v>
      </c>
      <c r="V358" s="20">
        <v>2891.93</v>
      </c>
      <c r="W358" s="20">
        <v>0</v>
      </c>
      <c r="X358" s="20">
        <v>0</v>
      </c>
      <c r="Y358" s="21">
        <v>0</v>
      </c>
      <c r="Z358" s="21">
        <v>0</v>
      </c>
      <c r="AA3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2511964.7200000002</v>
      </c>
      <c r="AB358" s="16">
        <v>2321721.81</v>
      </c>
      <c r="AC358" s="19">
        <v>2511964.7200000002</v>
      </c>
      <c r="AD35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8" s="24"/>
      <c r="AF358" s="1" t="s">
        <v>1032</v>
      </c>
      <c r="AG358" s="1">
        <v>2162825.9</v>
      </c>
    </row>
    <row r="359" spans="2:33" ht="30" hidden="1">
      <c r="B359" s="15" t="s">
        <v>1770</v>
      </c>
      <c r="C359" s="1" t="s">
        <v>1034</v>
      </c>
      <c r="D359" s="1" t="s">
        <v>33</v>
      </c>
      <c r="E359" s="1" t="s">
        <v>666</v>
      </c>
      <c r="F359" s="1" t="s">
        <v>667</v>
      </c>
      <c r="G359" s="1" t="s">
        <v>125</v>
      </c>
      <c r="I359" s="1" t="s">
        <v>195</v>
      </c>
      <c r="J359" s="1" t="s">
        <v>51</v>
      </c>
      <c r="K359" s="17">
        <v>2554.6</v>
      </c>
      <c r="L359" s="17">
        <v>0</v>
      </c>
      <c r="M359" s="17">
        <v>10.09</v>
      </c>
      <c r="N359" s="18">
        <v>77327.850000000006</v>
      </c>
      <c r="O35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77327.741999999998</v>
      </c>
      <c r="P359" s="17">
        <f>Таблица8234352[[#This Row],[Начислено взносов по отчету УК, руб,]]-Таблица8234352[[#This Row],[Начислено взносов  расчетное]]</f>
        <v>0.10800000000745058</v>
      </c>
      <c r="Q359" s="27">
        <v>97152.39</v>
      </c>
      <c r="R359" s="8">
        <f>Таблица8234352[[#This Row],[ПОСТУПИЛО ВЗНОСОВ ПО БАНКОВСКОЙ ВЫПИСКЕ]]-Таблица8234352[[#This Row],[Оплачено пени, руб,]]</f>
        <v>86566.89</v>
      </c>
      <c r="S35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-6895.4699999999939</v>
      </c>
      <c r="T359" s="18">
        <v>12929.07</v>
      </c>
      <c r="U359" s="18">
        <v>10585.5</v>
      </c>
      <c r="V359" s="20">
        <v>2684.36</v>
      </c>
      <c r="W359" s="20">
        <v>0</v>
      </c>
      <c r="X359" s="20">
        <v>0</v>
      </c>
      <c r="Y359" s="21">
        <v>0</v>
      </c>
      <c r="Z359" s="21">
        <v>0</v>
      </c>
      <c r="AA3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2265644.12</v>
      </c>
      <c r="AB359" s="16">
        <v>2165807.37</v>
      </c>
      <c r="AC359" s="19">
        <v>2265644.12</v>
      </c>
      <c r="AD35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59" s="24"/>
      <c r="AF359" s="1" t="s">
        <v>1034</v>
      </c>
      <c r="AG359" s="1">
        <v>2070824.57</v>
      </c>
    </row>
    <row r="360" spans="2:33" hidden="1">
      <c r="B360" s="15" t="s">
        <v>1770</v>
      </c>
      <c r="C360" s="1" t="s">
        <v>1035</v>
      </c>
      <c r="D360" s="1" t="s">
        <v>83</v>
      </c>
      <c r="E360" s="1" t="s">
        <v>313</v>
      </c>
      <c r="F360" s="1" t="s">
        <v>314</v>
      </c>
      <c r="G360" s="1" t="s">
        <v>1036</v>
      </c>
      <c r="I360" s="1" t="s">
        <v>226</v>
      </c>
      <c r="J360" s="1" t="s">
        <v>227</v>
      </c>
      <c r="K360" s="17">
        <v>5671.1</v>
      </c>
      <c r="L360" s="17">
        <v>0</v>
      </c>
      <c r="M360" s="17">
        <v>10.09</v>
      </c>
      <c r="N360" s="18">
        <v>171664.23</v>
      </c>
      <c r="O36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171664.19700000001</v>
      </c>
      <c r="P360" s="17">
        <f>Таблица8234352[[#This Row],[Начислено взносов по отчету УК, руб,]]-Таблица8234352[[#This Row],[Начислено взносов  расчетное]]</f>
        <v>3.2999999995809048E-2</v>
      </c>
      <c r="Q360" s="20">
        <v>186202.07</v>
      </c>
      <c r="R360" s="8">
        <f>Таблица8234352[[#This Row],[ПОСТУПИЛО ВЗНОСОВ ПО БАНКОВСКОЙ ВЫПИСКЕ]]-Таблица8234352[[#This Row],[Оплачено пени, руб,]]</f>
        <v>186202.07</v>
      </c>
      <c r="S36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-3929.6899999999969</v>
      </c>
      <c r="T360" s="18">
        <v>10608.15</v>
      </c>
      <c r="U360" s="18">
        <v>0</v>
      </c>
      <c r="V360" s="20">
        <v>3415.18</v>
      </c>
      <c r="W360" s="20">
        <v>0</v>
      </c>
      <c r="X360" s="20">
        <v>0</v>
      </c>
      <c r="Y360" s="21">
        <v>0</v>
      </c>
      <c r="Z360" s="21">
        <v>0</v>
      </c>
      <c r="AA36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2936975.04</v>
      </c>
      <c r="AB360" s="16">
        <v>2747357.79</v>
      </c>
      <c r="AC360" s="19">
        <v>2936975.04</v>
      </c>
      <c r="AD36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0" s="24"/>
      <c r="AF360" s="1" t="s">
        <v>1035</v>
      </c>
      <c r="AG360" s="1">
        <v>2584055.92</v>
      </c>
    </row>
    <row r="361" spans="2:33" hidden="1">
      <c r="B361" s="15" t="s">
        <v>1770</v>
      </c>
      <c r="C361" s="1" t="s">
        <v>1037</v>
      </c>
      <c r="D361" s="1" t="s">
        <v>83</v>
      </c>
      <c r="E361" s="1" t="s">
        <v>183</v>
      </c>
      <c r="F361" s="1" t="s">
        <v>184</v>
      </c>
      <c r="G361" s="1" t="s">
        <v>1038</v>
      </c>
      <c r="I361" s="1" t="s">
        <v>180</v>
      </c>
      <c r="J361" s="1" t="s">
        <v>181</v>
      </c>
      <c r="K361" s="17">
        <v>5568</v>
      </c>
      <c r="L361" s="17">
        <v>128.80000000000001</v>
      </c>
      <c r="M361" s="17">
        <v>10.09</v>
      </c>
      <c r="N361" s="18">
        <v>172442.25</v>
      </c>
      <c r="O36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172442.136</v>
      </c>
      <c r="P361" s="17">
        <f>Таблица8234352[[#This Row],[Начислено взносов по отчету УК, руб,]]-Таблица8234352[[#This Row],[Начислено взносов  расчетное]]</f>
        <v>0.11400000000139698</v>
      </c>
      <c r="Q361" s="20">
        <v>177027.72</v>
      </c>
      <c r="R361" s="8">
        <f>Таблица8234352[[#This Row],[ПОСТУПИЛО ВЗНОСОВ ПО БАНКОВСКОЙ ВЫПИСКЕ]]-Таблица8234352[[#This Row],[Оплачено пени, руб,]]</f>
        <v>177027.72</v>
      </c>
      <c r="S36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-1331.8500000000013</v>
      </c>
      <c r="T361" s="18">
        <v>3253.62</v>
      </c>
      <c r="U361" s="18">
        <v>0</v>
      </c>
      <c r="V361" s="20">
        <v>4004.52</v>
      </c>
      <c r="W361" s="20">
        <v>0</v>
      </c>
      <c r="X361" s="20">
        <v>0</v>
      </c>
      <c r="Y361" s="21">
        <v>0</v>
      </c>
      <c r="Z361" s="21">
        <v>0</v>
      </c>
      <c r="AA36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3408662.9400000004</v>
      </c>
      <c r="AB361" s="16">
        <v>3227630.7</v>
      </c>
      <c r="AC361" s="19">
        <v>3408662.94</v>
      </c>
      <c r="AD36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1" s="24"/>
      <c r="AF361" s="1" t="s">
        <v>1037</v>
      </c>
      <c r="AG361" s="1">
        <v>3065038.97</v>
      </c>
    </row>
    <row r="362" spans="2:33" hidden="1">
      <c r="B362" s="15" t="s">
        <v>1770</v>
      </c>
      <c r="C362" s="1" t="s">
        <v>1039</v>
      </c>
      <c r="D362" s="1" t="s">
        <v>83</v>
      </c>
      <c r="E362" s="1" t="s">
        <v>385</v>
      </c>
      <c r="F362" s="1" t="s">
        <v>224</v>
      </c>
      <c r="G362" s="1" t="s">
        <v>1040</v>
      </c>
      <c r="I362" s="1" t="s">
        <v>180</v>
      </c>
      <c r="J362" s="1" t="s">
        <v>181</v>
      </c>
      <c r="K362" s="17">
        <v>5715.9</v>
      </c>
      <c r="L362" s="17">
        <v>0</v>
      </c>
      <c r="M362" s="17">
        <v>10.09</v>
      </c>
      <c r="N362" s="18">
        <v>173020.5</v>
      </c>
      <c r="O36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173020.29300000001</v>
      </c>
      <c r="P362" s="17">
        <f>Таблица8234352[[#This Row],[Начислено взносов по отчету УК, руб,]]-Таблица8234352[[#This Row],[Начислено взносов  расчетное]]</f>
        <v>0.20699999999487773</v>
      </c>
      <c r="Q362" s="20">
        <v>185759.53</v>
      </c>
      <c r="R362" s="8">
        <f>Таблица8234352[[#This Row],[ПОСТУПИЛО ВЗНОСОВ ПО БАНКОВСКОЙ ВЫПИСКЕ]]-Таблица8234352[[#This Row],[Оплачено пени, руб,]]</f>
        <v>185759.53</v>
      </c>
      <c r="S36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-1825.5999999999985</v>
      </c>
      <c r="T362" s="18">
        <v>10913.43</v>
      </c>
      <c r="U362" s="18">
        <v>0</v>
      </c>
      <c r="V362" s="20">
        <v>1428.48</v>
      </c>
      <c r="W362" s="20">
        <v>0</v>
      </c>
      <c r="X362" s="20">
        <v>0</v>
      </c>
      <c r="Y362" s="21">
        <v>0</v>
      </c>
      <c r="Z362" s="21">
        <v>0</v>
      </c>
      <c r="AA36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1318263.73</v>
      </c>
      <c r="AB362" s="16">
        <v>1131075.72</v>
      </c>
      <c r="AC362" s="19">
        <v>1318263.73</v>
      </c>
      <c r="AD36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2" s="24"/>
      <c r="AF362" s="1" t="s">
        <v>1039</v>
      </c>
      <c r="AG362" s="1">
        <v>942939.18</v>
      </c>
    </row>
    <row r="363" spans="2:33" hidden="1">
      <c r="B363" s="15" t="s">
        <v>1770</v>
      </c>
      <c r="C363" s="1" t="s">
        <v>1041</v>
      </c>
      <c r="D363" s="1" t="s">
        <v>83</v>
      </c>
      <c r="E363" s="1" t="s">
        <v>313</v>
      </c>
      <c r="F363" s="1" t="s">
        <v>314</v>
      </c>
      <c r="G363" s="1" t="s">
        <v>335</v>
      </c>
      <c r="I363" s="1" t="s">
        <v>226</v>
      </c>
      <c r="J363" s="1" t="s">
        <v>227</v>
      </c>
      <c r="K363" s="17">
        <v>5748.4</v>
      </c>
      <c r="L363" s="17">
        <v>0</v>
      </c>
      <c r="M363" s="17">
        <v>10.09</v>
      </c>
      <c r="N363" s="18">
        <v>174004.2</v>
      </c>
      <c r="O36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174004.06799999997</v>
      </c>
      <c r="P363" s="17">
        <f>Таблица8234352[[#This Row],[Начислено взносов по отчету УК, руб,]]-Таблица8234352[[#This Row],[Начислено взносов  расчетное]]</f>
        <v>0.13200000004144385</v>
      </c>
      <c r="Q363" s="20">
        <v>155250.13</v>
      </c>
      <c r="R363" s="8">
        <f>Таблица8234352[[#This Row],[ПОСТУПИЛО ВЗНОСОВ ПО БАНКОВСКОЙ ВЫПИСКЕ]]-Таблица8234352[[#This Row],[Оплачено пени, руб,]]</f>
        <v>155250.13</v>
      </c>
      <c r="S36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27526.410000000007</v>
      </c>
      <c r="T363" s="18">
        <v>8772.34</v>
      </c>
      <c r="U363" s="18">
        <v>0</v>
      </c>
      <c r="V363" s="20">
        <v>3298.53</v>
      </c>
      <c r="W363" s="20">
        <v>0</v>
      </c>
      <c r="X363" s="20">
        <v>0</v>
      </c>
      <c r="Y363" s="21">
        <v>0</v>
      </c>
      <c r="Z363" s="21">
        <v>0</v>
      </c>
      <c r="AA36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2812119.05</v>
      </c>
      <c r="AB363" s="16">
        <v>2653570.39</v>
      </c>
      <c r="AC363" s="19">
        <v>2812119.05</v>
      </c>
      <c r="AD36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3" s="24"/>
      <c r="AF363" s="1" t="s">
        <v>1041</v>
      </c>
      <c r="AG363" s="1">
        <v>2502164.31</v>
      </c>
    </row>
    <row r="364" spans="2:33" ht="30" hidden="1">
      <c r="B364" s="15" t="s">
        <v>1770</v>
      </c>
      <c r="C364" s="1" t="s">
        <v>1042</v>
      </c>
      <c r="D364" s="1" t="s">
        <v>33</v>
      </c>
      <c r="E364" s="1" t="s">
        <v>814</v>
      </c>
      <c r="F364" s="1" t="s">
        <v>815</v>
      </c>
      <c r="G364" s="1" t="s">
        <v>1043</v>
      </c>
      <c r="I364" s="1" t="s">
        <v>325</v>
      </c>
      <c r="J364" s="1" t="s">
        <v>326</v>
      </c>
      <c r="K364" s="17">
        <v>5764.8</v>
      </c>
      <c r="L364" s="17">
        <v>0</v>
      </c>
      <c r="M364" s="17">
        <v>10.09</v>
      </c>
      <c r="N364" s="18">
        <v>174502.55</v>
      </c>
      <c r="O36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174500.49600000001</v>
      </c>
      <c r="P364" s="17">
        <f>Таблица8234352[[#This Row],[Начислено взносов по отчету УК, руб,]]-Таблица8234352[[#This Row],[Начислено взносов  расчетное]]</f>
        <v>2.0539999999746215</v>
      </c>
      <c r="Q364" s="20">
        <v>130739.32</v>
      </c>
      <c r="R364" s="8">
        <f>Таблица8234352[[#This Row],[ПОСТУПИЛО ВЗНОСОВ ПО БАНКОВСКОЙ ВЫПИСКЕ]]-Таблица8234352[[#This Row],[Оплачено пени, руб,]]</f>
        <v>130393.69</v>
      </c>
      <c r="S36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44065.439999999988</v>
      </c>
      <c r="T364" s="18">
        <v>302.20999999999998</v>
      </c>
      <c r="U364" s="18">
        <v>345.63</v>
      </c>
      <c r="V364" s="20">
        <v>0</v>
      </c>
      <c r="W364" s="20">
        <v>0</v>
      </c>
      <c r="X364" s="20">
        <v>0</v>
      </c>
      <c r="Y364" s="21">
        <v>0</v>
      </c>
      <c r="Z364" s="21">
        <v>10411.81</v>
      </c>
      <c r="AA36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461303.56999999972</v>
      </c>
      <c r="AB364" s="16">
        <v>340976.05999999971</v>
      </c>
      <c r="AC364" s="20">
        <v>461303.57</v>
      </c>
      <c r="AD36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4" s="24"/>
      <c r="AF364" s="1" t="s">
        <v>1042</v>
      </c>
      <c r="AG364" s="1">
        <v>3888697.8</v>
      </c>
    </row>
    <row r="365" spans="2:33" ht="30" hidden="1">
      <c r="B365" s="15" t="s">
        <v>1770</v>
      </c>
      <c r="C365" s="1" t="s">
        <v>1044</v>
      </c>
      <c r="D365" s="1" t="s">
        <v>33</v>
      </c>
      <c r="E365" s="1" t="s">
        <v>84</v>
      </c>
      <c r="F365" s="1" t="s">
        <v>633</v>
      </c>
      <c r="G365" s="1" t="s">
        <v>465</v>
      </c>
      <c r="I365" s="1" t="s">
        <v>195</v>
      </c>
      <c r="J365" s="1" t="s">
        <v>51</v>
      </c>
      <c r="K365" s="17">
        <v>2587.1999999999998</v>
      </c>
      <c r="L365" s="17">
        <v>0</v>
      </c>
      <c r="M365" s="17">
        <v>10.09</v>
      </c>
      <c r="N365" s="18">
        <v>78314.66</v>
      </c>
      <c r="O36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78314.543999999994</v>
      </c>
      <c r="P365" s="17">
        <f>Таблица8234352[[#This Row],[Начислено взносов по отчету УК, руб,]]-Таблица8234352[[#This Row],[Начислено взносов  расчетное]]</f>
        <v>0.1160000000090804</v>
      </c>
      <c r="Q365" s="20">
        <v>66694.27</v>
      </c>
      <c r="R365" s="8">
        <f>Таблица8234352[[#This Row],[ПОСТУПИЛО ВЗНОСОВ ПО БАНКОВСКОЙ ВЫПИСКЕ]]-Таблица8234352[[#This Row],[Оплачено пени, руб,]]</f>
        <v>64748.630000000005</v>
      </c>
      <c r="S36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28910.12</v>
      </c>
      <c r="T365" s="18">
        <v>17289.73</v>
      </c>
      <c r="U365" s="18">
        <v>1945.64</v>
      </c>
      <c r="V365" s="20">
        <v>1283.92</v>
      </c>
      <c r="W365" s="20">
        <v>0</v>
      </c>
      <c r="X365" s="20">
        <v>0</v>
      </c>
      <c r="Y365" s="21">
        <v>0</v>
      </c>
      <c r="Z365" s="21">
        <v>0</v>
      </c>
      <c r="AA36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1102470.1499999997</v>
      </c>
      <c r="AB365" s="16">
        <v>1034491.96</v>
      </c>
      <c r="AC365" s="19">
        <v>1102470.1499999999</v>
      </c>
      <c r="AD36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5" s="24"/>
      <c r="AF365" s="1" t="s">
        <v>1044</v>
      </c>
      <c r="AG365" s="1">
        <v>958192.73</v>
      </c>
    </row>
    <row r="366" spans="2:33" ht="30" hidden="1">
      <c r="B366" s="15" t="s">
        <v>1770</v>
      </c>
      <c r="C366" s="1" t="s">
        <v>1045</v>
      </c>
      <c r="D366" s="1" t="s">
        <v>33</v>
      </c>
      <c r="E366" s="1" t="s">
        <v>362</v>
      </c>
      <c r="F366" s="1" t="s">
        <v>363</v>
      </c>
      <c r="G366" s="1" t="s">
        <v>446</v>
      </c>
      <c r="I366" s="30" t="s">
        <v>349</v>
      </c>
      <c r="J366" s="30" t="s">
        <v>350</v>
      </c>
      <c r="K366" s="17">
        <v>5140.3999999999996</v>
      </c>
      <c r="L366" s="17">
        <v>638.5</v>
      </c>
      <c r="M366" s="17">
        <v>10.09</v>
      </c>
      <c r="N366" s="18">
        <v>174927.48</v>
      </c>
      <c r="O36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174927.30299999999</v>
      </c>
      <c r="P366" s="17">
        <f>Таблица8234352[[#This Row],[Начислено взносов по отчету УК, руб,]]-Таблица8234352[[#This Row],[Начислено взносов  расчетное]]</f>
        <v>0.17700000002514571</v>
      </c>
      <c r="Q366" s="20">
        <v>142959.85</v>
      </c>
      <c r="R366" s="8">
        <f>Таблица8234352[[#This Row],[ПОСТУПИЛО ВЗНОСОВ ПО БАНКОВСКОЙ ВЫПИСКЕ]]-Таблица8234352[[#This Row],[Оплачено пени, руб,]]</f>
        <v>142679.19</v>
      </c>
      <c r="S36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39788.400000000009</v>
      </c>
      <c r="T366" s="18">
        <v>7820.77</v>
      </c>
      <c r="U366" s="18">
        <v>280.66000000000003</v>
      </c>
      <c r="V366" s="20">
        <v>1475.39</v>
      </c>
      <c r="W366" s="20">
        <v>0</v>
      </c>
      <c r="X366" s="20">
        <v>0</v>
      </c>
      <c r="Y366" s="21">
        <v>0</v>
      </c>
      <c r="Z366" s="21">
        <v>0</v>
      </c>
      <c r="AA36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872915.17999999947</v>
      </c>
      <c r="AB366" s="16">
        <v>728479.93999999948</v>
      </c>
      <c r="AC366" s="19">
        <v>872915.18</v>
      </c>
      <c r="AD36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6" s="24"/>
      <c r="AF366" s="1" t="s">
        <v>1045</v>
      </c>
      <c r="AG366" s="1">
        <v>5116049.8499999996</v>
      </c>
    </row>
    <row r="367" spans="2:33" ht="30" hidden="1">
      <c r="B367" s="15" t="s">
        <v>1770</v>
      </c>
      <c r="C367" s="1" t="s">
        <v>1046</v>
      </c>
      <c r="D367" s="1" t="s">
        <v>33</v>
      </c>
      <c r="E367" s="1" t="s">
        <v>1047</v>
      </c>
      <c r="F367" s="1" t="s">
        <v>1048</v>
      </c>
      <c r="G367" s="1" t="s">
        <v>75</v>
      </c>
      <c r="I367" s="1" t="s">
        <v>1009</v>
      </c>
      <c r="J367" s="30" t="s">
        <v>1010</v>
      </c>
      <c r="K367" s="17">
        <v>5152.5</v>
      </c>
      <c r="L367" s="17">
        <v>412.9</v>
      </c>
      <c r="M367" s="17">
        <v>10.48</v>
      </c>
      <c r="N367" s="18">
        <v>174976.23</v>
      </c>
      <c r="O36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174976.17600000001</v>
      </c>
      <c r="P367" s="17">
        <f>Таблица8234352[[#This Row],[Начислено взносов по отчету УК, руб,]]-Таблица8234352[[#This Row],[Начислено взносов  расчетное]]</f>
        <v>5.400000000372529E-2</v>
      </c>
      <c r="Q367" s="27">
        <v>133690</v>
      </c>
      <c r="R367" s="8">
        <f>Таблица8234352[[#This Row],[ПОСТУПИЛО ВЗНОСОВ ПО БАНКОВСКОЙ ВЫПИСКЕ]]-Таблица8234352[[#This Row],[Оплачено пени, руб,]]</f>
        <v>133361.71</v>
      </c>
      <c r="S36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47505.270000000019</v>
      </c>
      <c r="T367" s="18">
        <v>6219.04</v>
      </c>
      <c r="U367" s="18">
        <v>328.29</v>
      </c>
      <c r="V367" s="20">
        <v>6777.49</v>
      </c>
      <c r="W367" s="20">
        <v>0</v>
      </c>
      <c r="X367" s="20">
        <v>0</v>
      </c>
      <c r="Y367" s="21">
        <v>0</v>
      </c>
      <c r="Z367" s="21">
        <v>0</v>
      </c>
      <c r="AA36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5627854.7200000007</v>
      </c>
      <c r="AB367" s="16">
        <v>5487387.2300000004</v>
      </c>
      <c r="AC367" s="19">
        <v>5627854.7199999997</v>
      </c>
      <c r="AD36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7" s="24"/>
      <c r="AF367" s="1" t="s">
        <v>1046</v>
      </c>
      <c r="AG367" s="1">
        <v>5280464.3600000003</v>
      </c>
    </row>
    <row r="368" spans="2:33" ht="30" hidden="1">
      <c r="B368" s="15" t="s">
        <v>1770</v>
      </c>
      <c r="C368" s="1" t="s">
        <v>1049</v>
      </c>
      <c r="D368" s="1" t="s">
        <v>33</v>
      </c>
      <c r="E368" s="1" t="s">
        <v>1050</v>
      </c>
      <c r="F368" s="1" t="s">
        <v>1051</v>
      </c>
      <c r="G368" s="1" t="s">
        <v>1052</v>
      </c>
      <c r="I368" s="1" t="s">
        <v>1053</v>
      </c>
      <c r="J368" s="1">
        <v>2460122499</v>
      </c>
      <c r="K368" s="17">
        <v>5472.8</v>
      </c>
      <c r="L368" s="17">
        <v>312.89999999999998</v>
      </c>
      <c r="M368" s="17">
        <v>10.09</v>
      </c>
      <c r="N368" s="18">
        <v>173162.01</v>
      </c>
      <c r="O36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175133.139</v>
      </c>
      <c r="P368" s="17">
        <f>Таблица8234352[[#This Row],[Начислено взносов по отчету УК, руб,]]-Таблица8234352[[#This Row],[Начислено взносов  расчетное]]</f>
        <v>-1971.1289999999863</v>
      </c>
      <c r="Q368" s="27">
        <v>195574.25</v>
      </c>
      <c r="R368" s="8">
        <f>Таблица8234352[[#This Row],[ПОСТУПИЛО ВЗНОСОВ ПО БАНКОВСКОЙ ВЫПИСКЕ]]-Таблица8234352[[#This Row],[Оплачено пени, руб,]]</f>
        <v>195534.89</v>
      </c>
      <c r="S36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-20964.390000000007</v>
      </c>
      <c r="T368" s="18">
        <v>1447.85</v>
      </c>
      <c r="U368" s="18">
        <v>39.36</v>
      </c>
      <c r="V368" s="20">
        <v>6637</v>
      </c>
      <c r="W368" s="20">
        <v>0</v>
      </c>
      <c r="X368" s="20">
        <v>0</v>
      </c>
      <c r="Y368" s="21">
        <v>0</v>
      </c>
      <c r="Z368" s="21">
        <v>0</v>
      </c>
      <c r="AA36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5553443.2799999993</v>
      </c>
      <c r="AB368" s="16">
        <v>5351232.0299999993</v>
      </c>
      <c r="AC368" s="19">
        <v>5553443.2800000003</v>
      </c>
      <c r="AD36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8" s="24" t="s">
        <v>1054</v>
      </c>
      <c r="AF368" s="1" t="s">
        <v>1049</v>
      </c>
      <c r="AG368" s="1">
        <v>5098910.7699999996</v>
      </c>
    </row>
    <row r="369" spans="2:33" hidden="1">
      <c r="B369" s="15" t="s">
        <v>1770</v>
      </c>
      <c r="C369" s="1" t="s">
        <v>1055</v>
      </c>
      <c r="D369" s="1" t="s">
        <v>83</v>
      </c>
      <c r="E369" s="1" t="s">
        <v>313</v>
      </c>
      <c r="F369" s="1" t="s">
        <v>314</v>
      </c>
      <c r="G369" s="1" t="s">
        <v>246</v>
      </c>
      <c r="I369" s="1" t="s">
        <v>226</v>
      </c>
      <c r="J369" s="1" t="s">
        <v>227</v>
      </c>
      <c r="K369" s="17">
        <v>5587.6</v>
      </c>
      <c r="L369" s="17">
        <v>218.6</v>
      </c>
      <c r="M369" s="17">
        <v>10.09</v>
      </c>
      <c r="N369" s="18">
        <v>175753.8</v>
      </c>
      <c r="O36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175753.674</v>
      </c>
      <c r="P369" s="17">
        <f>Таблица8234352[[#This Row],[Начислено взносов по отчету УК, руб,]]-Таблица8234352[[#This Row],[Начислено взносов  расчетное]]</f>
        <v>0.12599999998928979</v>
      </c>
      <c r="Q369" s="19">
        <v>172073.12</v>
      </c>
      <c r="R369" s="8">
        <f>Таблица8234352[[#This Row],[ПОСТУПИЛО ВЗНОСОВ ПО БАНКОВСКОЙ ВЫПИСКЕ]]-Таблица8234352[[#This Row],[Оплачено пени, руб,]]</f>
        <v>172073.12</v>
      </c>
      <c r="S36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15201.029999999993</v>
      </c>
      <c r="T369" s="18">
        <v>11520.35</v>
      </c>
      <c r="U369" s="18">
        <v>0</v>
      </c>
      <c r="V369" s="20">
        <v>0</v>
      </c>
      <c r="W369" s="20">
        <v>0</v>
      </c>
      <c r="X369" s="20">
        <v>0</v>
      </c>
      <c r="Y369" s="21">
        <v>0</v>
      </c>
      <c r="Z369" s="21">
        <v>0</v>
      </c>
      <c r="AA36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1998850.2400000002</v>
      </c>
      <c r="AB369" s="16">
        <v>1826777.12</v>
      </c>
      <c r="AC369" s="19">
        <v>1998850.24</v>
      </c>
      <c r="AD36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69" s="24"/>
      <c r="AF369" s="1" t="s">
        <v>1055</v>
      </c>
      <c r="AG369" s="1">
        <v>1662736.81</v>
      </c>
    </row>
    <row r="370" spans="2:33" ht="30" hidden="1">
      <c r="B370" s="15" t="s">
        <v>1770</v>
      </c>
      <c r="C370" s="1" t="s">
        <v>1056</v>
      </c>
      <c r="D370" s="1" t="s">
        <v>33</v>
      </c>
      <c r="E370" s="1" t="s">
        <v>377</v>
      </c>
      <c r="F370" s="1" t="s">
        <v>378</v>
      </c>
      <c r="G370" s="1" t="s">
        <v>1057</v>
      </c>
      <c r="I370" s="1" t="s">
        <v>380</v>
      </c>
      <c r="J370" s="1" t="s">
        <v>866</v>
      </c>
      <c r="K370" s="17">
        <v>5873</v>
      </c>
      <c r="L370" s="17">
        <v>216.8</v>
      </c>
      <c r="M370" s="17">
        <v>10.09</v>
      </c>
      <c r="N370" s="18">
        <v>184338.25</v>
      </c>
      <c r="O37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184338.24600000001</v>
      </c>
      <c r="P370" s="17">
        <f>Таблица8234352[[#This Row],[Начислено взносов по отчету УК, руб,]]-Таблица8234352[[#This Row],[Начислено взносов  расчетное]]</f>
        <v>3.999999986262992E-3</v>
      </c>
      <c r="Q370" s="20">
        <v>173311.94</v>
      </c>
      <c r="R370" s="8">
        <f>Таблица8234352[[#This Row],[ПОСТУПИЛО ВЗНОСОВ ПО БАНКОВСКОЙ ВЫПИСКЕ]]-Таблица8234352[[#This Row],[Оплачено пени, руб,]]</f>
        <v>173311.94</v>
      </c>
      <c r="S37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11026.309999999998</v>
      </c>
      <c r="T370" s="18">
        <v>0</v>
      </c>
      <c r="U370" s="18">
        <v>0</v>
      </c>
      <c r="V370" s="20">
        <v>4090.89</v>
      </c>
      <c r="W370" s="20">
        <v>0</v>
      </c>
      <c r="X370" s="20">
        <v>0</v>
      </c>
      <c r="Y370" s="21">
        <v>0</v>
      </c>
      <c r="Z370" s="21">
        <v>0</v>
      </c>
      <c r="AA37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703852.42</v>
      </c>
      <c r="AB370" s="16">
        <v>526449.59000000008</v>
      </c>
      <c r="AC370" s="19">
        <v>703852.42</v>
      </c>
      <c r="AD37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0" s="24"/>
      <c r="AF370" s="1" t="s">
        <v>1056</v>
      </c>
      <c r="AG370" s="1">
        <v>324559.33</v>
      </c>
    </row>
    <row r="371" spans="2:33" ht="30" hidden="1">
      <c r="B371" s="15" t="s">
        <v>1770</v>
      </c>
      <c r="C371" s="1" t="s">
        <v>1058</v>
      </c>
      <c r="D371" s="1" t="s">
        <v>33</v>
      </c>
      <c r="E371" s="1" t="s">
        <v>471</v>
      </c>
      <c r="F371" s="1" t="s">
        <v>472</v>
      </c>
      <c r="G371" s="1" t="s">
        <v>1059</v>
      </c>
      <c r="I371" s="1" t="s">
        <v>1060</v>
      </c>
      <c r="J371" s="1" t="s">
        <v>1061</v>
      </c>
      <c r="K371" s="17">
        <v>5375</v>
      </c>
      <c r="L371" s="17">
        <v>265</v>
      </c>
      <c r="M371" s="17">
        <v>10.48</v>
      </c>
      <c r="N371" s="18">
        <v>177336</v>
      </c>
      <c r="O37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177321.60000000001</v>
      </c>
      <c r="P371" s="17">
        <f>Таблица8234352[[#This Row],[Начислено взносов по отчету УК, руб,]]-Таблица8234352[[#This Row],[Начислено взносов  расчетное]]</f>
        <v>14.399999999994179</v>
      </c>
      <c r="Q371" s="27">
        <v>138932.10999999999</v>
      </c>
      <c r="R371" s="8">
        <f>Таблица8234352[[#This Row],[ПОСТУПИЛО ВЗНОСОВ ПО БАНКОВСКОЙ ВЫПИСКЕ]]-Таблица8234352[[#This Row],[Оплачено пени, руб,]]</f>
        <v>138805.10999999999</v>
      </c>
      <c r="S37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39421.890000000014</v>
      </c>
      <c r="T371" s="18">
        <v>1018</v>
      </c>
      <c r="U371" s="18">
        <v>127</v>
      </c>
      <c r="V371" s="20">
        <v>6273.53</v>
      </c>
      <c r="W371" s="20">
        <v>0</v>
      </c>
      <c r="X371" s="20">
        <v>0</v>
      </c>
      <c r="Y371" s="21">
        <v>0</v>
      </c>
      <c r="Z371" s="21">
        <v>0</v>
      </c>
      <c r="AA37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5218408.6000000006</v>
      </c>
      <c r="AB371" s="16">
        <v>5073202.96</v>
      </c>
      <c r="AC371" s="20">
        <v>5218408.5999999996</v>
      </c>
      <c r="AD37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1" s="24"/>
      <c r="AF371" s="1" t="s">
        <v>1058</v>
      </c>
      <c r="AG371" s="1">
        <v>4871486.3600000003</v>
      </c>
    </row>
    <row r="372" spans="2:33" ht="30" hidden="1">
      <c r="B372" s="15" t="s">
        <v>1770</v>
      </c>
      <c r="C372" s="1" t="s">
        <v>1062</v>
      </c>
      <c r="D372" s="1" t="s">
        <v>33</v>
      </c>
      <c r="E372" s="1" t="s">
        <v>780</v>
      </c>
      <c r="F372" s="1" t="s">
        <v>781</v>
      </c>
      <c r="G372" s="1" t="s">
        <v>1063</v>
      </c>
      <c r="I372" s="1" t="s">
        <v>783</v>
      </c>
      <c r="J372" s="1" t="s">
        <v>51</v>
      </c>
      <c r="K372" s="17">
        <v>2462.8000000000002</v>
      </c>
      <c r="L372" s="17">
        <v>161.30000000000001</v>
      </c>
      <c r="M372" s="17">
        <v>10.09</v>
      </c>
      <c r="N372" s="18">
        <v>79431.66</v>
      </c>
      <c r="O37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79431.507000000012</v>
      </c>
      <c r="P372" s="17">
        <f>Таблица8234352[[#This Row],[Начислено взносов по отчету УК, руб,]]-Таблица8234352[[#This Row],[Начислено взносов  расчетное]]</f>
        <v>0.15299999999115244</v>
      </c>
      <c r="Q372" s="27">
        <v>74144.81</v>
      </c>
      <c r="R372" s="8">
        <f>Таблица8234352[[#This Row],[ПОСТУПИЛО ВЗНОСОВ ПО БАНКОВСКОЙ ВЫПИСКЕ]]-Таблица8234352[[#This Row],[Оплачено пени, руб,]]</f>
        <v>74132.459999999992</v>
      </c>
      <c r="S37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15553.420000000011</v>
      </c>
      <c r="T372" s="18">
        <v>10266.57</v>
      </c>
      <c r="U372" s="18">
        <v>12.35</v>
      </c>
      <c r="V372" s="20">
        <v>2826.87</v>
      </c>
      <c r="W372" s="20">
        <v>0</v>
      </c>
      <c r="X372" s="20">
        <v>0</v>
      </c>
      <c r="Y372" s="21">
        <v>0</v>
      </c>
      <c r="Z372" s="21">
        <v>0</v>
      </c>
      <c r="AA37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2359271.4300000002</v>
      </c>
      <c r="AB372" s="16">
        <v>2282299.75</v>
      </c>
      <c r="AC372" s="19">
        <v>2359271.4300000002</v>
      </c>
      <c r="AD37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2" s="24"/>
      <c r="AF372" s="1" t="s">
        <v>1062</v>
      </c>
      <c r="AG372" s="1">
        <v>2218534.81</v>
      </c>
    </row>
    <row r="373" spans="2:33" ht="30" hidden="1">
      <c r="B373" s="15" t="s">
        <v>1770</v>
      </c>
      <c r="C373" s="1" t="s">
        <v>1064</v>
      </c>
      <c r="D373" s="1" t="s">
        <v>33</v>
      </c>
      <c r="E373" s="1" t="s">
        <v>395</v>
      </c>
      <c r="F373" s="1" t="s">
        <v>396</v>
      </c>
      <c r="G373" s="1" t="s">
        <v>1065</v>
      </c>
      <c r="I373" s="1" t="s">
        <v>195</v>
      </c>
      <c r="J373" s="1" t="s">
        <v>51</v>
      </c>
      <c r="K373" s="17">
        <v>2726.7</v>
      </c>
      <c r="L373" s="17">
        <v>0</v>
      </c>
      <c r="M373" s="17">
        <v>10.09</v>
      </c>
      <c r="N373" s="18">
        <v>82537.289999999994</v>
      </c>
      <c r="O37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82537.209000000003</v>
      </c>
      <c r="P373" s="17">
        <f>Таблица8234352[[#This Row],[Начислено взносов по отчету УК, руб,]]-Таблица8234352[[#This Row],[Начислено взносов  расчетное]]</f>
        <v>8.099999999103602E-2</v>
      </c>
      <c r="Q373" s="27">
        <v>158025.79</v>
      </c>
      <c r="R373" s="8">
        <f>Таблица8234352[[#This Row],[ПОСТУПИЛО ВЗНОСОВ ПО БАНКОВСКОЙ ВЫПИСКЕ]]-Таблица8234352[[#This Row],[Оплачено пени, руб,]]</f>
        <v>131197.49000000002</v>
      </c>
      <c r="S37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-58940.010000000024</v>
      </c>
      <c r="T373" s="18">
        <v>16548.490000000002</v>
      </c>
      <c r="U373" s="18">
        <v>26828.3</v>
      </c>
      <c r="V373" s="20">
        <v>2828.75</v>
      </c>
      <c r="W373" s="20">
        <v>0</v>
      </c>
      <c r="X373" s="20">
        <v>0</v>
      </c>
      <c r="Y373" s="21">
        <v>0</v>
      </c>
      <c r="Z373" s="21">
        <v>0</v>
      </c>
      <c r="AA37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2440438.16</v>
      </c>
      <c r="AB373" s="16">
        <v>2279583.62</v>
      </c>
      <c r="AC373" s="19">
        <v>2440438.16</v>
      </c>
      <c r="AD37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3" s="24"/>
      <c r="AF373" s="1" t="s">
        <v>1064</v>
      </c>
      <c r="AG373" s="1">
        <v>2155091.5</v>
      </c>
    </row>
    <row r="374" spans="2:33" hidden="1">
      <c r="B374" s="15" t="s">
        <v>1770</v>
      </c>
      <c r="C374" s="1" t="s">
        <v>1066</v>
      </c>
      <c r="D374" s="1" t="s">
        <v>860</v>
      </c>
      <c r="E374" s="1" t="s">
        <v>861</v>
      </c>
      <c r="F374" s="1" t="s">
        <v>862</v>
      </c>
      <c r="G374" s="1" t="s">
        <v>383</v>
      </c>
      <c r="H374" s="1" t="s">
        <v>1771</v>
      </c>
      <c r="I374" s="1" t="s">
        <v>863</v>
      </c>
      <c r="J374" s="1" t="s">
        <v>864</v>
      </c>
      <c r="K374" s="17">
        <v>5682.9</v>
      </c>
      <c r="L374" s="17">
        <v>0</v>
      </c>
      <c r="M374" s="17">
        <v>10.48</v>
      </c>
      <c r="N374" s="18">
        <v>178670.38</v>
      </c>
      <c r="O37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178670.37599999999</v>
      </c>
      <c r="P374" s="17">
        <f>Таблица8234352[[#This Row],[Начислено взносов по отчету УК, руб,]]-Таблица8234352[[#This Row],[Начислено взносов  расчетное]]</f>
        <v>4.0000000153668225E-3</v>
      </c>
      <c r="Q374" s="19">
        <v>175701.83</v>
      </c>
      <c r="R374" s="8">
        <f>Таблица8234352[[#This Row],[ПОСТУПИЛО ВЗНОСОВ ПО БАНКОВСКОЙ ВЫПИСКЕ]]-Таблица8234352[[#This Row],[Оплачено пени, руб,]]</f>
        <v>175622.47</v>
      </c>
      <c r="S37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3156.0300000000034</v>
      </c>
      <c r="T374" s="18">
        <v>187.48</v>
      </c>
      <c r="U374" s="18">
        <v>79.36</v>
      </c>
      <c r="V374" s="20">
        <v>0</v>
      </c>
      <c r="W374" s="20">
        <v>0</v>
      </c>
      <c r="X374" s="20">
        <v>0</v>
      </c>
      <c r="Y374" s="21">
        <v>0</v>
      </c>
      <c r="Z374" s="21">
        <v>0</v>
      </c>
      <c r="AA37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342631.35999999975</v>
      </c>
      <c r="AB374" s="16">
        <v>166929.5299999998</v>
      </c>
      <c r="AC374" s="20">
        <v>342631.36</v>
      </c>
      <c r="AD37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4" s="24"/>
      <c r="AF374" s="1" t="s">
        <v>1066</v>
      </c>
      <c r="AG374" s="1">
        <v>3421436.53</v>
      </c>
    </row>
    <row r="375" spans="2:33" ht="45" hidden="1">
      <c r="B375" s="15" t="s">
        <v>1770</v>
      </c>
      <c r="C375" s="1" t="s">
        <v>1067</v>
      </c>
      <c r="D375" s="1" t="s">
        <v>33</v>
      </c>
      <c r="E375" s="1" t="s">
        <v>342</v>
      </c>
      <c r="F375" s="1" t="s">
        <v>343</v>
      </c>
      <c r="G375" s="1" t="s">
        <v>658</v>
      </c>
      <c r="I375" s="1" t="s">
        <v>195</v>
      </c>
      <c r="J375" s="1" t="s">
        <v>51</v>
      </c>
      <c r="K375" s="17">
        <v>3049.6</v>
      </c>
      <c r="L375" s="17">
        <v>130</v>
      </c>
      <c r="M375" s="17">
        <v>10.09</v>
      </c>
      <c r="N375" s="18">
        <v>96246.57</v>
      </c>
      <c r="O37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96246.491999999998</v>
      </c>
      <c r="P375" s="17">
        <f>Таблица8234352[[#This Row],[Начислено взносов по отчету УК, руб,]]-Таблица8234352[[#This Row],[Начислено взносов  расчетное]]</f>
        <v>7.8000000008614734E-2</v>
      </c>
      <c r="Q375" s="19">
        <v>94820.07</v>
      </c>
      <c r="R375" s="8">
        <f>Таблица8234352[[#This Row],[ПОСТУПИЛО ВЗНОСОВ ПО БАНКОВСКОЙ ВЫПИСКЕ]]-Таблица8234352[[#This Row],[Оплачено пени, руб,]]</f>
        <v>93857.41</v>
      </c>
      <c r="S37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9241.4100000000035</v>
      </c>
      <c r="T375" s="18">
        <v>7814.91</v>
      </c>
      <c r="U375" s="18">
        <v>962.66</v>
      </c>
      <c r="V375" s="20">
        <v>0</v>
      </c>
      <c r="W375" s="20">
        <v>0</v>
      </c>
      <c r="X375" s="20">
        <v>0</v>
      </c>
      <c r="Y375" s="21">
        <v>0</v>
      </c>
      <c r="Z375" s="21">
        <v>0</v>
      </c>
      <c r="AA37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539229.63</v>
      </c>
      <c r="AB375" s="16">
        <v>444409.56</v>
      </c>
      <c r="AC375" s="19">
        <v>539229.63</v>
      </c>
      <c r="AD37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5" s="24"/>
      <c r="AF375" s="1" t="s">
        <v>1067</v>
      </c>
      <c r="AG375" s="1">
        <v>351060.57</v>
      </c>
    </row>
    <row r="376" spans="2:33" ht="30" hidden="1">
      <c r="B376" s="15" t="s">
        <v>1770</v>
      </c>
      <c r="C376" s="1" t="s">
        <v>1068</v>
      </c>
      <c r="D376" s="1" t="s">
        <v>33</v>
      </c>
      <c r="E376" s="1" t="s">
        <v>613</v>
      </c>
      <c r="F376" s="1" t="s">
        <v>614</v>
      </c>
      <c r="G376" s="1" t="s">
        <v>1069</v>
      </c>
      <c r="I376" s="30" t="s">
        <v>433</v>
      </c>
      <c r="J376" s="30" t="s">
        <v>434</v>
      </c>
      <c r="K376" s="31">
        <v>5723.4</v>
      </c>
      <c r="L376" s="31">
        <v>0</v>
      </c>
      <c r="M376" s="17">
        <v>10.48</v>
      </c>
      <c r="N376" s="18">
        <v>179943.78</v>
      </c>
      <c r="O37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179943.696</v>
      </c>
      <c r="P376" s="17">
        <f>Таблица8234352[[#This Row],[Начислено взносов по отчету УК, руб,]]-Таблица8234352[[#This Row],[Начислено взносов  расчетное]]</f>
        <v>8.4000000002561137E-2</v>
      </c>
      <c r="Q376" s="20">
        <v>162565.54</v>
      </c>
      <c r="R376" s="8">
        <f>Таблица8234352[[#This Row],[ПОСТУПИЛО ВЗНОСОВ ПО БАНКОВСКОЙ ВЫПИСКЕ]]-Таблица8234352[[#This Row],[Оплачено пени, руб,]]</f>
        <v>161942.62</v>
      </c>
      <c r="S37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19937.980000000003</v>
      </c>
      <c r="T376" s="18">
        <v>2559.7399999999998</v>
      </c>
      <c r="U376" s="18">
        <v>622.91999999999996</v>
      </c>
      <c r="V376" s="20">
        <v>0</v>
      </c>
      <c r="W376" s="20">
        <v>0</v>
      </c>
      <c r="X376" s="20">
        <v>0</v>
      </c>
      <c r="Y376" s="21">
        <v>0</v>
      </c>
      <c r="Z376" s="21">
        <v>0</v>
      </c>
      <c r="AA37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1282574.1000000001</v>
      </c>
      <c r="AB376" s="16">
        <v>1120008.56</v>
      </c>
      <c r="AC376" s="19">
        <v>1282574.1000000001</v>
      </c>
      <c r="AD37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6" s="24"/>
      <c r="AF376" s="1" t="s">
        <v>1068</v>
      </c>
      <c r="AG376" s="1">
        <v>950987.29</v>
      </c>
    </row>
    <row r="377" spans="2:33" ht="30" hidden="1">
      <c r="B377" s="15" t="s">
        <v>1770</v>
      </c>
      <c r="C377" s="1" t="s">
        <v>1070</v>
      </c>
      <c r="D377" s="1" t="s">
        <v>33</v>
      </c>
      <c r="E377" s="1" t="s">
        <v>365</v>
      </c>
      <c r="F377" s="1" t="s">
        <v>366</v>
      </c>
      <c r="G377" s="1" t="s">
        <v>339</v>
      </c>
      <c r="I377" s="1" t="s">
        <v>195</v>
      </c>
      <c r="J377" s="1" t="s">
        <v>51</v>
      </c>
      <c r="K377" s="17">
        <v>3206.6</v>
      </c>
      <c r="L377" s="17">
        <v>0</v>
      </c>
      <c r="M377" s="17">
        <v>10.09</v>
      </c>
      <c r="N377" s="18">
        <v>97063.83</v>
      </c>
      <c r="O37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97063.781999999992</v>
      </c>
      <c r="P377" s="17">
        <f>Таблица8234352[[#This Row],[Начислено взносов по отчету УК, руб,]]-Таблица8234352[[#This Row],[Начислено взносов  расчетное]]</f>
        <v>4.8000000009778887E-2</v>
      </c>
      <c r="Q377" s="27">
        <v>78954.710000000006</v>
      </c>
      <c r="R377" s="8">
        <f>Таблица8234352[[#This Row],[ПОСТУПИЛО ВЗНОСОВ ПО БАНКОВСКОЙ ВЫПИСКЕ]]-Таблица8234352[[#This Row],[Оплачено пени, руб,]]</f>
        <v>76623.61</v>
      </c>
      <c r="S37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39971.129999999997</v>
      </c>
      <c r="T377" s="18">
        <v>21862.01</v>
      </c>
      <c r="U377" s="18">
        <v>2331.1</v>
      </c>
      <c r="V377" s="20">
        <v>3404.61</v>
      </c>
      <c r="W377" s="20">
        <v>0</v>
      </c>
      <c r="X377" s="20">
        <v>0</v>
      </c>
      <c r="Y377" s="21">
        <v>0</v>
      </c>
      <c r="Z377" s="21">
        <v>0</v>
      </c>
      <c r="AA37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2831907.48</v>
      </c>
      <c r="AB377" s="16">
        <v>2749548.16</v>
      </c>
      <c r="AC377" s="20">
        <v>2831907.48</v>
      </c>
      <c r="AD37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7" s="24"/>
      <c r="AF377" s="1" t="s">
        <v>1070</v>
      </c>
      <c r="AG377" s="1">
        <v>2647727.6</v>
      </c>
    </row>
    <row r="378" spans="2:33" ht="30" hidden="1">
      <c r="B378" s="15" t="s">
        <v>1770</v>
      </c>
      <c r="C378" s="1" t="s">
        <v>1071</v>
      </c>
      <c r="D378" s="1" t="s">
        <v>33</v>
      </c>
      <c r="E378" s="1" t="s">
        <v>1072</v>
      </c>
      <c r="F378" s="1" t="s">
        <v>1073</v>
      </c>
      <c r="G378" s="1" t="s">
        <v>1074</v>
      </c>
      <c r="I378" s="1" t="s">
        <v>174</v>
      </c>
      <c r="J378" s="1" t="s">
        <v>175</v>
      </c>
      <c r="K378" s="17">
        <v>4044.2</v>
      </c>
      <c r="L378" s="17">
        <v>1729.4</v>
      </c>
      <c r="M378" s="17">
        <v>10.48</v>
      </c>
      <c r="N378" s="18">
        <v>181521.93</v>
      </c>
      <c r="O37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181521.98400000003</v>
      </c>
      <c r="P378" s="17">
        <f>Таблица8234352[[#This Row],[Начислено взносов по отчету УК, руб,]]-Таблица8234352[[#This Row],[Начислено взносов  расчетное]]</f>
        <v>-5.4000000032829121E-2</v>
      </c>
      <c r="Q378" s="20">
        <v>110973.04</v>
      </c>
      <c r="R378" s="8">
        <f>Таблица8234352[[#This Row],[ПОСТУПИЛО ВЗНОСОВ ПО БАНКОВСКОЙ ВЫПИСКЕ]]-Таблица8234352[[#This Row],[Оплачено пени, руб,]]</f>
        <v>110973.04</v>
      </c>
      <c r="S37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70548.89</v>
      </c>
      <c r="T378" s="18">
        <v>0</v>
      </c>
      <c r="U378" s="18">
        <v>0</v>
      </c>
      <c r="V378" s="20">
        <v>1661.75</v>
      </c>
      <c r="W378" s="20">
        <v>0</v>
      </c>
      <c r="X378" s="20">
        <v>0</v>
      </c>
      <c r="Y378" s="21">
        <v>0</v>
      </c>
      <c r="Z378" s="21">
        <v>0</v>
      </c>
      <c r="AA37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1445917.26</v>
      </c>
      <c r="AB378" s="16">
        <v>1333282.47</v>
      </c>
      <c r="AC378" s="19">
        <v>1445917.26</v>
      </c>
      <c r="AD37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8" s="24"/>
      <c r="AF378" s="1" t="s">
        <v>1071</v>
      </c>
      <c r="AG378" s="1">
        <v>1209209.17</v>
      </c>
    </row>
    <row r="379" spans="2:33" ht="30" hidden="1">
      <c r="B379" s="15" t="s">
        <v>1770</v>
      </c>
      <c r="C379" s="1" t="s">
        <v>1075</v>
      </c>
      <c r="D379" s="1" t="s">
        <v>83</v>
      </c>
      <c r="E379" s="1" t="s">
        <v>1076</v>
      </c>
      <c r="F379" s="1" t="s">
        <v>1077</v>
      </c>
      <c r="G379" s="1" t="s">
        <v>1078</v>
      </c>
      <c r="I379" s="30" t="s">
        <v>116</v>
      </c>
      <c r="J379" s="1" t="s">
        <v>117</v>
      </c>
      <c r="K379" s="17">
        <v>5891.9</v>
      </c>
      <c r="L379" s="17">
        <v>163.19999999999999</v>
      </c>
      <c r="M379" s="17">
        <v>10.09</v>
      </c>
      <c r="N379" s="18">
        <v>183288.15</v>
      </c>
      <c r="O37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183287.87699999998</v>
      </c>
      <c r="P379" s="17">
        <f>Таблица8234352[[#This Row],[Начислено взносов по отчету УК, руб,]]-Таблица8234352[[#This Row],[Начислено взносов  расчетное]]</f>
        <v>0.27300000001559965</v>
      </c>
      <c r="Q379" s="20">
        <v>164600.07</v>
      </c>
      <c r="R379" s="8">
        <f>Таблица8234352[[#This Row],[ПОСТУПИЛО ВЗНОСОВ ПО БАНКОВСКОЙ ВЫПИСКЕ]]-Таблица8234352[[#This Row],[Оплачено пени, руб,]]</f>
        <v>162193.69</v>
      </c>
      <c r="S37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18688.079999999991</v>
      </c>
      <c r="T379" s="18">
        <v>0</v>
      </c>
      <c r="U379" s="18">
        <v>2406.38</v>
      </c>
      <c r="V379" s="20">
        <v>3956.61</v>
      </c>
      <c r="W379" s="20">
        <v>0</v>
      </c>
      <c r="X379" s="20">
        <v>0</v>
      </c>
      <c r="Y379" s="21">
        <v>0</v>
      </c>
      <c r="Z379" s="21">
        <v>0</v>
      </c>
      <c r="AA37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3408642.2399999993</v>
      </c>
      <c r="AB379" s="16">
        <v>3240085.5599999996</v>
      </c>
      <c r="AC379" s="20">
        <v>3408642.24</v>
      </c>
      <c r="AD37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79" s="24"/>
      <c r="AF379" s="1" t="s">
        <v>1075</v>
      </c>
      <c r="AG379" s="1">
        <v>3060984.53</v>
      </c>
    </row>
    <row r="380" spans="2:33" hidden="1">
      <c r="B380" s="15" t="s">
        <v>1770</v>
      </c>
      <c r="C380" s="1" t="s">
        <v>1079</v>
      </c>
      <c r="D380" s="1" t="s">
        <v>83</v>
      </c>
      <c r="E380" s="1" t="s">
        <v>851</v>
      </c>
      <c r="F380" s="1" t="s">
        <v>852</v>
      </c>
      <c r="G380" s="1" t="s">
        <v>270</v>
      </c>
      <c r="I380" s="1" t="s">
        <v>180</v>
      </c>
      <c r="J380" s="1" t="s">
        <v>181</v>
      </c>
      <c r="K380" s="17">
        <v>6068.8</v>
      </c>
      <c r="L380" s="17">
        <v>0</v>
      </c>
      <c r="M380" s="17">
        <v>10.09</v>
      </c>
      <c r="N380" s="18">
        <v>183702.48</v>
      </c>
      <c r="O38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183702.576</v>
      </c>
      <c r="P380" s="17">
        <f>Таблица8234352[[#This Row],[Начислено взносов по отчету УК, руб,]]-Таблица8234352[[#This Row],[Начислено взносов  расчетное]]</f>
        <v>-9.5999999990453944E-2</v>
      </c>
      <c r="Q380" s="20">
        <v>195709.21</v>
      </c>
      <c r="R380" s="8">
        <f>Таблица8234352[[#This Row],[ПОСТУПИЛО ВЗНОСОВ ПО БАНКОВСКОЙ ВЫПИСКЕ]]-Таблица8234352[[#This Row],[Оплачено пени, руб,]]</f>
        <v>195709.21</v>
      </c>
      <c r="S38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692.72000000001935</v>
      </c>
      <c r="T380" s="18">
        <v>12699.45</v>
      </c>
      <c r="U380" s="18">
        <v>0</v>
      </c>
      <c r="V380" s="20">
        <v>0</v>
      </c>
      <c r="W380" s="20">
        <v>0</v>
      </c>
      <c r="X380" s="20">
        <v>0</v>
      </c>
      <c r="Y380" s="21">
        <v>0</v>
      </c>
      <c r="Z380" s="21">
        <v>0</v>
      </c>
      <c r="AA38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2768158.67</v>
      </c>
      <c r="AB380" s="16">
        <v>2572449.46</v>
      </c>
      <c r="AC380" s="20">
        <f>AA380</f>
        <v>2768158.67</v>
      </c>
      <c r="AD38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0" s="24"/>
      <c r="AF380" s="1" t="s">
        <v>1079</v>
      </c>
      <c r="AG380" s="1">
        <v>2379517.1800000002</v>
      </c>
    </row>
    <row r="381" spans="2:33" hidden="1">
      <c r="B381" s="15" t="s">
        <v>1770</v>
      </c>
      <c r="C381" s="1" t="s">
        <v>1080</v>
      </c>
      <c r="D381" s="1" t="s">
        <v>83</v>
      </c>
      <c r="E381" s="1" t="s">
        <v>311</v>
      </c>
      <c r="F381" s="1" t="s">
        <v>291</v>
      </c>
      <c r="G381" s="1" t="s">
        <v>655</v>
      </c>
      <c r="I381" s="30" t="s">
        <v>226</v>
      </c>
      <c r="J381" s="30" t="s">
        <v>227</v>
      </c>
      <c r="K381" s="31">
        <v>5955.1</v>
      </c>
      <c r="L381" s="31">
        <v>114.4</v>
      </c>
      <c r="M381" s="17">
        <v>10.09</v>
      </c>
      <c r="N381" s="18">
        <v>183723.99</v>
      </c>
      <c r="O38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183723.76499999998</v>
      </c>
      <c r="P381" s="17">
        <f>Таблица8234352[[#This Row],[Начислено взносов по отчету УК, руб,]]-Таблица8234352[[#This Row],[Начислено взносов  расчетное]]</f>
        <v>0.22500000000582077</v>
      </c>
      <c r="Q381" s="19">
        <v>174622.01</v>
      </c>
      <c r="R381" s="8">
        <f>Таблица8234352[[#This Row],[ПОСТУПИЛО ВЗНОСОВ ПО БАНКОВСКОЙ ВЫПИСКЕ]]-Таблица8234352[[#This Row],[Оплачено пени, руб,]]</f>
        <v>174622.01</v>
      </c>
      <c r="S38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11433.339999999982</v>
      </c>
      <c r="T381" s="18">
        <v>2331.36</v>
      </c>
      <c r="U381" s="18">
        <v>0</v>
      </c>
      <c r="V381" s="20">
        <v>0</v>
      </c>
      <c r="W381" s="20">
        <v>0</v>
      </c>
      <c r="X381" s="20">
        <v>0</v>
      </c>
      <c r="Y381" s="21">
        <v>0</v>
      </c>
      <c r="Z381" s="21">
        <v>0</v>
      </c>
      <c r="AA38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700574.59999999963</v>
      </c>
      <c r="AB381" s="16">
        <v>525952.58999999962</v>
      </c>
      <c r="AC381" s="19">
        <v>700574.6</v>
      </c>
      <c r="AD38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1" s="24"/>
      <c r="AF381" s="1" t="s">
        <v>1080</v>
      </c>
      <c r="AG381" s="1">
        <v>2113778.67</v>
      </c>
    </row>
    <row r="382" spans="2:33" hidden="1">
      <c r="B382" s="15" t="s">
        <v>1770</v>
      </c>
      <c r="C382" s="1" t="s">
        <v>1081</v>
      </c>
      <c r="D382" s="1" t="s">
        <v>83</v>
      </c>
      <c r="E382" s="1" t="s">
        <v>313</v>
      </c>
      <c r="F382" s="1" t="s">
        <v>314</v>
      </c>
      <c r="G382" s="1" t="s">
        <v>148</v>
      </c>
      <c r="I382" s="1" t="s">
        <v>180</v>
      </c>
      <c r="J382" s="1" t="s">
        <v>181</v>
      </c>
      <c r="K382" s="17">
        <v>6076.9</v>
      </c>
      <c r="L382" s="17">
        <v>0</v>
      </c>
      <c r="M382" s="17">
        <v>10.09</v>
      </c>
      <c r="N382" s="18">
        <v>183947.51999999999</v>
      </c>
      <c r="O38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183947.76299999998</v>
      </c>
      <c r="P382" s="17">
        <f>Таблица8234352[[#This Row],[Начислено взносов по отчету УК, руб,]]-Таблица8234352[[#This Row],[Начислено взносов  расчетное]]</f>
        <v>-0.24299999998765998</v>
      </c>
      <c r="Q382" s="20">
        <v>233153.26</v>
      </c>
      <c r="R382" s="8">
        <f>Таблица8234352[[#This Row],[ПОСТУПИЛО ВЗНОСОВ ПО БАНКОВСКОЙ ВЫПИСКЕ]]-Таблица8234352[[#This Row],[Оплачено пени, руб,]]</f>
        <v>233153.26</v>
      </c>
      <c r="S38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-38272.960000000021</v>
      </c>
      <c r="T382" s="18">
        <v>10932.78</v>
      </c>
      <c r="U382" s="18">
        <v>0</v>
      </c>
      <c r="V382" s="20">
        <v>4119.43</v>
      </c>
      <c r="W382" s="20">
        <v>0</v>
      </c>
      <c r="X382" s="20">
        <v>0</v>
      </c>
      <c r="Y382" s="21">
        <v>0</v>
      </c>
      <c r="Z382" s="21">
        <v>0</v>
      </c>
      <c r="AA38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3560560.8700000006</v>
      </c>
      <c r="AB382" s="16">
        <v>3323288.18</v>
      </c>
      <c r="AC382" s="19">
        <v>3560560.87</v>
      </c>
      <c r="AD38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2" s="24"/>
      <c r="AF382" s="1" t="s">
        <v>1081</v>
      </c>
      <c r="AG382" s="1">
        <v>3141150.21</v>
      </c>
    </row>
    <row r="383" spans="2:33" hidden="1">
      <c r="B383" s="15" t="s">
        <v>1770</v>
      </c>
      <c r="C383" s="1" t="s">
        <v>1082</v>
      </c>
      <c r="D383" s="1" t="s">
        <v>83</v>
      </c>
      <c r="E383" s="1" t="s">
        <v>1083</v>
      </c>
      <c r="F383" s="1" t="s">
        <v>1084</v>
      </c>
      <c r="G383" s="1" t="s">
        <v>459</v>
      </c>
      <c r="I383" s="1" t="s">
        <v>180</v>
      </c>
      <c r="J383" s="1" t="s">
        <v>181</v>
      </c>
      <c r="K383" s="17">
        <v>6106.1</v>
      </c>
      <c r="L383" s="17">
        <v>0</v>
      </c>
      <c r="M383" s="17">
        <v>10.09</v>
      </c>
      <c r="N383" s="18">
        <v>184831.8</v>
      </c>
      <c r="O38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184831.64700000003</v>
      </c>
      <c r="P383" s="17">
        <f>Таблица8234352[[#This Row],[Начислено взносов по отчету УК, руб,]]-Таблица8234352[[#This Row],[Начислено взносов  расчетное]]</f>
        <v>0.15299999996204861</v>
      </c>
      <c r="Q383" s="20">
        <v>174596.94</v>
      </c>
      <c r="R383" s="8">
        <f>Таблица8234352[[#This Row],[ПОСТУПИЛО ВЗНОСОВ ПО БАНКОВСКОЙ ВЫПИСКЕ]]-Таблица8234352[[#This Row],[Оплачено пени, руб,]]</f>
        <v>174596.94</v>
      </c>
      <c r="S38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19050.339999999986</v>
      </c>
      <c r="T383" s="18">
        <v>8815.48</v>
      </c>
      <c r="U383" s="18">
        <v>0</v>
      </c>
      <c r="V383" s="20">
        <v>1557.1</v>
      </c>
      <c r="W383" s="20">
        <v>0</v>
      </c>
      <c r="X383" s="20">
        <v>0</v>
      </c>
      <c r="Y383" s="21">
        <v>0</v>
      </c>
      <c r="Z383" s="21">
        <v>0</v>
      </c>
      <c r="AA38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1418782.4000000001</v>
      </c>
      <c r="AB383" s="16">
        <v>1242628.3600000001</v>
      </c>
      <c r="AC383" s="19">
        <v>1418782.4</v>
      </c>
      <c r="AD38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3" s="24"/>
      <c r="AF383" s="1" t="s">
        <v>1082</v>
      </c>
      <c r="AG383" s="1">
        <v>2771877.64</v>
      </c>
    </row>
    <row r="384" spans="2:33" ht="30" hidden="1">
      <c r="B384" s="15" t="s">
        <v>1770</v>
      </c>
      <c r="C384" s="1" t="s">
        <v>1085</v>
      </c>
      <c r="D384" s="1" t="s">
        <v>33</v>
      </c>
      <c r="E384" s="1" t="s">
        <v>931</v>
      </c>
      <c r="F384" s="1" t="s">
        <v>932</v>
      </c>
      <c r="G384" s="1" t="s">
        <v>1052</v>
      </c>
      <c r="I384" s="1" t="s">
        <v>195</v>
      </c>
      <c r="J384" s="1" t="s">
        <v>51</v>
      </c>
      <c r="K384" s="17">
        <v>3650.3</v>
      </c>
      <c r="L384" s="17">
        <v>0</v>
      </c>
      <c r="M384" s="17">
        <v>10.09</v>
      </c>
      <c r="N384" s="18">
        <v>110495.01</v>
      </c>
      <c r="O38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110494.58100000001</v>
      </c>
      <c r="P384" s="17">
        <f>Таблица8234352[[#This Row],[Начислено взносов по отчету УК, руб,]]-Таблица8234352[[#This Row],[Начислено взносов  расчетное]]</f>
        <v>0.42899999998917338</v>
      </c>
      <c r="Q384" s="20">
        <v>103311.93</v>
      </c>
      <c r="R384" s="8">
        <f>Таблица8234352[[#This Row],[ПОСТУПИЛО ВЗНОСОВ ПО БАНКОВСКОЙ ВЫПИСКЕ]]-Таблица8234352[[#This Row],[Оплачено пени, руб,]]</f>
        <v>101071.06</v>
      </c>
      <c r="S38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22254.7</v>
      </c>
      <c r="T384" s="18">
        <v>15071.62</v>
      </c>
      <c r="U384" s="18">
        <v>2240.87</v>
      </c>
      <c r="V384" s="20">
        <v>0</v>
      </c>
      <c r="W384" s="20">
        <v>0</v>
      </c>
      <c r="X384" s="20">
        <v>0</v>
      </c>
      <c r="Y384" s="21">
        <v>0</v>
      </c>
      <c r="Z384" s="21">
        <v>0</v>
      </c>
      <c r="AA38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2204960.85</v>
      </c>
      <c r="AB384" s="16">
        <v>2101648.92</v>
      </c>
      <c r="AC384" s="19">
        <v>2204960.85</v>
      </c>
      <c r="AD38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4" s="24"/>
      <c r="AF384" s="1" t="s">
        <v>1085</v>
      </c>
      <c r="AG384" s="1">
        <v>1969658.3</v>
      </c>
    </row>
    <row r="385" spans="2:33" ht="30" hidden="1">
      <c r="B385" s="15" t="s">
        <v>1770</v>
      </c>
      <c r="C385" s="1" t="s">
        <v>1086</v>
      </c>
      <c r="D385" s="1" t="s">
        <v>83</v>
      </c>
      <c r="E385" s="1" t="s">
        <v>1076</v>
      </c>
      <c r="F385" s="1" t="s">
        <v>1077</v>
      </c>
      <c r="G385" s="1" t="s">
        <v>1087</v>
      </c>
      <c r="I385" s="1" t="s">
        <v>116</v>
      </c>
      <c r="J385" s="1" t="s">
        <v>117</v>
      </c>
      <c r="K385" s="17">
        <v>6154.6</v>
      </c>
      <c r="L385" s="17">
        <v>0</v>
      </c>
      <c r="M385" s="17">
        <v>10.09</v>
      </c>
      <c r="N385" s="18">
        <v>186305.91</v>
      </c>
      <c r="O38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186299.74200000003</v>
      </c>
      <c r="P385" s="17">
        <f>Таблица8234352[[#This Row],[Начислено взносов по отчету УК, руб,]]-Таблица8234352[[#This Row],[Начислено взносов  расчетное]]</f>
        <v>6.1679999999760184</v>
      </c>
      <c r="Q385" s="19">
        <v>191921.65</v>
      </c>
      <c r="R385" s="8">
        <f>Таблица8234352[[#This Row],[ПОСТУПИЛО ВЗНОСОВ ПО БАНКОВСКОЙ ВЫПИСКЕ]]-Таблица8234352[[#This Row],[Оплачено пени, руб,]]</f>
        <v>191921.65</v>
      </c>
      <c r="S38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-5615.7399999999907</v>
      </c>
      <c r="T385" s="18">
        <v>0</v>
      </c>
      <c r="U385" s="18">
        <v>0</v>
      </c>
      <c r="V385" s="20">
        <v>0</v>
      </c>
      <c r="W385" s="20">
        <v>0</v>
      </c>
      <c r="X385" s="20">
        <v>0</v>
      </c>
      <c r="Y385" s="25">
        <v>135963</v>
      </c>
      <c r="Z385" s="21">
        <v>37</v>
      </c>
      <c r="AA38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749522.68</v>
      </c>
      <c r="AB385" s="16">
        <v>693601.03</v>
      </c>
      <c r="AC385" s="19">
        <v>749522.68</v>
      </c>
      <c r="AD38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5" s="24"/>
      <c r="AF385" s="1" t="s">
        <v>1086</v>
      </c>
      <c r="AG385" s="1">
        <v>508723.09</v>
      </c>
    </row>
    <row r="386" spans="2:33" hidden="1">
      <c r="B386" s="15" t="s">
        <v>1770</v>
      </c>
      <c r="C386" s="1" t="s">
        <v>1091</v>
      </c>
      <c r="D386" s="1" t="s">
        <v>83</v>
      </c>
      <c r="E386" s="1" t="s">
        <v>313</v>
      </c>
      <c r="F386" s="1" t="s">
        <v>314</v>
      </c>
      <c r="G386" s="1" t="s">
        <v>213</v>
      </c>
      <c r="I386" s="1" t="s">
        <v>180</v>
      </c>
      <c r="J386" s="1" t="s">
        <v>181</v>
      </c>
      <c r="K386" s="17">
        <v>6184.9</v>
      </c>
      <c r="L386" s="17">
        <v>0</v>
      </c>
      <c r="M386" s="17">
        <v>10.09</v>
      </c>
      <c r="N386" s="18">
        <v>187239.33</v>
      </c>
      <c r="O38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187216.92299999998</v>
      </c>
      <c r="P386" s="17">
        <f>Таблица8234352[[#This Row],[Начислено взносов по отчету УК, руб,]]-Таблица8234352[[#This Row],[Начислено взносов  расчетное]]</f>
        <v>22.407000000006519</v>
      </c>
      <c r="Q386" s="20">
        <v>180337.16</v>
      </c>
      <c r="R386" s="8">
        <f>Таблица8234352[[#This Row],[ПОСТУПИЛО ВЗНОСОВ ПО БАНКОВСКОЙ ВЫПИСКЕ]]-Таблица8234352[[#This Row],[Оплачено пени, руб,]]</f>
        <v>180337.16</v>
      </c>
      <c r="S38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10185.439999999984</v>
      </c>
      <c r="T386" s="18">
        <v>3283.27</v>
      </c>
      <c r="U386" s="18">
        <v>0</v>
      </c>
      <c r="V386" s="20">
        <v>3966.68</v>
      </c>
      <c r="W386" s="20">
        <v>0</v>
      </c>
      <c r="X386" s="20">
        <v>0</v>
      </c>
      <c r="Y386" s="21">
        <v>0</v>
      </c>
      <c r="Z386" s="21">
        <v>0</v>
      </c>
      <c r="AA38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3385705.5300000007</v>
      </c>
      <c r="AB386" s="16">
        <v>3201401.6900000004</v>
      </c>
      <c r="AC386" s="20">
        <f>AA386</f>
        <v>3385705.5300000007</v>
      </c>
      <c r="AD38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6" s="24"/>
      <c r="AF386" s="1" t="s">
        <v>1091</v>
      </c>
      <c r="AG386" s="1">
        <v>2997217.47</v>
      </c>
    </row>
    <row r="387" spans="2:33" ht="30" hidden="1">
      <c r="B387" s="15" t="s">
        <v>1770</v>
      </c>
      <c r="C387" s="1" t="s">
        <v>1092</v>
      </c>
      <c r="D387" s="1" t="s">
        <v>33</v>
      </c>
      <c r="E387" s="1" t="s">
        <v>1093</v>
      </c>
      <c r="F387" s="1" t="s">
        <v>280</v>
      </c>
      <c r="G387" s="1" t="s">
        <v>490</v>
      </c>
      <c r="I387" s="1" t="s">
        <v>174</v>
      </c>
      <c r="J387" s="1" t="s">
        <v>175</v>
      </c>
      <c r="K387" s="17">
        <v>6191.8</v>
      </c>
      <c r="L387" s="17">
        <v>0</v>
      </c>
      <c r="M387" s="17">
        <v>10.09</v>
      </c>
      <c r="N387" s="18">
        <v>187425.87</v>
      </c>
      <c r="O38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187425.78600000002</v>
      </c>
      <c r="P387" s="17">
        <f>Таблица8234352[[#This Row],[Начислено взносов по отчету УК, руб,]]-Таблица8234352[[#This Row],[Начислено взносов  расчетное]]</f>
        <v>8.3999999973457307E-2</v>
      </c>
      <c r="Q387" s="20">
        <v>180962.68</v>
      </c>
      <c r="R387" s="8">
        <f>Таблица8234352[[#This Row],[ПОСТУПИЛО ВЗНОСОВ ПО БАНКОВСКОЙ ВЫПИСКЕ]]-Таблица8234352[[#This Row],[Оплачено пени, руб,]]</f>
        <v>180962.68</v>
      </c>
      <c r="S38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6463.1900000000023</v>
      </c>
      <c r="T387" s="18">
        <v>0</v>
      </c>
      <c r="U387" s="18">
        <v>0</v>
      </c>
      <c r="V387" s="20">
        <v>1348.82</v>
      </c>
      <c r="W387" s="20">
        <v>0</v>
      </c>
      <c r="X387" s="20">
        <v>0</v>
      </c>
      <c r="Y387" s="21">
        <v>0</v>
      </c>
      <c r="Z387" s="21">
        <v>0</v>
      </c>
      <c r="AA38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1239964.23</v>
      </c>
      <c r="AB387" s="16">
        <v>1057652.73</v>
      </c>
      <c r="AC387" s="19">
        <v>1239964.23</v>
      </c>
      <c r="AD38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7" s="24"/>
      <c r="AF387" s="1" t="s">
        <v>1092</v>
      </c>
      <c r="AG387" s="1">
        <v>887213.67</v>
      </c>
    </row>
    <row r="388" spans="2:33" hidden="1">
      <c r="B388" s="15" t="s">
        <v>1770</v>
      </c>
      <c r="C388" s="1" t="s">
        <v>1094</v>
      </c>
      <c r="D388" s="1" t="s">
        <v>83</v>
      </c>
      <c r="E388" s="1" t="s">
        <v>596</v>
      </c>
      <c r="F388" s="1" t="s">
        <v>597</v>
      </c>
      <c r="G388" s="1" t="s">
        <v>465</v>
      </c>
      <c r="I388" s="1" t="s">
        <v>116</v>
      </c>
      <c r="J388" s="1" t="s">
        <v>117</v>
      </c>
      <c r="K388" s="17">
        <v>6161.9</v>
      </c>
      <c r="L388" s="17">
        <v>112.8</v>
      </c>
      <c r="M388" s="17">
        <v>10.09</v>
      </c>
      <c r="N388" s="18">
        <v>189935.52</v>
      </c>
      <c r="O38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189935.16899999999</v>
      </c>
      <c r="P388" s="17">
        <f>Таблица8234352[[#This Row],[Начислено взносов по отчету УК, руб,]]-Таблица8234352[[#This Row],[Начислено взносов  расчетное]]</f>
        <v>0.35099999999511056</v>
      </c>
      <c r="Q388" s="20">
        <v>177860.14</v>
      </c>
      <c r="R388" s="8">
        <f>Таблица8234352[[#This Row],[ПОСТУПИЛО ВЗНОСОВ ПО БАНКОВСКОЙ ВЫПИСКЕ]]-Таблица8234352[[#This Row],[Оплачено пени, руб,]]</f>
        <v>177860.14</v>
      </c>
      <c r="S38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12075.379999999976</v>
      </c>
      <c r="T388" s="18">
        <v>0</v>
      </c>
      <c r="U388" s="18">
        <v>0</v>
      </c>
      <c r="V388" s="20">
        <v>4370.97</v>
      </c>
      <c r="W388" s="20">
        <v>0</v>
      </c>
      <c r="X388" s="20">
        <v>0</v>
      </c>
      <c r="Y388" s="21">
        <v>77483</v>
      </c>
      <c r="Z388" s="21">
        <v>0</v>
      </c>
      <c r="AA38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3691596.8500000006</v>
      </c>
      <c r="AB388" s="16">
        <v>3586848.74</v>
      </c>
      <c r="AC388" s="20">
        <v>3691596.85</v>
      </c>
      <c r="AD38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8" s="24"/>
      <c r="AF388" s="1" t="s">
        <v>1094</v>
      </c>
      <c r="AG388" s="1">
        <v>3423480.24</v>
      </c>
    </row>
    <row r="389" spans="2:33" hidden="1">
      <c r="B389" s="15" t="s">
        <v>1770</v>
      </c>
      <c r="C389" s="1" t="s">
        <v>1095</v>
      </c>
      <c r="D389" s="1" t="s">
        <v>83</v>
      </c>
      <c r="E389" s="1" t="s">
        <v>183</v>
      </c>
      <c r="F389" s="1" t="s">
        <v>184</v>
      </c>
      <c r="G389" s="1" t="s">
        <v>1096</v>
      </c>
      <c r="I389" s="30" t="s">
        <v>180</v>
      </c>
      <c r="J389" s="1" t="s">
        <v>181</v>
      </c>
      <c r="K389" s="17">
        <v>6285.7</v>
      </c>
      <c r="L389" s="17">
        <v>0</v>
      </c>
      <c r="M389" s="17">
        <v>10.09</v>
      </c>
      <c r="N389" s="18">
        <v>190304.46</v>
      </c>
      <c r="O38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190268.139</v>
      </c>
      <c r="P389" s="17">
        <f>Таблица8234352[[#This Row],[Начислено взносов по отчету УК, руб,]]-Таблица8234352[[#This Row],[Начислено взносов  расчетное]]</f>
        <v>36.320999999996275</v>
      </c>
      <c r="Q389" s="20">
        <v>178513.82</v>
      </c>
      <c r="R389" s="8">
        <f>Таблица8234352[[#This Row],[ПОСТУПИЛО ВЗНОСОВ ПО БАНКОВСКОЙ ВЫПИСКЕ]]-Таблица8234352[[#This Row],[Оплачено пени, руб,]]</f>
        <v>178513.82</v>
      </c>
      <c r="S38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17689.869999999984</v>
      </c>
      <c r="T389" s="18">
        <v>5899.23</v>
      </c>
      <c r="U389" s="18">
        <v>0</v>
      </c>
      <c r="V389" s="20">
        <v>3704.41</v>
      </c>
      <c r="W389" s="20">
        <v>0</v>
      </c>
      <c r="X389" s="20">
        <v>0</v>
      </c>
      <c r="Y389" s="21">
        <v>0</v>
      </c>
      <c r="Z389" s="21">
        <v>0</v>
      </c>
      <c r="AA38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3162504.2800000003</v>
      </c>
      <c r="AB389" s="16">
        <v>2980286.0500000003</v>
      </c>
      <c r="AC389" s="20">
        <f>AA389</f>
        <v>3162504.2800000003</v>
      </c>
      <c r="AD38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89" s="24"/>
      <c r="AF389" s="1" t="s">
        <v>1095</v>
      </c>
      <c r="AG389" s="1">
        <v>2810141.1</v>
      </c>
    </row>
    <row r="390" spans="2:33" ht="30" hidden="1">
      <c r="B390" s="15" t="s">
        <v>1770</v>
      </c>
      <c r="C390" s="1" t="s">
        <v>1097</v>
      </c>
      <c r="D390" s="1" t="s">
        <v>33</v>
      </c>
      <c r="E390" s="1" t="s">
        <v>1006</v>
      </c>
      <c r="F390" s="1" t="s">
        <v>1007</v>
      </c>
      <c r="G390" s="1" t="s">
        <v>743</v>
      </c>
      <c r="I390" s="30" t="s">
        <v>491</v>
      </c>
      <c r="J390" s="30" t="s">
        <v>492</v>
      </c>
      <c r="K390" s="17">
        <v>4852.5</v>
      </c>
      <c r="L390" s="17">
        <v>320.7</v>
      </c>
      <c r="M390" s="17">
        <v>10.48</v>
      </c>
      <c r="N390" s="18">
        <v>162645.57</v>
      </c>
      <c r="O39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162645.408</v>
      </c>
      <c r="P390" s="17">
        <f>Таблица8234352[[#This Row],[Начислено взносов по отчету УК, руб,]]-Таблица8234352[[#This Row],[Начислено взносов  расчетное]]</f>
        <v>0.16200000001117587</v>
      </c>
      <c r="Q390" s="19">
        <v>230048.44</v>
      </c>
      <c r="R390" s="8">
        <f>Таблица8234352[[#This Row],[ПОСТУПИЛО ВЗНОСОВ ПО БАНКОВСКОЙ ВЫПИСКЕ]]-Таблица8234352[[#This Row],[Оплачено пени, руб,]]</f>
        <v>218328.43</v>
      </c>
      <c r="S39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-52580.659999999989</v>
      </c>
      <c r="T390" s="18">
        <v>14822.21</v>
      </c>
      <c r="U390" s="18">
        <v>11720.01</v>
      </c>
      <c r="V390" s="20">
        <v>0</v>
      </c>
      <c r="W390" s="20">
        <v>0</v>
      </c>
      <c r="X390" s="20">
        <v>0</v>
      </c>
      <c r="Y390" s="21">
        <v>0</v>
      </c>
      <c r="Z390" s="21">
        <v>0</v>
      </c>
      <c r="AA39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5168571.6799999988</v>
      </c>
      <c r="AB390" s="16">
        <v>4938523.2399999993</v>
      </c>
      <c r="AC390" s="19">
        <v>5168571.68</v>
      </c>
      <c r="AD39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0" s="24"/>
      <c r="AF390" s="1" t="s">
        <v>1097</v>
      </c>
      <c r="AG390" s="1">
        <v>4762919.3499999996</v>
      </c>
    </row>
    <row r="391" spans="2:33" ht="30" hidden="1">
      <c r="B391" s="15" t="s">
        <v>1770</v>
      </c>
      <c r="C391" s="1" t="s">
        <v>1098</v>
      </c>
      <c r="D391" s="1" t="s">
        <v>33</v>
      </c>
      <c r="E391" s="1" t="s">
        <v>1099</v>
      </c>
      <c r="F391" s="1" t="s">
        <v>1100</v>
      </c>
      <c r="G391" s="1" t="s">
        <v>383</v>
      </c>
      <c r="I391" s="1" t="s">
        <v>63</v>
      </c>
      <c r="J391" s="1" t="s">
        <v>64</v>
      </c>
      <c r="K391" s="17">
        <v>6366.7</v>
      </c>
      <c r="L391" s="17">
        <v>433.1</v>
      </c>
      <c r="M391" s="17">
        <v>10.09</v>
      </c>
      <c r="N391" s="18">
        <v>192720.14</v>
      </c>
      <c r="O39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205829.946</v>
      </c>
      <c r="P391" s="17">
        <f>Таблица8234352[[#This Row],[Начислено взносов по отчету УК, руб,]]-Таблица8234352[[#This Row],[Начислено взносов  расчетное]]</f>
        <v>-13109.805999999982</v>
      </c>
      <c r="Q391" s="27">
        <v>166402.26999999999</v>
      </c>
      <c r="R391" s="8">
        <f>Таблица8234352[[#This Row],[ПОСТУПИЛО ВЗНОСОВ ПО БАНКОВСКОЙ ВЫПИСКЕ]]-Таблица8234352[[#This Row],[Оплачено пени, руб,]]</f>
        <v>165817.29999999999</v>
      </c>
      <c r="S39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26741.530000000024</v>
      </c>
      <c r="T391" s="18">
        <v>423.66</v>
      </c>
      <c r="U391" s="18">
        <v>584.97</v>
      </c>
      <c r="V391" s="20">
        <v>3642.44</v>
      </c>
      <c r="W391" s="20">
        <v>0</v>
      </c>
      <c r="X391" s="20">
        <v>0</v>
      </c>
      <c r="Y391" s="21">
        <v>0</v>
      </c>
      <c r="Z391" s="21">
        <v>0</v>
      </c>
      <c r="AA39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3109242.11</v>
      </c>
      <c r="AB391" s="16">
        <v>2939197.4</v>
      </c>
      <c r="AC391" s="20">
        <v>3109242.11</v>
      </c>
      <c r="AD39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1" s="24" t="s">
        <v>282</v>
      </c>
      <c r="AF391" s="1" t="s">
        <v>1098</v>
      </c>
      <c r="AG391" s="1">
        <v>2721338.63</v>
      </c>
    </row>
    <row r="392" spans="2:33" ht="30" hidden="1">
      <c r="B392" s="15" t="s">
        <v>1770</v>
      </c>
      <c r="C392" s="1" t="s">
        <v>1101</v>
      </c>
      <c r="D392" s="1" t="s">
        <v>33</v>
      </c>
      <c r="E392" s="1" t="s">
        <v>418</v>
      </c>
      <c r="F392" s="1" t="s">
        <v>419</v>
      </c>
      <c r="G392" s="1" t="s">
        <v>188</v>
      </c>
      <c r="H392" s="1" t="s">
        <v>1771</v>
      </c>
      <c r="I392" s="1" t="s">
        <v>195</v>
      </c>
      <c r="J392" s="1" t="s">
        <v>51</v>
      </c>
      <c r="K392" s="17">
        <v>6821.6</v>
      </c>
      <c r="L392" s="17">
        <v>1065.3</v>
      </c>
      <c r="M392" s="17">
        <v>10.48</v>
      </c>
      <c r="N392" s="18">
        <v>247955.87</v>
      </c>
      <c r="O39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247964.13600000006</v>
      </c>
      <c r="P392" s="17">
        <f>Таблица8234352[[#This Row],[Начислено взносов по отчету УК, руб,]]-Таблица8234352[[#This Row],[Начислено взносов  расчетное]]</f>
        <v>-8.2660000000614673</v>
      </c>
      <c r="Q392" s="27">
        <v>210226.96</v>
      </c>
      <c r="R392" s="8">
        <f>Таблица8234352[[#This Row],[ПОСТУПИЛО ВЗНОСОВ ПО БАНКОВСКОЙ ВЫПИСКЕ]]-Таблица8234352[[#This Row],[Оплачено пени, руб,]]</f>
        <v>209315.22999999998</v>
      </c>
      <c r="S39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58993.87000000001</v>
      </c>
      <c r="T392" s="18">
        <v>21264.959999999999</v>
      </c>
      <c r="U392" s="18">
        <v>911.73</v>
      </c>
      <c r="V392" s="20">
        <v>1705.74</v>
      </c>
      <c r="W392" s="20">
        <v>0</v>
      </c>
      <c r="X392" s="20">
        <v>0</v>
      </c>
      <c r="Y392" s="21">
        <v>0</v>
      </c>
      <c r="Z392" s="21">
        <v>0</v>
      </c>
      <c r="AA39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1576670.44</v>
      </c>
      <c r="AB392" s="16">
        <v>1364737.74</v>
      </c>
      <c r="AC392" s="19">
        <v>1576670.44</v>
      </c>
      <c r="AD39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F392" s="1" t="s">
        <v>1101</v>
      </c>
      <c r="AG392" s="1">
        <v>1077468.56</v>
      </c>
    </row>
    <row r="393" spans="2:33" ht="30" hidden="1">
      <c r="B393" s="15" t="s">
        <v>1770</v>
      </c>
      <c r="C393" s="1" t="s">
        <v>1102</v>
      </c>
      <c r="D393" s="1" t="s">
        <v>33</v>
      </c>
      <c r="E393" s="1" t="s">
        <v>1103</v>
      </c>
      <c r="F393" s="1" t="s">
        <v>1104</v>
      </c>
      <c r="G393" s="1" t="s">
        <v>535</v>
      </c>
      <c r="I393" s="1" t="s">
        <v>1105</v>
      </c>
      <c r="J393" s="1" t="s">
        <v>1106</v>
      </c>
      <c r="K393" s="17">
        <v>5928.7</v>
      </c>
      <c r="L393" s="17">
        <v>412.4</v>
      </c>
      <c r="M393" s="17">
        <v>10.48</v>
      </c>
      <c r="N393" s="18">
        <v>199364.43</v>
      </c>
      <c r="O39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199364.18400000001</v>
      </c>
      <c r="P393" s="17">
        <f>Таблица8234352[[#This Row],[Начислено взносов по отчету УК, руб,]]-Таблица8234352[[#This Row],[Начислено взносов  расчетное]]</f>
        <v>0.24599999998463318</v>
      </c>
      <c r="Q393" s="20">
        <v>197488.54</v>
      </c>
      <c r="R393" s="8">
        <f>Таблица8234352[[#This Row],[ПОСТУПИЛО ВЗНОСОВ ПО БАНКОВСКОЙ ВЫПИСКЕ]]-Таблица8234352[[#This Row],[Оплачено пени, руб,]]</f>
        <v>197412.76</v>
      </c>
      <c r="S39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6068.9599999999837</v>
      </c>
      <c r="T393" s="18">
        <v>4193.07</v>
      </c>
      <c r="U393" s="18">
        <v>75.78</v>
      </c>
      <c r="V393" s="20">
        <v>7673.53</v>
      </c>
      <c r="W393" s="20">
        <v>0</v>
      </c>
      <c r="X393" s="20">
        <v>0</v>
      </c>
      <c r="Y393" s="21">
        <v>0</v>
      </c>
      <c r="Z393" s="21">
        <v>0</v>
      </c>
      <c r="AA39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6399332.6500000004</v>
      </c>
      <c r="AB393" s="16">
        <v>6194170.5800000001</v>
      </c>
      <c r="AC393" s="19">
        <v>6399332.6500000004</v>
      </c>
      <c r="AD39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3" s="24"/>
      <c r="AF393" s="1" t="s">
        <v>1102</v>
      </c>
      <c r="AG393" s="1">
        <v>5993914.5300000003</v>
      </c>
    </row>
    <row r="394" spans="2:33" ht="45" hidden="1">
      <c r="B394" s="15" t="s">
        <v>1770</v>
      </c>
      <c r="C394" s="1" t="s">
        <v>1107</v>
      </c>
      <c r="D394" s="1" t="s">
        <v>33</v>
      </c>
      <c r="E394" s="1" t="s">
        <v>267</v>
      </c>
      <c r="F394" s="1" t="s">
        <v>427</v>
      </c>
      <c r="G394" s="1" t="s">
        <v>288</v>
      </c>
      <c r="I394" s="1" t="s">
        <v>485</v>
      </c>
      <c r="J394" s="1" t="s">
        <v>486</v>
      </c>
      <c r="K394" s="17">
        <v>5734.1</v>
      </c>
      <c r="L394" s="17">
        <v>671.4</v>
      </c>
      <c r="M394" s="17">
        <v>10.48</v>
      </c>
      <c r="N394" s="18">
        <v>203884.13</v>
      </c>
      <c r="O39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201388.91999999998</v>
      </c>
      <c r="P394" s="17">
        <f>Таблица8234352[[#This Row],[Начислено взносов по отчету УК, руб,]]-Таблица8234352[[#This Row],[Начислено взносов  расчетное]]</f>
        <v>2495.210000000021</v>
      </c>
      <c r="Q394" s="20">
        <v>185393.65</v>
      </c>
      <c r="R394" s="8">
        <f>Таблица8234352[[#This Row],[ПОСТУПИЛО ВЗНОСОВ ПО БАНКОВСКОЙ ВЫПИСКЕ]]-Таблица8234352[[#This Row],[Оплачено пени, руб,]]</f>
        <v>185339.53</v>
      </c>
      <c r="S39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19071.940000000006</v>
      </c>
      <c r="T394" s="18">
        <v>581.46</v>
      </c>
      <c r="U394" s="18">
        <v>54.12</v>
      </c>
      <c r="V394" s="20">
        <v>2633.66</v>
      </c>
      <c r="W394" s="20">
        <v>0</v>
      </c>
      <c r="X394" s="20">
        <v>0</v>
      </c>
      <c r="Y394" s="21">
        <v>0</v>
      </c>
      <c r="Z394" s="21">
        <v>0</v>
      </c>
      <c r="AA39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2295281.13</v>
      </c>
      <c r="AB394" s="16">
        <v>2107253.8199999998</v>
      </c>
      <c r="AC394" s="19">
        <v>2295281.13</v>
      </c>
      <c r="AD39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4" s="24"/>
      <c r="AF394" s="1" t="s">
        <v>1107</v>
      </c>
      <c r="AG394" s="1">
        <v>1897269.39</v>
      </c>
    </row>
    <row r="395" spans="2:33" ht="30" hidden="1">
      <c r="B395" s="15" t="s">
        <v>1770</v>
      </c>
      <c r="C395" s="1" t="s">
        <v>1108</v>
      </c>
      <c r="D395" s="1" t="s">
        <v>33</v>
      </c>
      <c r="E395" s="1" t="s">
        <v>1109</v>
      </c>
      <c r="F395" s="1" t="s">
        <v>1110</v>
      </c>
      <c r="G395" s="1" t="s">
        <v>335</v>
      </c>
      <c r="I395" s="1" t="s">
        <v>195</v>
      </c>
      <c r="J395" s="1" t="s">
        <v>51</v>
      </c>
      <c r="K395" s="17">
        <v>9716</v>
      </c>
      <c r="L395" s="17">
        <v>780</v>
      </c>
      <c r="M395" s="17">
        <v>10.48</v>
      </c>
      <c r="N395" s="18">
        <v>323905.77</v>
      </c>
      <c r="O39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329994.23999999999</v>
      </c>
      <c r="P395" s="17">
        <f>Таблица8234352[[#This Row],[Начислено взносов по отчету УК, руб,]]-Таблица8234352[[#This Row],[Начислено взносов  расчетное]]</f>
        <v>-6088.4699999999721</v>
      </c>
      <c r="Q395" s="27">
        <v>298141.57</v>
      </c>
      <c r="R395" s="8">
        <f>Таблица8234352[[#This Row],[ПОСТУПИЛО ВЗНОСОВ ПО БАНКОВСКОЙ ВЫПИСКЕ]]-Таблица8234352[[#This Row],[Оплачено пени, руб,]]</f>
        <v>297097.11</v>
      </c>
      <c r="S39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68352.61000000003</v>
      </c>
      <c r="T395" s="18">
        <v>42588.41</v>
      </c>
      <c r="U395" s="18">
        <v>1044.46</v>
      </c>
      <c r="V395" s="20">
        <v>11845.23</v>
      </c>
      <c r="W395" s="20">
        <v>0</v>
      </c>
      <c r="X395" s="20">
        <v>0</v>
      </c>
      <c r="Y395" s="21">
        <v>0</v>
      </c>
      <c r="Z395" s="21">
        <v>0</v>
      </c>
      <c r="AA39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9887692.3599999994</v>
      </c>
      <c r="AB395" s="16">
        <v>9577705.5599999987</v>
      </c>
      <c r="AC395" s="19">
        <v>9887692.3599999994</v>
      </c>
      <c r="AD39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5" s="24"/>
      <c r="AF395" s="1" t="s">
        <v>1108</v>
      </c>
      <c r="AG395" s="1">
        <v>9257341.6199999992</v>
      </c>
    </row>
    <row r="396" spans="2:33" ht="30" hidden="1">
      <c r="B396" s="15" t="s">
        <v>1770</v>
      </c>
      <c r="C396" s="1" t="s">
        <v>1111</v>
      </c>
      <c r="D396" s="1" t="s">
        <v>33</v>
      </c>
      <c r="E396" s="1" t="s">
        <v>523</v>
      </c>
      <c r="F396" s="1" t="s">
        <v>524</v>
      </c>
      <c r="G396" s="1" t="s">
        <v>414</v>
      </c>
      <c r="I396" s="1" t="s">
        <v>1112</v>
      </c>
      <c r="J396" s="1" t="s">
        <v>1113</v>
      </c>
      <c r="K396" s="17">
        <v>6678.1</v>
      </c>
      <c r="L396" s="17">
        <v>0</v>
      </c>
      <c r="M396" s="17">
        <v>10.09</v>
      </c>
      <c r="N396" s="18">
        <v>202146.12</v>
      </c>
      <c r="O39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202146.08700000003</v>
      </c>
      <c r="P396" s="17">
        <f>Таблица8234352[[#This Row],[Начислено взносов по отчету УК, руб,]]-Таблица8234352[[#This Row],[Начислено взносов  расчетное]]</f>
        <v>3.2999999966705218E-2</v>
      </c>
      <c r="Q396" s="20">
        <v>166151</v>
      </c>
      <c r="R396" s="8">
        <f>Таблица8234352[[#This Row],[ПОСТУПИЛО ВЗНОСОВ ПО БАНКОВСКОЙ ВЫПИСКЕ]]-Таблица8234352[[#This Row],[Оплачено пени, руб,]]</f>
        <v>166129.13</v>
      </c>
      <c r="S39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37571.909999999989</v>
      </c>
      <c r="T396" s="18">
        <v>1576.79</v>
      </c>
      <c r="U396" s="18">
        <v>21.87</v>
      </c>
      <c r="V396" s="20">
        <v>7427.65</v>
      </c>
      <c r="W396" s="20">
        <v>0</v>
      </c>
      <c r="X396" s="20">
        <v>0</v>
      </c>
      <c r="Y396" s="21">
        <v>0</v>
      </c>
      <c r="Z396" s="21">
        <v>0</v>
      </c>
      <c r="AA39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6175101.6600000001</v>
      </c>
      <c r="AB396" s="16">
        <v>6001523.0099999998</v>
      </c>
      <c r="AC396" s="19">
        <v>6175101.6600000001</v>
      </c>
      <c r="AD39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6" s="24"/>
      <c r="AF396" s="1" t="s">
        <v>1111</v>
      </c>
      <c r="AG396" s="1">
        <v>5798477.2400000002</v>
      </c>
    </row>
    <row r="397" spans="2:33" ht="30" hidden="1">
      <c r="B397" s="15" t="s">
        <v>1770</v>
      </c>
      <c r="C397" s="1" t="s">
        <v>1114</v>
      </c>
      <c r="D397" s="1" t="s">
        <v>33</v>
      </c>
      <c r="E397" s="1" t="s">
        <v>1021</v>
      </c>
      <c r="F397" s="1" t="s">
        <v>1022</v>
      </c>
      <c r="G397" s="1" t="s">
        <v>1115</v>
      </c>
      <c r="I397" s="1" t="s">
        <v>1116</v>
      </c>
      <c r="J397" s="1" t="s">
        <v>1117</v>
      </c>
      <c r="K397" s="17">
        <v>6233</v>
      </c>
      <c r="L397" s="17">
        <v>227.36</v>
      </c>
      <c r="M397" s="17">
        <v>10.48</v>
      </c>
      <c r="N397" s="18">
        <v>203113.59</v>
      </c>
      <c r="O39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203113.71839999998</v>
      </c>
      <c r="P397" s="17">
        <f>Таблица8234352[[#This Row],[Начислено взносов по отчету УК, руб,]]-Таблица8234352[[#This Row],[Начислено взносов  расчетное]]</f>
        <v>-0.12839999998686835</v>
      </c>
      <c r="Q397" s="20">
        <v>192749.86</v>
      </c>
      <c r="R397" s="8">
        <f>Таблица8234352[[#This Row],[ПОСТУПИЛО ВЗНОСОВ ПО БАНКОВСКОЙ ВЫПИСКЕ]]-Таблица8234352[[#This Row],[Оплачено пени, руб,]]</f>
        <v>192697.31</v>
      </c>
      <c r="S39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13630.06</v>
      </c>
      <c r="T397" s="18">
        <v>3266.33</v>
      </c>
      <c r="U397" s="18">
        <v>52.55</v>
      </c>
      <c r="V397" s="20">
        <v>7973.84</v>
      </c>
      <c r="W397" s="20">
        <v>0</v>
      </c>
      <c r="X397" s="20">
        <v>0</v>
      </c>
      <c r="Y397" s="21">
        <v>0</v>
      </c>
      <c r="Z397" s="21">
        <v>0</v>
      </c>
      <c r="AA39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6650161.7899999991</v>
      </c>
      <c r="AB397" s="16">
        <v>6449438.0899999999</v>
      </c>
      <c r="AC397" s="20">
        <v>6650161.79</v>
      </c>
      <c r="AD39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7" s="24"/>
      <c r="AF397" s="1" t="s">
        <v>1114</v>
      </c>
      <c r="AG397" s="1">
        <v>6199982.5</v>
      </c>
    </row>
    <row r="398" spans="2:33" ht="30" hidden="1">
      <c r="B398" s="15" t="s">
        <v>1770</v>
      </c>
      <c r="C398" s="1" t="s">
        <v>1118</v>
      </c>
      <c r="D398" s="1" t="s">
        <v>33</v>
      </c>
      <c r="E398" s="1" t="s">
        <v>47</v>
      </c>
      <c r="F398" s="1" t="s">
        <v>48</v>
      </c>
      <c r="G398" s="1" t="s">
        <v>1119</v>
      </c>
      <c r="H398" s="1" t="s">
        <v>1771</v>
      </c>
      <c r="I398" s="1" t="s">
        <v>556</v>
      </c>
      <c r="J398" s="1" t="s">
        <v>557</v>
      </c>
      <c r="K398" s="17">
        <v>6441.4</v>
      </c>
      <c r="L398" s="17">
        <v>82.9</v>
      </c>
      <c r="M398" s="17">
        <v>10.48</v>
      </c>
      <c r="N398" s="18">
        <v>205124.07</v>
      </c>
      <c r="O39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205123.99199999997</v>
      </c>
      <c r="P398" s="17">
        <f>Таблица8234352[[#This Row],[Начислено взносов по отчету УК, руб,]]-Таблица8234352[[#This Row],[Начислено взносов  расчетное]]</f>
        <v>7.8000000037718564E-2</v>
      </c>
      <c r="Q398" s="27">
        <v>193632.6</v>
      </c>
      <c r="R398" s="8">
        <f>Таблица8234352[[#This Row],[ПОСТУПИЛО ВЗНОСОВ ПО БАНКОВСКОЙ ВЫПИСКЕ]]-Таблица8234352[[#This Row],[Оплачено пени, руб,]]</f>
        <v>192722.11000000002</v>
      </c>
      <c r="S39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15018.979999999992</v>
      </c>
      <c r="T398" s="18">
        <v>3527.51</v>
      </c>
      <c r="U398" s="38">
        <v>910.49</v>
      </c>
      <c r="V398" s="20">
        <v>7385.14</v>
      </c>
      <c r="W398" s="20">
        <v>0</v>
      </c>
      <c r="X398" s="20">
        <v>0</v>
      </c>
      <c r="Y398" s="21">
        <v>0</v>
      </c>
      <c r="Z398" s="21">
        <v>0</v>
      </c>
      <c r="AA39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6163010.9300000006</v>
      </c>
      <c r="AB398" s="16">
        <v>5961993.1900000004</v>
      </c>
      <c r="AC398" s="20">
        <v>6163010.9299999997</v>
      </c>
      <c r="AD39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8" s="24"/>
      <c r="AF398" s="1" t="s">
        <v>1118</v>
      </c>
      <c r="AG398" s="1">
        <v>5758518.9000000004</v>
      </c>
    </row>
    <row r="399" spans="2:33" hidden="1">
      <c r="B399" s="15" t="s">
        <v>1770</v>
      </c>
      <c r="C399" s="1" t="s">
        <v>1120</v>
      </c>
      <c r="D399" s="1" t="s">
        <v>83</v>
      </c>
      <c r="E399" s="1" t="s">
        <v>313</v>
      </c>
      <c r="F399" s="1" t="s">
        <v>314</v>
      </c>
      <c r="G399" s="1" t="s">
        <v>156</v>
      </c>
      <c r="I399" s="30" t="s">
        <v>226</v>
      </c>
      <c r="J399" s="30" t="s">
        <v>227</v>
      </c>
      <c r="K399" s="31">
        <v>5638.2</v>
      </c>
      <c r="L399" s="31">
        <v>1149.0999999999999</v>
      </c>
      <c r="M399" s="17">
        <v>10.09</v>
      </c>
      <c r="N399" s="18">
        <v>205477.97</v>
      </c>
      <c r="O39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205451.57099999997</v>
      </c>
      <c r="P399" s="17">
        <f>Таблица8234352[[#This Row],[Начислено взносов по отчету УК, руб,]]-Таблица8234352[[#This Row],[Начислено взносов  расчетное]]</f>
        <v>26.399000000033993</v>
      </c>
      <c r="Q399" s="19">
        <v>193776.42</v>
      </c>
      <c r="R399" s="8">
        <f>Таблица8234352[[#This Row],[ПОСТУПИЛО ВЗНОСОВ ПО БАНКОВСКОЙ ВЫПИСКЕ]]-Таблица8234352[[#This Row],[Оплачено пени, руб,]]</f>
        <v>193776.42</v>
      </c>
      <c r="S39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20377.649999999987</v>
      </c>
      <c r="T399" s="18">
        <v>8676.1</v>
      </c>
      <c r="U399" s="38">
        <v>0</v>
      </c>
      <c r="V399" s="20">
        <v>0</v>
      </c>
      <c r="W399" s="20">
        <v>0</v>
      </c>
      <c r="X399" s="20">
        <v>0</v>
      </c>
      <c r="Y399" s="21">
        <v>0</v>
      </c>
      <c r="Z399" s="21">
        <v>0</v>
      </c>
      <c r="AA39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6110634.1500000004</v>
      </c>
      <c r="AB399" s="16">
        <v>5916857.7300000004</v>
      </c>
      <c r="AC399" s="19">
        <v>6110634.1500000004</v>
      </c>
      <c r="AD39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399" s="24"/>
      <c r="AF399" s="1" t="s">
        <v>1120</v>
      </c>
      <c r="AG399" s="1">
        <v>5759106.2000000002</v>
      </c>
    </row>
    <row r="400" spans="2:33" ht="30" hidden="1">
      <c r="B400" s="15" t="s">
        <v>1770</v>
      </c>
      <c r="C400" s="1" t="s">
        <v>1121</v>
      </c>
      <c r="D400" s="1" t="s">
        <v>33</v>
      </c>
      <c r="E400" s="1" t="s">
        <v>34</v>
      </c>
      <c r="F400" s="1" t="s">
        <v>35</v>
      </c>
      <c r="G400" s="1" t="s">
        <v>1122</v>
      </c>
      <c r="I400" s="30" t="s">
        <v>325</v>
      </c>
      <c r="J400" s="30" t="s">
        <v>326</v>
      </c>
      <c r="K400" s="17">
        <v>6351.4</v>
      </c>
      <c r="L400" s="31">
        <v>230.8</v>
      </c>
      <c r="M400" s="17">
        <v>10.48</v>
      </c>
      <c r="N400" s="18">
        <v>206570.94</v>
      </c>
      <c r="O40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206944.36800000002</v>
      </c>
      <c r="P400" s="17">
        <v>0</v>
      </c>
      <c r="Q400" s="20">
        <v>187235.43</v>
      </c>
      <c r="R400" s="8">
        <f>Таблица8234352[[#This Row],[ПОСТУПИЛО ВЗНОСОВ ПО БАНКОВСКОЙ ВЫПИСКЕ]]-Таблица8234352[[#This Row],[Оплачено пени, руб,]]</f>
        <v>184031.71</v>
      </c>
      <c r="S40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19619.110000000008</v>
      </c>
      <c r="T400" s="18">
        <v>283.60000000000002</v>
      </c>
      <c r="U400" s="38">
        <v>3203.72</v>
      </c>
      <c r="V400" s="20">
        <v>4241.57</v>
      </c>
      <c r="W400" s="20">
        <v>0</v>
      </c>
      <c r="X400" s="20">
        <v>0</v>
      </c>
      <c r="Y400" s="21">
        <v>0</v>
      </c>
      <c r="Z400" s="21">
        <v>0</v>
      </c>
      <c r="AA40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3608226.0300000003</v>
      </c>
      <c r="AB400" s="16">
        <v>3416749.0300000003</v>
      </c>
      <c r="AC400" s="19">
        <v>3608226.03</v>
      </c>
      <c r="AD40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0" s="24"/>
      <c r="AF400" s="1" t="s">
        <v>1121</v>
      </c>
      <c r="AG400" s="1">
        <v>3222607.74</v>
      </c>
    </row>
    <row r="401" spans="2:33" hidden="1">
      <c r="B401" s="15" t="s">
        <v>1770</v>
      </c>
      <c r="C401" s="1" t="s">
        <v>1123</v>
      </c>
      <c r="D401" s="1" t="s">
        <v>83</v>
      </c>
      <c r="E401" s="1" t="s">
        <v>385</v>
      </c>
      <c r="F401" s="1" t="s">
        <v>224</v>
      </c>
      <c r="G401" s="1" t="s">
        <v>1124</v>
      </c>
      <c r="I401" s="1" t="s">
        <v>180</v>
      </c>
      <c r="J401" s="1" t="s">
        <v>181</v>
      </c>
      <c r="K401" s="17">
        <v>6835.3</v>
      </c>
      <c r="L401" s="17">
        <v>0</v>
      </c>
      <c r="M401" s="17">
        <v>10.09</v>
      </c>
      <c r="N401" s="18">
        <v>206904.69</v>
      </c>
      <c r="O40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206904.53099999999</v>
      </c>
      <c r="P401" s="17">
        <f>Таблица8234352[[#This Row],[Начислено взносов по отчету УК, руб,]]-Таблица8234352[[#This Row],[Начислено взносов  расчетное]]</f>
        <v>0.15900000001420267</v>
      </c>
      <c r="Q401" s="20">
        <v>215348.68</v>
      </c>
      <c r="R401" s="8">
        <f>Таблица8234352[[#This Row],[ПОСТУПИЛО ВЗНОСОВ ПО БАНКОВСКОЙ ВЫПИСКЕ]]-Таблица8234352[[#This Row],[Оплачено пени, руб,]]</f>
        <v>215348.68</v>
      </c>
      <c r="S40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-1647.5799999999908</v>
      </c>
      <c r="T401" s="18">
        <v>6796.41</v>
      </c>
      <c r="U401" s="38">
        <v>0</v>
      </c>
      <c r="V401" s="20">
        <v>1823.1</v>
      </c>
      <c r="W401" s="20">
        <v>0</v>
      </c>
      <c r="X401" s="20">
        <v>0</v>
      </c>
      <c r="Y401" s="21">
        <v>0</v>
      </c>
      <c r="Z401" s="21">
        <v>0</v>
      </c>
      <c r="AA40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1663681.27</v>
      </c>
      <c r="AB401" s="16">
        <v>1446509.49</v>
      </c>
      <c r="AC401" s="20">
        <f>AA401</f>
        <v>1663681.27</v>
      </c>
      <c r="AD40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1" s="24"/>
      <c r="AF401" s="1" t="s">
        <v>1123</v>
      </c>
      <c r="AG401" s="1">
        <v>1264043.31</v>
      </c>
    </row>
    <row r="402" spans="2:33" ht="30" hidden="1">
      <c r="B402" s="15" t="s">
        <v>1770</v>
      </c>
      <c r="C402" s="1" t="s">
        <v>1125</v>
      </c>
      <c r="D402" s="1" t="s">
        <v>33</v>
      </c>
      <c r="E402" s="1" t="s">
        <v>488</v>
      </c>
      <c r="F402" s="1" t="s">
        <v>489</v>
      </c>
      <c r="G402" s="1" t="s">
        <v>156</v>
      </c>
      <c r="I402" s="1" t="s">
        <v>491</v>
      </c>
      <c r="J402" s="1" t="s">
        <v>492</v>
      </c>
      <c r="K402" s="17">
        <v>5882.3</v>
      </c>
      <c r="L402" s="17">
        <v>744.3</v>
      </c>
      <c r="M402" s="17">
        <v>10.48</v>
      </c>
      <c r="N402" s="18">
        <v>208340.31</v>
      </c>
      <c r="O40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208340.30400000003</v>
      </c>
      <c r="P402" s="17">
        <f>Таблица8234352[[#This Row],[Начислено взносов по отчету УК, руб,]]-Таблица8234352[[#This Row],[Начислено взносов  расчетное]]</f>
        <v>5.9999999648425728E-3</v>
      </c>
      <c r="Q402" s="19">
        <v>196816.97</v>
      </c>
      <c r="R402" s="8">
        <f>Таблица8234352[[#This Row],[ПОСТУПИЛО ВЗНОСОВ ПО БАНКОВСКОЙ ВЫПИСКЕ]]-Таблица8234352[[#This Row],[Оплачено пени, руб,]]</f>
        <v>196771.18</v>
      </c>
      <c r="S40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38468.51</v>
      </c>
      <c r="T402" s="18">
        <v>26945.17</v>
      </c>
      <c r="U402" s="38">
        <v>45.79</v>
      </c>
      <c r="V402" s="20">
        <v>0</v>
      </c>
      <c r="W402" s="20">
        <v>0</v>
      </c>
      <c r="X402" s="20">
        <v>0</v>
      </c>
      <c r="Y402" s="21">
        <v>0</v>
      </c>
      <c r="Z402" s="21">
        <v>0</v>
      </c>
      <c r="AA40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6207834.1599999992</v>
      </c>
      <c r="AB402" s="16">
        <v>6011017.1899999995</v>
      </c>
      <c r="AC402" s="19">
        <v>6207834.1600000001</v>
      </c>
      <c r="AD40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2" s="24"/>
      <c r="AF402" s="1" t="s">
        <v>1125</v>
      </c>
      <c r="AG402" s="1">
        <v>5815626.8099999996</v>
      </c>
    </row>
    <row r="403" spans="2:33" hidden="1">
      <c r="B403" s="15" t="s">
        <v>1770</v>
      </c>
      <c r="C403" s="1" t="s">
        <v>1126</v>
      </c>
      <c r="D403" s="1" t="s">
        <v>83</v>
      </c>
      <c r="E403" s="1" t="s">
        <v>385</v>
      </c>
      <c r="F403" s="1" t="s">
        <v>224</v>
      </c>
      <c r="G403" s="1" t="s">
        <v>1127</v>
      </c>
      <c r="I403" s="1" t="s">
        <v>116</v>
      </c>
      <c r="J403" s="1" t="s">
        <v>117</v>
      </c>
      <c r="K403" s="17">
        <v>6892.6</v>
      </c>
      <c r="L403" s="17">
        <v>0</v>
      </c>
      <c r="M403" s="17">
        <v>10.09</v>
      </c>
      <c r="N403" s="18">
        <v>208709.79</v>
      </c>
      <c r="O40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208639.00200000001</v>
      </c>
      <c r="P403" s="17">
        <f>Таблица8234352[[#This Row],[Начислено взносов по отчету УК, руб,]]-Таблица8234352[[#This Row],[Начислено взносов  расчетное]]</f>
        <v>70.788000000000466</v>
      </c>
      <c r="Q403" s="20">
        <v>235982.89</v>
      </c>
      <c r="R403" s="8">
        <f>Таблица8234352[[#This Row],[ПОСТУПИЛО ВЗНОСОВ ПО БАНКОВСКОЙ ВЫПИСКЕ]]-Таблица8234352[[#This Row],[Оплачено пени, руб,]]</f>
        <v>235982.89</v>
      </c>
      <c r="S40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-27273.100000000006</v>
      </c>
      <c r="T403" s="18">
        <v>0</v>
      </c>
      <c r="U403" s="38">
        <v>0</v>
      </c>
      <c r="V403" s="20">
        <v>635.14</v>
      </c>
      <c r="W403" s="20">
        <v>0</v>
      </c>
      <c r="X403" s="20">
        <v>0</v>
      </c>
      <c r="Y403" s="21">
        <v>0</v>
      </c>
      <c r="Z403" s="21">
        <v>0</v>
      </c>
      <c r="AA40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799164.14000000013</v>
      </c>
      <c r="AB403" s="16">
        <v>562546.1100000001</v>
      </c>
      <c r="AC403" s="20">
        <v>799164.14</v>
      </c>
      <c r="AD40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3" s="24"/>
      <c r="AF403" s="1" t="s">
        <v>1126</v>
      </c>
      <c r="AG403" s="1">
        <v>2231303.4900000002</v>
      </c>
    </row>
    <row r="404" spans="2:33" ht="30" hidden="1">
      <c r="B404" s="15" t="s">
        <v>1770</v>
      </c>
      <c r="C404" s="1" t="s">
        <v>1128</v>
      </c>
      <c r="D404" s="1" t="s">
        <v>33</v>
      </c>
      <c r="E404" s="1" t="s">
        <v>377</v>
      </c>
      <c r="F404" s="1" t="s">
        <v>378</v>
      </c>
      <c r="G404" s="1" t="s">
        <v>919</v>
      </c>
      <c r="I404" s="1" t="s">
        <v>380</v>
      </c>
      <c r="J404" s="1" t="s">
        <v>866</v>
      </c>
      <c r="K404" s="31">
        <v>6634.3</v>
      </c>
      <c r="L404" s="31">
        <v>0</v>
      </c>
      <c r="M404" s="17">
        <v>10.09</v>
      </c>
      <c r="N404" s="18">
        <v>200820.26</v>
      </c>
      <c r="O40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200820.261</v>
      </c>
      <c r="P404" s="17">
        <f>Таблица8234352[[#This Row],[Начислено взносов по отчету УК, руб,]]-Таблица8234352[[#This Row],[Начислено взносов  расчетное]]</f>
        <v>-9.9999998928979039E-4</v>
      </c>
      <c r="Q404" s="20">
        <v>145194.54999999999</v>
      </c>
      <c r="R404" s="8">
        <f>Таблица8234352[[#This Row],[ПОСТУПИЛО ВЗНОСОВ ПО БАНКОВСКОЙ ВЫПИСКЕ]]-Таблица8234352[[#This Row],[Оплачено пени, руб,]]</f>
        <v>145194.54999999999</v>
      </c>
      <c r="S40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55625.710000000021</v>
      </c>
      <c r="T404" s="18">
        <v>0</v>
      </c>
      <c r="U404" s="38">
        <v>0</v>
      </c>
      <c r="V404" s="20">
        <v>3293.03</v>
      </c>
      <c r="W404" s="20">
        <v>0</v>
      </c>
      <c r="X404" s="20">
        <v>0</v>
      </c>
      <c r="Y404" s="21">
        <v>0</v>
      </c>
      <c r="Z404" s="21">
        <v>0</v>
      </c>
      <c r="AA40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2796451.7699999996</v>
      </c>
      <c r="AB404" s="16">
        <v>2647964.19</v>
      </c>
      <c r="AC404" s="19">
        <v>2796451.77</v>
      </c>
      <c r="AD40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4" s="24" t="s">
        <v>1129</v>
      </c>
      <c r="AF404" s="1" t="s">
        <v>1128</v>
      </c>
      <c r="AG404" s="1">
        <v>2515101.04</v>
      </c>
    </row>
    <row r="405" spans="2:33" hidden="1">
      <c r="B405" s="15" t="s">
        <v>1770</v>
      </c>
      <c r="C405" s="1" t="s">
        <v>1130</v>
      </c>
      <c r="D405" s="1" t="s">
        <v>83</v>
      </c>
      <c r="E405" s="1" t="s">
        <v>385</v>
      </c>
      <c r="F405" s="1" t="s">
        <v>224</v>
      </c>
      <c r="G405" s="1" t="s">
        <v>1131</v>
      </c>
      <c r="I405" s="1" t="s">
        <v>226</v>
      </c>
      <c r="J405" s="1" t="s">
        <v>227</v>
      </c>
      <c r="K405" s="17">
        <v>6903</v>
      </c>
      <c r="L405" s="17">
        <v>0</v>
      </c>
      <c r="M405" s="17">
        <v>10.09</v>
      </c>
      <c r="N405" s="18">
        <v>208954.02</v>
      </c>
      <c r="O40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208953.81</v>
      </c>
      <c r="P405" s="17">
        <f>Таблица8234352[[#This Row],[Начислено взносов по отчету УК, руб,]]-Таблица8234352[[#This Row],[Начислено взносов  расчетное]]</f>
        <v>0.20999999999185093</v>
      </c>
      <c r="Q405" s="20">
        <v>216748.77</v>
      </c>
      <c r="R405" s="8">
        <f>Таблица8234352[[#This Row],[ПОСТУПИЛО ВЗНОСОВ ПО БАНКОВСКОЙ ВЫПИСКЕ]]-Таблица8234352[[#This Row],[Оплачено пени, руб,]]</f>
        <v>216748.77</v>
      </c>
      <c r="S40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-6847.1</v>
      </c>
      <c r="T405" s="18">
        <v>947.65</v>
      </c>
      <c r="U405" s="38">
        <v>0</v>
      </c>
      <c r="V405" s="20">
        <v>3277.95</v>
      </c>
      <c r="W405" s="20">
        <v>0</v>
      </c>
      <c r="X405" s="20">
        <v>0</v>
      </c>
      <c r="Y405" s="21">
        <v>0</v>
      </c>
      <c r="Z405" s="21">
        <v>0</v>
      </c>
      <c r="AA40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2851835.97</v>
      </c>
      <c r="AB405" s="16">
        <v>2631809.25</v>
      </c>
      <c r="AC405" s="19">
        <v>2851835.97</v>
      </c>
      <c r="AD40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5" s="24"/>
      <c r="AF405" s="1" t="s">
        <v>1130</v>
      </c>
      <c r="AG405" s="1">
        <v>2437793.39</v>
      </c>
    </row>
    <row r="406" spans="2:33" ht="30" hidden="1">
      <c r="B406" s="15" t="s">
        <v>1770</v>
      </c>
      <c r="C406" s="1" t="s">
        <v>1132</v>
      </c>
      <c r="D406" s="1" t="s">
        <v>33</v>
      </c>
      <c r="E406" s="1" t="s">
        <v>1133</v>
      </c>
      <c r="F406" s="1" t="s">
        <v>1134</v>
      </c>
      <c r="G406" s="1" t="s">
        <v>288</v>
      </c>
      <c r="I406" s="1" t="s">
        <v>195</v>
      </c>
      <c r="J406" s="39" t="s">
        <v>51</v>
      </c>
      <c r="K406" s="17">
        <v>1413</v>
      </c>
      <c r="L406" s="17">
        <v>0</v>
      </c>
      <c r="M406" s="17">
        <v>10.09</v>
      </c>
      <c r="N406" s="18">
        <v>42771.63</v>
      </c>
      <c r="O40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42771.51</v>
      </c>
      <c r="P406" s="17">
        <f>Таблица8234352[[#This Row],[Начислено взносов по отчету УК, руб,]]-Таблица8234352[[#This Row],[Начислено взносов  расчетное]]</f>
        <v>0.11999999999534339</v>
      </c>
      <c r="Q406" s="27">
        <v>50091.69</v>
      </c>
      <c r="R406" s="8">
        <f>Таблица8234352[[#This Row],[ПОСТУПИЛО ВЗНОСОВ ПО БАНКОВСКОЙ ВЫПИСКЕ]]-Таблица8234352[[#This Row],[Оплачено пени, руб,]]</f>
        <v>48547.450000000004</v>
      </c>
      <c r="S40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-337.14000000000692</v>
      </c>
      <c r="T406" s="18">
        <v>6982.92</v>
      </c>
      <c r="U406" s="38">
        <v>1544.24</v>
      </c>
      <c r="V406" s="20">
        <v>10477.950000000001</v>
      </c>
      <c r="W406" s="20">
        <v>0</v>
      </c>
      <c r="X406" s="20">
        <v>0</v>
      </c>
      <c r="Y406" s="21">
        <v>0</v>
      </c>
      <c r="Z406" s="21">
        <v>0</v>
      </c>
      <c r="AA40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1464946.18</v>
      </c>
      <c r="AB406" s="16">
        <v>1404376.54</v>
      </c>
      <c r="AC406" s="19">
        <v>1464946.18</v>
      </c>
      <c r="AD40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6" s="24"/>
      <c r="AF406" s="1" t="s">
        <v>1132</v>
      </c>
      <c r="AG406" s="1">
        <v>1356175.47</v>
      </c>
    </row>
    <row r="407" spans="2:33" hidden="1">
      <c r="B407" s="15" t="s">
        <v>1770</v>
      </c>
      <c r="C407" s="1" t="s">
        <v>1135</v>
      </c>
      <c r="D407" s="1" t="s">
        <v>83</v>
      </c>
      <c r="E407" s="1" t="s">
        <v>385</v>
      </c>
      <c r="F407" s="1" t="s">
        <v>224</v>
      </c>
      <c r="G407" s="1" t="s">
        <v>43</v>
      </c>
      <c r="I407" s="1" t="s">
        <v>116</v>
      </c>
      <c r="J407" s="1" t="s">
        <v>117</v>
      </c>
      <c r="K407" s="17">
        <v>5817.9</v>
      </c>
      <c r="L407" s="17">
        <v>958.8</v>
      </c>
      <c r="M407" s="17">
        <v>10.48</v>
      </c>
      <c r="N407" s="18">
        <v>212855.14</v>
      </c>
      <c r="O40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213059.44800000003</v>
      </c>
      <c r="P407" s="17">
        <f>Таблица8234352[[#This Row],[Начислено взносов по отчету УК, руб,]]-Таблица8234352[[#This Row],[Начислено взносов  расчетное]]</f>
        <v>-204.30800000001909</v>
      </c>
      <c r="Q407" s="20">
        <v>222411.7</v>
      </c>
      <c r="R407" s="8">
        <f>Таблица8234352[[#This Row],[ПОСТУПИЛО ВЗНОСОВ ПО БАНКОВСКОЙ ВЫПИСКЕ]]-Таблица8234352[[#This Row],[Оплачено пени, руб,]]</f>
        <v>222411.7</v>
      </c>
      <c r="S40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-9556.5599999999977</v>
      </c>
      <c r="T407" s="18">
        <v>0</v>
      </c>
      <c r="U407" s="38">
        <v>0</v>
      </c>
      <c r="V407" s="20">
        <v>0</v>
      </c>
      <c r="W407" s="20">
        <v>0</v>
      </c>
      <c r="X407" s="20">
        <v>0</v>
      </c>
      <c r="Y407" s="21">
        <v>0</v>
      </c>
      <c r="Z407" s="21">
        <v>0</v>
      </c>
      <c r="AA40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2275831.02</v>
      </c>
      <c r="AB407" s="16">
        <v>2053419.32</v>
      </c>
      <c r="AC407" s="20">
        <v>2275831.02</v>
      </c>
      <c r="AD40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7" s="24"/>
      <c r="AF407" s="1" t="s">
        <v>1135</v>
      </c>
      <c r="AG407" s="1">
        <v>1869273.84</v>
      </c>
    </row>
    <row r="408" spans="2:33" ht="30" hidden="1">
      <c r="B408" s="15" t="s">
        <v>1770</v>
      </c>
      <c r="C408" s="1" t="s">
        <v>1136</v>
      </c>
      <c r="D408" s="1" t="s">
        <v>33</v>
      </c>
      <c r="E408" s="1" t="s">
        <v>1137</v>
      </c>
      <c r="F408" s="1" t="s">
        <v>1138</v>
      </c>
      <c r="G408" s="1" t="s">
        <v>1139</v>
      </c>
      <c r="I408" s="1" t="s">
        <v>1030</v>
      </c>
      <c r="J408" s="1" t="s">
        <v>1031</v>
      </c>
      <c r="K408" s="17">
        <v>6114.3</v>
      </c>
      <c r="L408" s="17">
        <v>696.4</v>
      </c>
      <c r="M408" s="17">
        <v>10.48</v>
      </c>
      <c r="N408" s="18">
        <v>214128</v>
      </c>
      <c r="O40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214128.408</v>
      </c>
      <c r="P408" s="17">
        <f>Таблица8234352[[#This Row],[Начислено взносов по отчету УК, руб,]]-Таблица8234352[[#This Row],[Начислено взносов  расчетное]]</f>
        <v>-0.40799999999580905</v>
      </c>
      <c r="Q408" s="20">
        <v>126086.46</v>
      </c>
      <c r="R408" s="8">
        <f>Таблица8234352[[#This Row],[ПОСТУПИЛО ВЗНОСОВ ПО БАНКОВСКОЙ ВЫПИСКЕ]]-Таблица8234352[[#This Row],[Оплачено пени, руб,]]</f>
        <v>126086.46</v>
      </c>
      <c r="S40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88041.54</v>
      </c>
      <c r="T408" s="18">
        <v>0</v>
      </c>
      <c r="U408" s="38">
        <v>0</v>
      </c>
      <c r="V408" s="20">
        <v>1732.11</v>
      </c>
      <c r="W408" s="20">
        <v>0</v>
      </c>
      <c r="X408" s="20">
        <v>0</v>
      </c>
      <c r="Y408" s="21">
        <v>0</v>
      </c>
      <c r="Z408" s="21">
        <v>0</v>
      </c>
      <c r="AA40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1534692.43</v>
      </c>
      <c r="AB408" s="16">
        <v>1406873.8599999999</v>
      </c>
      <c r="AC408" s="19">
        <v>1534692.43</v>
      </c>
      <c r="AD40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8" s="24"/>
      <c r="AF408" s="1" t="s">
        <v>1136</v>
      </c>
      <c r="AG408" s="1">
        <v>1205106.98</v>
      </c>
    </row>
    <row r="409" spans="2:33" hidden="1">
      <c r="B409" s="15" t="s">
        <v>1770</v>
      </c>
      <c r="C409" s="1" t="s">
        <v>1140</v>
      </c>
      <c r="D409" s="1" t="s">
        <v>83</v>
      </c>
      <c r="E409" s="1" t="s">
        <v>497</v>
      </c>
      <c r="F409" s="1" t="s">
        <v>199</v>
      </c>
      <c r="G409" s="1" t="s">
        <v>786</v>
      </c>
      <c r="I409" s="1" t="s">
        <v>180</v>
      </c>
      <c r="J409" s="1" t="s">
        <v>181</v>
      </c>
      <c r="K409" s="17">
        <v>7080.2</v>
      </c>
      <c r="L409" s="17">
        <v>0</v>
      </c>
      <c r="M409" s="17">
        <v>10.09</v>
      </c>
      <c r="N409" s="18">
        <v>214317.78</v>
      </c>
      <c r="O40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214317.65399999998</v>
      </c>
      <c r="P409" s="17">
        <f>Таблица8234352[[#This Row],[Начислено взносов по отчету УК, руб,]]-Таблица8234352[[#This Row],[Начислено взносов  расчетное]]</f>
        <v>0.12600000001839362</v>
      </c>
      <c r="Q409" s="20">
        <v>205261.54</v>
      </c>
      <c r="R409" s="8">
        <f>Таблица8234352[[#This Row],[ПОСТУПИЛО ВЗНОСОВ ПО БАНКОВСКОЙ ВЫПИСКЕ]]-Таблица8234352[[#This Row],[Оплачено пени, руб,]]</f>
        <v>205261.54</v>
      </c>
      <c r="S40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14310.749999999991</v>
      </c>
      <c r="T409" s="18">
        <v>5254.51</v>
      </c>
      <c r="U409" s="38">
        <v>0</v>
      </c>
      <c r="V409" s="20">
        <v>8260.34</v>
      </c>
      <c r="W409" s="20">
        <v>0</v>
      </c>
      <c r="X409" s="20">
        <v>0</v>
      </c>
      <c r="Y409" s="21">
        <v>0</v>
      </c>
      <c r="Z409" s="21">
        <v>0</v>
      </c>
      <c r="AA40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6888670.0999999996</v>
      </c>
      <c r="AB409" s="16">
        <v>6675148.2199999997</v>
      </c>
      <c r="AC409" s="20">
        <f>AA409</f>
        <v>6888670.0999999996</v>
      </c>
      <c r="AD40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09" s="24"/>
      <c r="AF409" s="1" t="s">
        <v>1140</v>
      </c>
      <c r="AG409" s="1">
        <v>6474828.9100000001</v>
      </c>
    </row>
    <row r="410" spans="2:33" ht="30" hidden="1">
      <c r="B410" s="15" t="s">
        <v>1770</v>
      </c>
      <c r="C410" s="1" t="s">
        <v>1141</v>
      </c>
      <c r="D410" s="1" t="s">
        <v>33</v>
      </c>
      <c r="E410" s="1" t="s">
        <v>814</v>
      </c>
      <c r="F410" s="1" t="s">
        <v>815</v>
      </c>
      <c r="G410" s="1" t="s">
        <v>1142</v>
      </c>
      <c r="I410" s="1" t="s">
        <v>1143</v>
      </c>
      <c r="J410" s="1" t="s">
        <v>1144</v>
      </c>
      <c r="K410" s="17">
        <v>7130</v>
      </c>
      <c r="L410" s="17">
        <v>0</v>
      </c>
      <c r="M410" s="17">
        <v>10.09</v>
      </c>
      <c r="N410" s="18">
        <v>215825.1</v>
      </c>
      <c r="O4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215825.09999999998</v>
      </c>
      <c r="P410" s="17">
        <f>Таблица8234352[[#This Row],[Начислено взносов по отчету УК, руб,]]-Таблица8234352[[#This Row],[Начислено взносов  расчетное]]</f>
        <v>0</v>
      </c>
      <c r="Q410" s="27">
        <v>187165.18</v>
      </c>
      <c r="R410" s="8">
        <f>Таблица8234352[[#This Row],[ПОСТУПИЛО ВЗНОСОВ ПО БАНКОВСКОЙ ВЫПИСКЕ]]-Таблица8234352[[#This Row],[Оплачено пени, руб,]]</f>
        <v>187165.18</v>
      </c>
      <c r="S4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28659.920000000013</v>
      </c>
      <c r="T410" s="18">
        <v>0</v>
      </c>
      <c r="U410" s="38">
        <v>0</v>
      </c>
      <c r="V410" s="20">
        <v>7237.28</v>
      </c>
      <c r="W410" s="20">
        <v>0</v>
      </c>
      <c r="X410" s="20">
        <v>0</v>
      </c>
      <c r="Y410" s="21">
        <v>0</v>
      </c>
      <c r="Z410" s="21">
        <v>0</v>
      </c>
      <c r="AA4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6045125.8499999996</v>
      </c>
      <c r="AB410" s="16">
        <v>5850723.3899999997</v>
      </c>
      <c r="AC410" s="19">
        <v>6045125.8499999996</v>
      </c>
      <c r="AD4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0" s="24"/>
      <c r="AF410" s="1" t="s">
        <v>1141</v>
      </c>
      <c r="AG410" s="1">
        <v>5632936.8700000001</v>
      </c>
    </row>
    <row r="411" spans="2:33" hidden="1">
      <c r="B411" s="15" t="s">
        <v>1770</v>
      </c>
      <c r="C411" s="1" t="s">
        <v>1149</v>
      </c>
      <c r="D411" s="1" t="s">
        <v>83</v>
      </c>
      <c r="E411" s="1" t="s">
        <v>497</v>
      </c>
      <c r="F411" s="1" t="s">
        <v>199</v>
      </c>
      <c r="G411" s="1" t="s">
        <v>339</v>
      </c>
      <c r="I411" s="1" t="s">
        <v>226</v>
      </c>
      <c r="J411" s="1" t="s">
        <v>227</v>
      </c>
      <c r="K411" s="17">
        <v>7230.4</v>
      </c>
      <c r="L411" s="17">
        <v>0</v>
      </c>
      <c r="M411" s="17">
        <v>10.09</v>
      </c>
      <c r="N411" s="18">
        <v>218824.07</v>
      </c>
      <c r="O4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218864.20799999998</v>
      </c>
      <c r="P411" s="17">
        <f>Таблица8234352[[#This Row],[Начислено взносов по отчету УК, руб,]]-Таблица8234352[[#This Row],[Начислено взносов  расчетное]]</f>
        <v>-40.137999999977183</v>
      </c>
      <c r="Q411" s="20">
        <v>232589.66</v>
      </c>
      <c r="R411" s="8">
        <f>Таблица8234352[[#This Row],[ПОСТУПИЛО ВЗНОСОВ ПО БАНКОВСКОЙ ВЫПИСКЕ]]-Таблица8234352[[#This Row],[Оплачено пени, руб,]]</f>
        <v>232589.66</v>
      </c>
      <c r="S4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-9774.0399999999972</v>
      </c>
      <c r="T411" s="18">
        <v>3991.55</v>
      </c>
      <c r="U411" s="38">
        <v>0</v>
      </c>
      <c r="V411" s="20">
        <v>404.75</v>
      </c>
      <c r="W411" s="20">
        <v>0</v>
      </c>
      <c r="X411" s="20">
        <v>0</v>
      </c>
      <c r="Y411" s="21">
        <v>0</v>
      </c>
      <c r="Z411" s="21">
        <v>0</v>
      </c>
      <c r="AA4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1179418.3999999999</v>
      </c>
      <c r="AB411" s="16">
        <v>946423.99</v>
      </c>
      <c r="AC411" s="19">
        <v>1179418.3999999999</v>
      </c>
      <c r="AD4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1" s="24"/>
      <c r="AF411" s="1" t="s">
        <v>1149</v>
      </c>
      <c r="AG411" s="1">
        <v>737075.05</v>
      </c>
    </row>
    <row r="412" spans="2:33" ht="45" hidden="1">
      <c r="B412" s="15" t="s">
        <v>1770</v>
      </c>
      <c r="C412" s="1" t="s">
        <v>1150</v>
      </c>
      <c r="D412" s="1" t="s">
        <v>33</v>
      </c>
      <c r="E412" s="1" t="s">
        <v>454</v>
      </c>
      <c r="F412" s="1" t="s">
        <v>455</v>
      </c>
      <c r="G412" s="1" t="s">
        <v>213</v>
      </c>
      <c r="I412" s="1" t="s">
        <v>157</v>
      </c>
      <c r="J412" s="1" t="s">
        <v>158</v>
      </c>
      <c r="K412" s="17">
        <v>7213.7</v>
      </c>
      <c r="L412" s="17">
        <v>0</v>
      </c>
      <c r="M412" s="17">
        <v>10.09</v>
      </c>
      <c r="N412" s="18">
        <v>218358.9</v>
      </c>
      <c r="O41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218358.69899999996</v>
      </c>
      <c r="P412" s="17">
        <f>Таблица8234352[[#This Row],[Начислено взносов по отчету УК, руб,]]-Таблица8234352[[#This Row],[Начислено взносов  расчетное]]</f>
        <v>0.20100000003003515</v>
      </c>
      <c r="Q412" s="20">
        <v>219997.35</v>
      </c>
      <c r="R412" s="8">
        <f>Таблица8234352[[#This Row],[ПОСТУПИЛО ВЗНОСОВ ПО БАНКОВСКОЙ ВЫПИСКЕ]]-Таблица8234352[[#This Row],[Оплачено пени, руб,]]</f>
        <v>216601.43</v>
      </c>
      <c r="S4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4969.51</v>
      </c>
      <c r="T412" s="18">
        <v>6607.96</v>
      </c>
      <c r="U412" s="38">
        <v>3395.92</v>
      </c>
      <c r="V412" s="20">
        <v>1464.95</v>
      </c>
      <c r="W412" s="20">
        <v>0</v>
      </c>
      <c r="X412" s="20">
        <v>0</v>
      </c>
      <c r="Y412" s="21">
        <v>0</v>
      </c>
      <c r="Z412" s="21">
        <v>0</v>
      </c>
      <c r="AA4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1370987.0099999998</v>
      </c>
      <c r="AB412" s="16">
        <v>1149524.71</v>
      </c>
      <c r="AC412" s="19">
        <v>1370987.01</v>
      </c>
      <c r="AD4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2" s="24"/>
      <c r="AF412" s="1" t="s">
        <v>1150</v>
      </c>
      <c r="AG412" s="1">
        <v>934530.7</v>
      </c>
    </row>
    <row r="413" spans="2:33" ht="30" hidden="1">
      <c r="B413" s="15" t="s">
        <v>1770</v>
      </c>
      <c r="C413" s="1" t="s">
        <v>1151</v>
      </c>
      <c r="D413" s="1" t="s">
        <v>33</v>
      </c>
      <c r="E413" s="1" t="s">
        <v>517</v>
      </c>
      <c r="F413" s="1" t="s">
        <v>518</v>
      </c>
      <c r="G413" s="1" t="s">
        <v>658</v>
      </c>
      <c r="I413" s="1" t="s">
        <v>195</v>
      </c>
      <c r="J413" s="1" t="s">
        <v>51</v>
      </c>
      <c r="K413" s="17">
        <v>2910.5</v>
      </c>
      <c r="L413" s="17">
        <v>0</v>
      </c>
      <c r="M413" s="17">
        <v>10.09</v>
      </c>
      <c r="N413" s="18">
        <v>88100.97</v>
      </c>
      <c r="O41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88100.834999999992</v>
      </c>
      <c r="P413" s="17">
        <f>Таблица8234352[[#This Row],[Начислено взносов по отчету УК, руб,]]-Таблица8234352[[#This Row],[Начислено взносов  расчетное]]</f>
        <v>0.13500000000931323</v>
      </c>
      <c r="Q413" s="19">
        <v>74462.13</v>
      </c>
      <c r="R413" s="8">
        <f>Таблица8234352[[#This Row],[ПОСТУПИЛО ВЗНОСОВ ПО БАНКОВСКОЙ ВЫПИСКЕ]]-Таблица8234352[[#This Row],[Оплачено пени, руб,]]</f>
        <v>74429.100000000006</v>
      </c>
      <c r="S4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20785.759999999995</v>
      </c>
      <c r="T413" s="18">
        <v>7146.92</v>
      </c>
      <c r="U413" s="18">
        <v>33.03</v>
      </c>
      <c r="V413" s="20">
        <v>0</v>
      </c>
      <c r="W413" s="20">
        <v>0</v>
      </c>
      <c r="X413" s="20">
        <v>0</v>
      </c>
      <c r="Y413" s="21">
        <v>0</v>
      </c>
      <c r="Z413" s="21">
        <v>0</v>
      </c>
      <c r="AA4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898709.66</v>
      </c>
      <c r="AB413" s="16">
        <v>824247.53</v>
      </c>
      <c r="AC413" s="19">
        <v>898709.66</v>
      </c>
      <c r="AD4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3" s="24"/>
      <c r="AF413" s="1" t="s">
        <v>1151</v>
      </c>
      <c r="AG413" s="1">
        <v>742784.51</v>
      </c>
    </row>
    <row r="414" spans="2:33" hidden="1">
      <c r="B414" s="15" t="s">
        <v>1770</v>
      </c>
      <c r="C414" s="1" t="s">
        <v>1152</v>
      </c>
      <c r="D414" s="1" t="s">
        <v>83</v>
      </c>
      <c r="E414" s="1" t="s">
        <v>385</v>
      </c>
      <c r="F414" s="1" t="s">
        <v>224</v>
      </c>
      <c r="G414" s="1" t="s">
        <v>436</v>
      </c>
      <c r="I414" s="1" t="s">
        <v>116</v>
      </c>
      <c r="J414" s="1" t="s">
        <v>117</v>
      </c>
      <c r="K414" s="17">
        <v>5892.7</v>
      </c>
      <c r="L414" s="17">
        <v>1176.4000000000001</v>
      </c>
      <c r="M414" s="17">
        <v>10.48</v>
      </c>
      <c r="N414" s="18">
        <v>222252.51</v>
      </c>
      <c r="O4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222252.50400000002</v>
      </c>
      <c r="P414" s="17">
        <f>Таблица8234352[[#This Row],[Начислено взносов по отчету УК, руб,]]-Таблица8234352[[#This Row],[Начислено взносов  расчетное]]</f>
        <v>5.9999999939464033E-3</v>
      </c>
      <c r="Q414" s="20">
        <v>221497.61</v>
      </c>
      <c r="R414" s="8">
        <f>Таблица8234352[[#This Row],[ПОСТУПИЛО ВЗНОСОВ ПО БАНКОВСКОЙ ВЫПИСКЕ]]-Таблица8234352[[#This Row],[Оплачено пени, руб,]]</f>
        <v>221497.61</v>
      </c>
      <c r="S4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754.90000000002328</v>
      </c>
      <c r="T414" s="18">
        <v>0</v>
      </c>
      <c r="U414" s="18">
        <v>0</v>
      </c>
      <c r="V414" s="20">
        <v>2614.89</v>
      </c>
      <c r="W414" s="20">
        <v>0</v>
      </c>
      <c r="X414" s="20">
        <v>0</v>
      </c>
      <c r="Y414" s="21">
        <v>0</v>
      </c>
      <c r="Z414" s="21">
        <v>0</v>
      </c>
      <c r="AA4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2379545.7600000002</v>
      </c>
      <c r="AB414" s="16">
        <v>2155433.2600000002</v>
      </c>
      <c r="AC414" s="19">
        <v>2379545.7599999998</v>
      </c>
      <c r="AD4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4" s="24"/>
      <c r="AF414" s="1" t="s">
        <v>1152</v>
      </c>
      <c r="AG414" s="1">
        <v>1928229.8</v>
      </c>
    </row>
    <row r="415" spans="2:33" ht="45" hidden="1">
      <c r="B415" s="15" t="s">
        <v>1770</v>
      </c>
      <c r="C415" s="1" t="s">
        <v>1153</v>
      </c>
      <c r="D415" s="1" t="s">
        <v>443</v>
      </c>
      <c r="E415" s="1" t="s">
        <v>1154</v>
      </c>
      <c r="F415" s="1" t="s">
        <v>1155</v>
      </c>
      <c r="G415" s="1" t="s">
        <v>135</v>
      </c>
      <c r="I415" s="1" t="s">
        <v>1156</v>
      </c>
      <c r="J415" s="1" t="s">
        <v>1157</v>
      </c>
      <c r="K415" s="17">
        <v>7399.1</v>
      </c>
      <c r="L415" s="17">
        <v>0</v>
      </c>
      <c r="M415" s="17">
        <v>10.09</v>
      </c>
      <c r="N415" s="18">
        <v>223971.03</v>
      </c>
      <c r="O4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223970.75700000004</v>
      </c>
      <c r="P415" s="17">
        <f>Таблица8234352[[#This Row],[Начислено взносов по отчету УК, руб,]]-Таблица8234352[[#This Row],[Начислено взносов  расчетное]]</f>
        <v>0.27299999995739199</v>
      </c>
      <c r="Q415" s="19">
        <v>208133.7</v>
      </c>
      <c r="R415" s="8">
        <f>Таблица8234352[[#This Row],[ПОСТУПИЛО ВЗНОСОВ ПО БАНКОВСКОЙ ВЫПИСКЕ]]-Таблица8234352[[#This Row],[Оплачено пени, руб,]]</f>
        <v>208133.7</v>
      </c>
      <c r="S4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15837.329999999987</v>
      </c>
      <c r="T415" s="18">
        <v>0</v>
      </c>
      <c r="U415" s="18">
        <v>0</v>
      </c>
      <c r="V415" s="20">
        <v>0</v>
      </c>
      <c r="W415" s="20">
        <v>0</v>
      </c>
      <c r="X415" s="20">
        <v>0</v>
      </c>
      <c r="Y415" s="21">
        <v>0</v>
      </c>
      <c r="Z415" s="21">
        <v>0</v>
      </c>
      <c r="AA4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6996778.71</v>
      </c>
      <c r="AB415" s="16">
        <v>6788645.0099999998</v>
      </c>
      <c r="AC415" s="19">
        <v>6996778.71</v>
      </c>
      <c r="AD4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5" s="24"/>
      <c r="AF415" s="1" t="s">
        <v>1153</v>
      </c>
      <c r="AG415" s="1">
        <v>6571059.5499999998</v>
      </c>
    </row>
    <row r="416" spans="2:33" ht="30" hidden="1">
      <c r="B416" s="15" t="s">
        <v>1770</v>
      </c>
      <c r="C416" s="1" t="s">
        <v>1158</v>
      </c>
      <c r="D416" s="1" t="s">
        <v>33</v>
      </c>
      <c r="E416" s="1" t="s">
        <v>482</v>
      </c>
      <c r="F416" s="1" t="s">
        <v>483</v>
      </c>
      <c r="G416" s="1" t="s">
        <v>1087</v>
      </c>
      <c r="I416" s="1" t="s">
        <v>195</v>
      </c>
      <c r="J416" s="1" t="s">
        <v>51</v>
      </c>
      <c r="K416" s="17">
        <v>2090.6999999999998</v>
      </c>
      <c r="L416" s="17">
        <v>897</v>
      </c>
      <c r="M416" s="17">
        <v>10.09</v>
      </c>
      <c r="N416" s="18">
        <v>86605.56</v>
      </c>
      <c r="O4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90437.678999999989</v>
      </c>
      <c r="P416" s="17">
        <f>Таблица8234352[[#This Row],[Начислено взносов по отчету УК, руб,]]-Таблица8234352[[#This Row],[Начислено взносов  расчетное]]</f>
        <v>-3832.1189999999915</v>
      </c>
      <c r="Q416" s="27">
        <v>60878.12</v>
      </c>
      <c r="R416" s="8">
        <f>Таблица8234352[[#This Row],[ПОСТУПИЛО ВЗНОСОВ ПО БАНКОВСКОЙ ВЫПИСКЕ]]-Таблица8234352[[#This Row],[Оплачено пени, руб,]]</f>
        <v>59446.58</v>
      </c>
      <c r="S4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40001.24</v>
      </c>
      <c r="T416" s="18">
        <v>14273.8</v>
      </c>
      <c r="U416" s="18">
        <v>1431.54</v>
      </c>
      <c r="V416" s="20">
        <v>2875.34</v>
      </c>
      <c r="W416" s="20">
        <v>0</v>
      </c>
      <c r="X416" s="20">
        <v>0</v>
      </c>
      <c r="Y416" s="21">
        <v>0</v>
      </c>
      <c r="Z416" s="21">
        <v>0</v>
      </c>
      <c r="AA4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2390684.5700000003</v>
      </c>
      <c r="AB416" s="16">
        <v>2326931.1100000003</v>
      </c>
      <c r="AC416" s="19">
        <v>2390684.5699999998</v>
      </c>
      <c r="AD4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6" s="24"/>
      <c r="AF416" s="1" t="s">
        <v>1158</v>
      </c>
      <c r="AG416" s="1">
        <v>2235064.9900000002</v>
      </c>
    </row>
    <row r="417" spans="2:35" hidden="1">
      <c r="B417" s="15" t="s">
        <v>1770</v>
      </c>
      <c r="C417" s="1" t="s">
        <v>1159</v>
      </c>
      <c r="D417" s="1" t="s">
        <v>83</v>
      </c>
      <c r="E417" s="1" t="s">
        <v>1083</v>
      </c>
      <c r="F417" s="1" t="s">
        <v>1084</v>
      </c>
      <c r="G417" s="1" t="s">
        <v>89</v>
      </c>
      <c r="I417" s="30" t="s">
        <v>180</v>
      </c>
      <c r="J417" s="30" t="s">
        <v>181</v>
      </c>
      <c r="K417" s="31">
        <v>7564</v>
      </c>
      <c r="L417" s="31">
        <v>0</v>
      </c>
      <c r="M417" s="17">
        <v>10.09</v>
      </c>
      <c r="N417" s="18">
        <v>228962.43</v>
      </c>
      <c r="O4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228962.27999999997</v>
      </c>
      <c r="P417" s="17">
        <f>Таблица8234352[[#This Row],[Начислено взносов по отчету УК, руб,]]-Таблица8234352[[#This Row],[Начислено взносов  расчетное]]</f>
        <v>0.15000000002328306</v>
      </c>
      <c r="Q417" s="20">
        <v>223542.03</v>
      </c>
      <c r="R417" s="8">
        <f>Таблица8234352[[#This Row],[ПОСТУПИЛО ВЗНОСОВ ПО БАНКОВСКОЙ ВЫПИСКЕ]]-Таблица8234352[[#This Row],[Оплачено пени, руб,]]</f>
        <v>223542.03</v>
      </c>
      <c r="S4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22943.889999999996</v>
      </c>
      <c r="T417" s="18">
        <v>17523.490000000002</v>
      </c>
      <c r="U417" s="18">
        <v>0</v>
      </c>
      <c r="V417" s="20">
        <v>3741.87</v>
      </c>
      <c r="W417" s="20">
        <v>0</v>
      </c>
      <c r="X417" s="20">
        <v>0</v>
      </c>
      <c r="Y417" s="21">
        <v>0</v>
      </c>
      <c r="Z417" s="21">
        <v>0</v>
      </c>
      <c r="AA4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3235167.8099999996</v>
      </c>
      <c r="AB417" s="16">
        <v>3007883.9099999997</v>
      </c>
      <c r="AC417" s="20">
        <v>3235167.81</v>
      </c>
      <c r="AD4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7" s="24"/>
      <c r="AF417" s="1" t="s">
        <v>1159</v>
      </c>
      <c r="AG417" s="1">
        <v>2787659.03</v>
      </c>
    </row>
    <row r="418" spans="2:35" hidden="1">
      <c r="B418" s="15" t="s">
        <v>1770</v>
      </c>
      <c r="C418" s="1" t="s">
        <v>1160</v>
      </c>
      <c r="D418" s="1" t="s">
        <v>83</v>
      </c>
      <c r="E418" s="1" t="s">
        <v>385</v>
      </c>
      <c r="F418" s="1" t="s">
        <v>224</v>
      </c>
      <c r="G418" s="1" t="s">
        <v>549</v>
      </c>
      <c r="I418" s="1" t="s">
        <v>226</v>
      </c>
      <c r="J418" s="1" t="s">
        <v>227</v>
      </c>
      <c r="K418" s="17">
        <v>7441.8</v>
      </c>
      <c r="L418" s="17">
        <v>163</v>
      </c>
      <c r="M418" s="17">
        <v>10.09</v>
      </c>
      <c r="N418" s="18">
        <v>230197.56</v>
      </c>
      <c r="O4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230197.296</v>
      </c>
      <c r="P418" s="17">
        <f>Таблица8234352[[#This Row],[Начислено взносов по отчету УК, руб,]]-Таблица8234352[[#This Row],[Начислено взносов  расчетное]]</f>
        <v>0.26399999999557622</v>
      </c>
      <c r="Q418" s="20">
        <v>263166.89</v>
      </c>
      <c r="R418" s="8">
        <f>Таблица8234352[[#This Row],[ПОСТУПИЛО ВЗНОСОВ ПО БАНКОВСКОЙ ВЫПИСКЕ]]-Таблица8234352[[#This Row],[Оплачено пени, руб,]]</f>
        <v>263166.89</v>
      </c>
      <c r="S4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-20910.550000000017</v>
      </c>
      <c r="T418" s="18">
        <v>12058.78</v>
      </c>
      <c r="U418" s="18">
        <v>0</v>
      </c>
      <c r="V418" s="20">
        <v>4146.4799999999996</v>
      </c>
      <c r="W418" s="20">
        <v>0</v>
      </c>
      <c r="X418" s="20">
        <v>0</v>
      </c>
      <c r="Y418" s="21">
        <v>0</v>
      </c>
      <c r="Z418" s="21">
        <v>0</v>
      </c>
      <c r="AA4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3591843.4600000004</v>
      </c>
      <c r="AB418" s="16">
        <v>3324530.0900000003</v>
      </c>
      <c r="AC418" s="19">
        <v>3591843.46</v>
      </c>
      <c r="AD4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8" s="24"/>
      <c r="AF418" s="1" t="s">
        <v>1160</v>
      </c>
      <c r="AG418" s="1">
        <v>3127397.6</v>
      </c>
    </row>
    <row r="419" spans="2:35" ht="30" hidden="1">
      <c r="B419" s="15" t="s">
        <v>1770</v>
      </c>
      <c r="C419" s="1" t="s">
        <v>1161</v>
      </c>
      <c r="D419" s="1" t="s">
        <v>443</v>
      </c>
      <c r="E419" s="1" t="s">
        <v>1162</v>
      </c>
      <c r="F419" s="1" t="s">
        <v>1163</v>
      </c>
      <c r="G419" s="1" t="s">
        <v>1164</v>
      </c>
      <c r="I419" s="1" t="s">
        <v>1165</v>
      </c>
      <c r="J419" s="1" t="s">
        <v>1166</v>
      </c>
      <c r="K419" s="17">
        <v>7387.1</v>
      </c>
      <c r="L419" s="17">
        <v>0</v>
      </c>
      <c r="M419" s="17">
        <v>10.48</v>
      </c>
      <c r="N419" s="18">
        <v>232250.52</v>
      </c>
      <c r="O4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232250.424</v>
      </c>
      <c r="P419" s="17">
        <f>Таблица8234352[[#This Row],[Начислено взносов по отчету УК, руб,]]-Таблица8234352[[#This Row],[Начислено взносов  расчетное]]</f>
        <v>9.5999999990453944E-2</v>
      </c>
      <c r="Q419" s="20">
        <v>208249.09</v>
      </c>
      <c r="R419" s="8">
        <f>Таблица8234352[[#This Row],[ПОСТУПИЛО ВЗНОСОВ ПО БАНКОВСКОЙ ВЫПИСКЕ]]-Таблица8234352[[#This Row],[Оплачено пени, руб,]]</f>
        <v>207431.79</v>
      </c>
      <c r="S4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24192.859999999982</v>
      </c>
      <c r="T419" s="18">
        <v>191.43</v>
      </c>
      <c r="U419" s="18">
        <v>817.3</v>
      </c>
      <c r="V419" s="20">
        <v>6672.01</v>
      </c>
      <c r="W419" s="20">
        <v>0</v>
      </c>
      <c r="X419" s="20">
        <v>0</v>
      </c>
      <c r="Y419" s="21">
        <v>0</v>
      </c>
      <c r="Z419" s="21">
        <v>0</v>
      </c>
      <c r="AA4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5602563.9699999997</v>
      </c>
      <c r="AB419" s="16">
        <v>5387642.8700000001</v>
      </c>
      <c r="AC419" s="19">
        <v>5602563.9699999997</v>
      </c>
      <c r="AD4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19" s="24"/>
      <c r="AF419" s="1" t="s">
        <v>1161</v>
      </c>
      <c r="AG419" s="1">
        <v>5168253.2300000004</v>
      </c>
    </row>
    <row r="420" spans="2:35" s="40" customFormat="1" ht="45" hidden="1">
      <c r="B420" s="15" t="s">
        <v>1770</v>
      </c>
      <c r="C420" s="1" t="s">
        <v>1167</v>
      </c>
      <c r="D420" s="1" t="s">
        <v>33</v>
      </c>
      <c r="E420" s="1" t="s">
        <v>736</v>
      </c>
      <c r="F420" s="1" t="s">
        <v>899</v>
      </c>
      <c r="G420" s="1" t="s">
        <v>1168</v>
      </c>
      <c r="H420" s="1"/>
      <c r="I420" s="30" t="s">
        <v>906</v>
      </c>
      <c r="J420" s="1" t="s">
        <v>907</v>
      </c>
      <c r="K420" s="17">
        <v>7427.4</v>
      </c>
      <c r="L420" s="17">
        <v>0</v>
      </c>
      <c r="M420" s="17">
        <v>10.48</v>
      </c>
      <c r="N420" s="18">
        <v>233517.46</v>
      </c>
      <c r="O4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233517.45600000001</v>
      </c>
      <c r="P420" s="17">
        <f>Таблица8234352[[#This Row],[Начислено взносов по отчету УК, руб,]]-Таблица8234352[[#This Row],[Начислено взносов  расчетное]]</f>
        <v>3.999999986262992E-3</v>
      </c>
      <c r="Q420" s="19">
        <v>158346.51999999999</v>
      </c>
      <c r="R420" s="8">
        <f>Таблица8234352[[#This Row],[ПОСТУПИЛО ВЗНОСОВ ПО БАНКОВСКОЙ ВЫПИСКЕ]]-Таблица8234352[[#This Row],[Оплачено пени, руб,]]</f>
        <v>158346.51999999999</v>
      </c>
      <c r="S4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75170.94</v>
      </c>
      <c r="T420" s="18">
        <v>0</v>
      </c>
      <c r="U420" s="18">
        <v>0</v>
      </c>
      <c r="V420" s="20">
        <v>0</v>
      </c>
      <c r="W420" s="20">
        <v>0</v>
      </c>
      <c r="X420" s="20">
        <v>0</v>
      </c>
      <c r="Y420" s="21">
        <v>0</v>
      </c>
      <c r="Z420" s="21">
        <v>0</v>
      </c>
      <c r="AA4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6639950.1899999995</v>
      </c>
      <c r="AB420" s="41">
        <v>6481603.6699999999</v>
      </c>
      <c r="AC420" s="19">
        <v>6639950.1900000004</v>
      </c>
      <c r="AD4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0" s="42" t="s">
        <v>1169</v>
      </c>
      <c r="AF420" s="40" t="s">
        <v>1167</v>
      </c>
      <c r="AG420" s="40">
        <v>6297079.0099999998</v>
      </c>
    </row>
    <row r="421" spans="2:35" ht="45" hidden="1">
      <c r="B421" s="15" t="s">
        <v>1770</v>
      </c>
      <c r="C421" s="1" t="s">
        <v>1170</v>
      </c>
      <c r="D421" s="1" t="s">
        <v>33</v>
      </c>
      <c r="E421" s="1" t="s">
        <v>342</v>
      </c>
      <c r="F421" s="1" t="s">
        <v>343</v>
      </c>
      <c r="G421" s="1" t="s">
        <v>1171</v>
      </c>
      <c r="I421" s="1" t="s">
        <v>195</v>
      </c>
      <c r="J421" s="1" t="s">
        <v>51</v>
      </c>
      <c r="K421" s="17">
        <v>3173.9</v>
      </c>
      <c r="L421" s="17">
        <v>0</v>
      </c>
      <c r="M421" s="17">
        <v>10.09</v>
      </c>
      <c r="N421" s="18">
        <v>95805.84</v>
      </c>
      <c r="O4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96073.953000000009</v>
      </c>
      <c r="P421" s="17">
        <f>Таблица8234352[[#This Row],[Начислено взносов по отчету УК, руб,]]-Таблица8234352[[#This Row],[Начислено взносов  расчетное]]</f>
        <v>-268.11300000001211</v>
      </c>
      <c r="Q421" s="27">
        <v>93444.81</v>
      </c>
      <c r="R421" s="8">
        <f>Таблица8234352[[#This Row],[ПОСТУПИЛО ВЗНОСОВ ПО БАНКОВСКОЙ ВЫПИСКЕ]]-Таблица8234352[[#This Row],[Оплачено пени, руб,]]</f>
        <v>90935.209999999992</v>
      </c>
      <c r="S4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14276.980000000005</v>
      </c>
      <c r="T421" s="18">
        <v>11915.95</v>
      </c>
      <c r="U421" s="18">
        <v>2509.6</v>
      </c>
      <c r="V421" s="20">
        <v>1901.47</v>
      </c>
      <c r="W421" s="20">
        <v>0</v>
      </c>
      <c r="X421" s="20">
        <v>0</v>
      </c>
      <c r="Y421" s="21">
        <v>0</v>
      </c>
      <c r="Z421" s="21">
        <v>0</v>
      </c>
      <c r="AA4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1625953.63</v>
      </c>
      <c r="AB421" s="16">
        <v>1530607.3499999999</v>
      </c>
      <c r="AC421" s="19">
        <v>1625953.63</v>
      </c>
      <c r="AD4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1" s="24"/>
      <c r="AF421" s="1" t="s">
        <v>1170</v>
      </c>
      <c r="AG421" s="1">
        <v>1426467.13</v>
      </c>
    </row>
    <row r="422" spans="2:35" ht="30" hidden="1">
      <c r="B422" s="15" t="s">
        <v>1770</v>
      </c>
      <c r="C422" s="1" t="s">
        <v>1172</v>
      </c>
      <c r="D422" s="1" t="s">
        <v>33</v>
      </c>
      <c r="E422" s="1" t="s">
        <v>925</v>
      </c>
      <c r="F422" s="1" t="s">
        <v>926</v>
      </c>
      <c r="G422" s="1" t="s">
        <v>919</v>
      </c>
      <c r="I422" s="1" t="s">
        <v>195</v>
      </c>
      <c r="J422" s="1" t="s">
        <v>51</v>
      </c>
      <c r="K422" s="17">
        <v>2819</v>
      </c>
      <c r="L422" s="17">
        <v>1253</v>
      </c>
      <c r="M422" s="17">
        <v>10.09</v>
      </c>
      <c r="N422" s="18">
        <v>123259.44</v>
      </c>
      <c r="O4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123259.43999999999</v>
      </c>
      <c r="P422" s="17">
        <f>Таблица8234352[[#This Row],[Начислено взносов по отчету УК, руб,]]-Таблица8234352[[#This Row],[Начислено взносов  расчетное]]</f>
        <v>0</v>
      </c>
      <c r="Q422" s="27">
        <v>91829.65</v>
      </c>
      <c r="R422" s="8">
        <f>Таблица8234352[[#This Row],[ПОСТУПИЛО ВЗНОСОВ ПО БАНКОВСКОЙ ВЫПИСКЕ]]-Таблица8234352[[#This Row],[Оплачено пени, руб,]]</f>
        <v>91819.59</v>
      </c>
      <c r="S4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39147.640000000007</v>
      </c>
      <c r="T422" s="18">
        <v>7717.85</v>
      </c>
      <c r="U422" s="18">
        <v>10.06</v>
      </c>
      <c r="V422" s="20">
        <v>4425.78</v>
      </c>
      <c r="W422" s="20">
        <v>0</v>
      </c>
      <c r="X422" s="20">
        <v>0</v>
      </c>
      <c r="Y422" s="21">
        <v>0</v>
      </c>
      <c r="Z422" s="21">
        <v>0</v>
      </c>
      <c r="AA4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3678122.5799999996</v>
      </c>
      <c r="AB422" s="16">
        <v>3581867.15</v>
      </c>
      <c r="AC422" s="19">
        <v>3678122.58</v>
      </c>
      <c r="AD4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2" s="24"/>
      <c r="AF422" s="1" t="s">
        <v>1172</v>
      </c>
      <c r="AG422" s="1">
        <v>3415620.21</v>
      </c>
    </row>
    <row r="423" spans="2:35" ht="30" hidden="1">
      <c r="B423" s="15" t="s">
        <v>1770</v>
      </c>
      <c r="C423" s="1" t="s">
        <v>1173</v>
      </c>
      <c r="D423" s="1" t="s">
        <v>33</v>
      </c>
      <c r="E423" s="1" t="s">
        <v>517</v>
      </c>
      <c r="F423" s="1" t="s">
        <v>518</v>
      </c>
      <c r="G423" s="1" t="s">
        <v>441</v>
      </c>
      <c r="I423" s="1" t="s">
        <v>195</v>
      </c>
      <c r="J423" s="1" t="s">
        <v>51</v>
      </c>
      <c r="K423" s="17">
        <v>4105.3999999999996</v>
      </c>
      <c r="L423" s="17">
        <v>0</v>
      </c>
      <c r="M423" s="17">
        <v>10.09</v>
      </c>
      <c r="N423" s="18">
        <v>124270.5</v>
      </c>
      <c r="O4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124270.45799999998</v>
      </c>
      <c r="P423" s="17">
        <f>Таблица8234352[[#This Row],[Начислено взносов по отчету УК, руб,]]-Таблица8234352[[#This Row],[Начислено взносов  расчетное]]</f>
        <v>4.2000000015832484E-2</v>
      </c>
      <c r="Q423" s="27">
        <v>124642.97</v>
      </c>
      <c r="R423" s="8">
        <f>Таблица8234352[[#This Row],[ПОСТУПИЛО ВЗНОСОВ ПО БАНКОВСКОЙ ВЫПИСКЕ]]-Таблица8234352[[#This Row],[Оплачено пени, руб,]]</f>
        <v>124457.25</v>
      </c>
      <c r="S4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12616.95</v>
      </c>
      <c r="T423" s="18">
        <v>12989.42</v>
      </c>
      <c r="U423" s="18">
        <v>185.72</v>
      </c>
      <c r="V423" s="20">
        <v>2565.3200000000002</v>
      </c>
      <c r="W423" s="20">
        <v>0</v>
      </c>
      <c r="X423" s="20">
        <v>0</v>
      </c>
      <c r="Y423" s="21">
        <v>0</v>
      </c>
      <c r="Z423" s="21">
        <v>0</v>
      </c>
      <c r="AA4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2199472.58</v>
      </c>
      <c r="AB423" s="16">
        <v>2072264.29</v>
      </c>
      <c r="AC423" s="19">
        <v>2199472.58</v>
      </c>
      <c r="AD4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3" s="24"/>
      <c r="AF423" s="1" t="s">
        <v>1173</v>
      </c>
      <c r="AG423" s="1">
        <v>1930481.5</v>
      </c>
    </row>
    <row r="424" spans="2:35" hidden="1">
      <c r="B424" s="15" t="s">
        <v>1770</v>
      </c>
      <c r="C424" s="1" t="s">
        <v>1174</v>
      </c>
      <c r="D424" s="1" t="s">
        <v>83</v>
      </c>
      <c r="E424" s="1" t="s">
        <v>313</v>
      </c>
      <c r="F424" s="1" t="s">
        <v>314</v>
      </c>
      <c r="G424" s="1" t="s">
        <v>105</v>
      </c>
      <c r="I424" s="1" t="s">
        <v>116</v>
      </c>
      <c r="J424" s="1" t="s">
        <v>117</v>
      </c>
      <c r="K424" s="17">
        <v>6955.9</v>
      </c>
      <c r="L424" s="17">
        <v>973.9</v>
      </c>
      <c r="M424" s="17">
        <v>10.09</v>
      </c>
      <c r="N424" s="18">
        <v>240035.28</v>
      </c>
      <c r="O42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240035.04599999997</v>
      </c>
      <c r="P424" s="17">
        <f>Таблица8234352[[#This Row],[Начислено взносов по отчету УК, руб,]]-Таблица8234352[[#This Row],[Начислено взносов  расчетное]]</f>
        <v>0.2340000000258442</v>
      </c>
      <c r="Q424" s="20">
        <v>206001.45</v>
      </c>
      <c r="R424" s="8">
        <f>Таблица8234352[[#This Row],[ПОСТУПИЛО ВЗНОСОВ ПО БАНКОВСКОЙ ВЫПИСКЕ]]-Таблица8234352[[#This Row],[Оплачено пени, руб,]]</f>
        <v>206001.45</v>
      </c>
      <c r="S4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34033.829999999987</v>
      </c>
      <c r="T424" s="18">
        <v>0</v>
      </c>
      <c r="U424" s="18">
        <v>0</v>
      </c>
      <c r="V424" s="20">
        <v>1967.15</v>
      </c>
      <c r="W424" s="20">
        <v>0</v>
      </c>
      <c r="X424" s="20">
        <v>0</v>
      </c>
      <c r="Y424" s="21">
        <v>0</v>
      </c>
      <c r="Z424" s="21">
        <v>0</v>
      </c>
      <c r="AA4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1848810.7199999997</v>
      </c>
      <c r="AB424" s="16">
        <v>1640842.1199999999</v>
      </c>
      <c r="AC424" s="19">
        <v>1848810.72</v>
      </c>
      <c r="AD4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4" s="24"/>
      <c r="AF424" s="1" t="s">
        <v>1174</v>
      </c>
      <c r="AG424" s="1">
        <v>1382479.92</v>
      </c>
    </row>
    <row r="425" spans="2:35" ht="45" hidden="1">
      <c r="B425" s="15" t="s">
        <v>1770</v>
      </c>
      <c r="C425" s="1" t="s">
        <v>1175</v>
      </c>
      <c r="D425" s="1" t="s">
        <v>33</v>
      </c>
      <c r="E425" s="1" t="s">
        <v>639</v>
      </c>
      <c r="F425" s="1" t="s">
        <v>640</v>
      </c>
      <c r="G425" s="1" t="s">
        <v>1176</v>
      </c>
      <c r="I425" s="1" t="s">
        <v>485</v>
      </c>
      <c r="J425" s="1" t="s">
        <v>486</v>
      </c>
      <c r="K425" s="17">
        <v>7657.3</v>
      </c>
      <c r="L425" s="17">
        <v>0</v>
      </c>
      <c r="M425" s="17">
        <v>10.48</v>
      </c>
      <c r="N425" s="18">
        <v>240735.35</v>
      </c>
      <c r="O4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240745.51199999999</v>
      </c>
      <c r="P425" s="17">
        <f>Таблица8234352[[#This Row],[Начислено взносов по отчету УК, руб,]]-Таблица8234352[[#This Row],[Начислено взносов  расчетное]]</f>
        <v>-10.161999999982072</v>
      </c>
      <c r="Q425" s="20">
        <v>233596.37</v>
      </c>
      <c r="R425" s="8">
        <f>Таблица8234352[[#This Row],[ПОСТУПИЛО ВЗНОСОВ ПО БАНКОВСКОЙ ВЫПИСКЕ]]-Таблица8234352[[#This Row],[Оплачено пени, руб,]]</f>
        <v>233431.96</v>
      </c>
      <c r="S4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17775.030000000013</v>
      </c>
      <c r="T425" s="18">
        <v>10636.05</v>
      </c>
      <c r="U425" s="18">
        <v>164.41</v>
      </c>
      <c r="V425" s="20">
        <v>0</v>
      </c>
      <c r="W425" s="20">
        <v>0</v>
      </c>
      <c r="X425" s="20">
        <v>0</v>
      </c>
      <c r="Y425" s="21">
        <v>0</v>
      </c>
      <c r="Z425" s="21">
        <v>0</v>
      </c>
      <c r="AA42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4910462.18</v>
      </c>
      <c r="AB425" s="16">
        <v>4676865.8099999996</v>
      </c>
      <c r="AC425" s="20">
        <v>4910462.18</v>
      </c>
      <c r="AD4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5" s="24"/>
      <c r="AF425" s="1" t="s">
        <v>1175</v>
      </c>
      <c r="AG425" s="1">
        <v>4402468</v>
      </c>
    </row>
    <row r="426" spans="2:35" ht="30" hidden="1">
      <c r="B426" s="15" t="s">
        <v>1770</v>
      </c>
      <c r="C426" s="1" t="s">
        <v>1177</v>
      </c>
      <c r="D426" s="1" t="s">
        <v>827</v>
      </c>
      <c r="E426" s="1" t="s">
        <v>1178</v>
      </c>
      <c r="F426" s="1" t="s">
        <v>1179</v>
      </c>
      <c r="G426" s="1" t="s">
        <v>1180</v>
      </c>
      <c r="I426" s="1" t="s">
        <v>1181</v>
      </c>
      <c r="J426" s="1" t="s">
        <v>831</v>
      </c>
      <c r="K426" s="17">
        <v>7753.8</v>
      </c>
      <c r="L426" s="17">
        <v>0</v>
      </c>
      <c r="M426" s="17">
        <v>10.48</v>
      </c>
      <c r="N426" s="18">
        <v>243769.98</v>
      </c>
      <c r="O4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243779.47200000001</v>
      </c>
      <c r="P426" s="17">
        <f>Таблица8234352[[#This Row],[Начислено взносов по отчету УК, руб,]]-Таблица8234352[[#This Row],[Начислено взносов  расчетное]]</f>
        <v>-9.4919999999983702</v>
      </c>
      <c r="Q426" s="19">
        <v>179951.75</v>
      </c>
      <c r="R426" s="8">
        <f>Таблица8234352[[#This Row],[ПОСТУПИЛО ВЗНОСОВ ПО БАНКОВСКОЙ ВЫПИСКЕ]]-Таблица8234352[[#This Row],[Оплачено пени, руб,]]</f>
        <v>179053.3</v>
      </c>
      <c r="S4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65109.590000000026</v>
      </c>
      <c r="T426" s="18">
        <v>1291.3599999999999</v>
      </c>
      <c r="U426" s="18">
        <v>898.45</v>
      </c>
      <c r="V426" s="20">
        <v>0</v>
      </c>
      <c r="W426" s="20">
        <v>0</v>
      </c>
      <c r="X426" s="20">
        <v>0</v>
      </c>
      <c r="Y426" s="21">
        <v>0</v>
      </c>
      <c r="Z426" s="21">
        <v>0</v>
      </c>
      <c r="AA4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1433689.8399999999</v>
      </c>
      <c r="AB426" s="16">
        <v>1253738.0899999999</v>
      </c>
      <c r="AC426" s="19">
        <v>1433689.84</v>
      </c>
      <c r="AD4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6" s="24" t="s">
        <v>661</v>
      </c>
      <c r="AF426" s="1" t="s">
        <v>1177</v>
      </c>
      <c r="AG426" s="1">
        <v>736311.97</v>
      </c>
      <c r="AI426" s="1" t="s">
        <v>7</v>
      </c>
    </row>
    <row r="427" spans="2:35" ht="30" hidden="1">
      <c r="B427" s="15" t="s">
        <v>1770</v>
      </c>
      <c r="C427" s="1" t="s">
        <v>1182</v>
      </c>
      <c r="D427" s="1" t="s">
        <v>827</v>
      </c>
      <c r="E427" s="1" t="s">
        <v>1183</v>
      </c>
      <c r="F427" s="1" t="s">
        <v>1179</v>
      </c>
      <c r="G427" s="1" t="s">
        <v>1184</v>
      </c>
      <c r="I427" s="1" t="s">
        <v>1181</v>
      </c>
      <c r="J427" s="1" t="s">
        <v>831</v>
      </c>
      <c r="K427" s="17">
        <v>7782.9</v>
      </c>
      <c r="L427" s="17">
        <v>0</v>
      </c>
      <c r="M427" s="17">
        <v>10.48</v>
      </c>
      <c r="N427" s="18">
        <v>244694.31</v>
      </c>
      <c r="O4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244694.37599999999</v>
      </c>
      <c r="P427" s="17">
        <f>Таблица8234352[[#This Row],[Начислено взносов по отчету УК, руб,]]-Таблица8234352[[#This Row],[Начислено взносов  расчетное]]</f>
        <v>-6.5999999991618097E-2</v>
      </c>
      <c r="Q427" s="19">
        <v>167922.13</v>
      </c>
      <c r="R427" s="8">
        <f>Таблица8234352[[#This Row],[ПОСТУПИЛО ВЗНОСОВ ПО БАНКОВСКОЙ ВЫПИСКЕ]]-Таблица8234352[[#This Row],[Оплачено пени, руб,]]</f>
        <v>166945.88</v>
      </c>
      <c r="S4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78240.78</v>
      </c>
      <c r="T427" s="18">
        <v>1468.6</v>
      </c>
      <c r="U427" s="18">
        <v>976.25</v>
      </c>
      <c r="V427" s="20">
        <v>0</v>
      </c>
      <c r="W427" s="20">
        <v>0</v>
      </c>
      <c r="X427" s="20">
        <v>0</v>
      </c>
      <c r="Y427" s="21">
        <v>0</v>
      </c>
      <c r="Z427" s="21">
        <v>0</v>
      </c>
      <c r="AA4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1616503.52</v>
      </c>
      <c r="AB427" s="16">
        <v>1448581.39</v>
      </c>
      <c r="AC427" s="19">
        <v>1616503.52</v>
      </c>
      <c r="AD4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7" s="24" t="s">
        <v>661</v>
      </c>
      <c r="AF427" s="1" t="s">
        <v>1182</v>
      </c>
      <c r="AG427" s="1">
        <v>1017357.07</v>
      </c>
    </row>
    <row r="428" spans="2:35" ht="30" hidden="1">
      <c r="B428" s="15" t="s">
        <v>1770</v>
      </c>
      <c r="C428" s="1" t="s">
        <v>1185</v>
      </c>
      <c r="D428" s="1" t="s">
        <v>33</v>
      </c>
      <c r="E428" s="1" t="s">
        <v>699</v>
      </c>
      <c r="F428" s="1" t="s">
        <v>700</v>
      </c>
      <c r="G428" s="1" t="s">
        <v>75</v>
      </c>
      <c r="I428" s="1" t="s">
        <v>195</v>
      </c>
      <c r="J428" s="1" t="s">
        <v>51</v>
      </c>
      <c r="K428" s="17">
        <v>4610.3999999999996</v>
      </c>
      <c r="L428" s="17">
        <v>0</v>
      </c>
      <c r="M428" s="17">
        <v>10.48</v>
      </c>
      <c r="N428" s="18">
        <v>144951.06</v>
      </c>
      <c r="O4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144950.976</v>
      </c>
      <c r="P428" s="17">
        <f>Таблица8234352[[#This Row],[Начислено взносов по отчету УК, руб,]]-Таблица8234352[[#This Row],[Начислено взносов  расчетное]]</f>
        <v>8.4000000002561137E-2</v>
      </c>
      <c r="Q428" s="27">
        <v>126505.23</v>
      </c>
      <c r="R428" s="8">
        <f>Таблица8234352[[#This Row],[ПОСТУПИЛО ВЗНОСОВ ПО БАНКОВСКОЙ ВЫПИСКЕ]]-Таблица8234352[[#This Row],[Оплачено пени, руб,]]</f>
        <v>126198.33</v>
      </c>
      <c r="S4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53861.289999999994</v>
      </c>
      <c r="T428" s="18">
        <v>35415.46</v>
      </c>
      <c r="U428" s="18">
        <v>306.89999999999998</v>
      </c>
      <c r="V428" s="20">
        <v>2987.09</v>
      </c>
      <c r="W428" s="20">
        <v>0</v>
      </c>
      <c r="X428" s="20">
        <v>0</v>
      </c>
      <c r="Y428" s="21">
        <v>0</v>
      </c>
      <c r="Z428" s="21">
        <v>0</v>
      </c>
      <c r="AA4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2537210.7999999998</v>
      </c>
      <c r="AB428" s="16">
        <v>2407718.48</v>
      </c>
      <c r="AC428" s="19">
        <v>2537210.7999999998</v>
      </c>
      <c r="AD4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8" s="24"/>
      <c r="AF428" s="1" t="s">
        <v>1185</v>
      </c>
      <c r="AG428" s="1">
        <v>2283907.7000000002</v>
      </c>
    </row>
    <row r="429" spans="2:35" ht="30" hidden="1">
      <c r="B429" s="15" t="s">
        <v>1770</v>
      </c>
      <c r="C429" s="1" t="s">
        <v>1186</v>
      </c>
      <c r="D429" s="1" t="s">
        <v>33</v>
      </c>
      <c r="E429" s="1" t="s">
        <v>1103</v>
      </c>
      <c r="F429" s="1" t="s">
        <v>1104</v>
      </c>
      <c r="G429" s="1" t="s">
        <v>821</v>
      </c>
      <c r="I429" s="1" t="s">
        <v>1105</v>
      </c>
      <c r="J429" s="1" t="s">
        <v>1106</v>
      </c>
      <c r="K429" s="17">
        <v>7380.3</v>
      </c>
      <c r="L429" s="17">
        <v>523.20000000000005</v>
      </c>
      <c r="M429" s="17">
        <v>10.48</v>
      </c>
      <c r="N429" s="18">
        <v>248485.95</v>
      </c>
      <c r="O4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248486.04000000004</v>
      </c>
      <c r="P429" s="17">
        <f>Таблица8234352[[#This Row],[Начислено взносов по отчету УК, руб,]]-Таблица8234352[[#This Row],[Начислено взносов  расчетное]]</f>
        <v>-9.0000000025611371E-2</v>
      </c>
      <c r="Q429" s="20">
        <v>209240.95</v>
      </c>
      <c r="R429" s="8">
        <f>Таблица8234352[[#This Row],[ПОСТУПИЛО ВЗНОСОВ ПО БАНКОВСКОЙ ВЫПИСКЕ]]-Таблица8234352[[#This Row],[Оплачено пени, руб,]]</f>
        <v>209126.67</v>
      </c>
      <c r="S4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39465.54</v>
      </c>
      <c r="T429" s="18">
        <v>220.54</v>
      </c>
      <c r="U429" s="18">
        <v>114.28</v>
      </c>
      <c r="V429" s="20">
        <v>9499.92</v>
      </c>
      <c r="W429" s="20">
        <v>0</v>
      </c>
      <c r="X429" s="20">
        <v>0</v>
      </c>
      <c r="Y429" s="21">
        <v>0</v>
      </c>
      <c r="Z429" s="21">
        <v>0</v>
      </c>
      <c r="AA4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7901920.8600000003</v>
      </c>
      <c r="AB429" s="16">
        <v>7683179.9900000002</v>
      </c>
      <c r="AC429" s="19">
        <v>7901920.8600000003</v>
      </c>
      <c r="AD4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29" s="24"/>
      <c r="AF429" s="1" t="s">
        <v>1186</v>
      </c>
      <c r="AG429" s="1">
        <v>7369355.8200000003</v>
      </c>
    </row>
    <row r="430" spans="2:35" ht="30" hidden="1">
      <c r="B430" s="15" t="s">
        <v>1770</v>
      </c>
      <c r="C430" s="1" t="s">
        <v>1187</v>
      </c>
      <c r="D430" s="1" t="s">
        <v>33</v>
      </c>
      <c r="E430" s="1" t="s">
        <v>1103</v>
      </c>
      <c r="F430" s="1" t="s">
        <v>1104</v>
      </c>
      <c r="G430" s="1" t="s">
        <v>406</v>
      </c>
      <c r="I430" s="1" t="s">
        <v>1105</v>
      </c>
      <c r="J430" s="1" t="s">
        <v>1106</v>
      </c>
      <c r="K430" s="17">
        <v>7382.5</v>
      </c>
      <c r="L430" s="17">
        <v>522.6</v>
      </c>
      <c r="M430" s="17">
        <v>10.48</v>
      </c>
      <c r="N430" s="18">
        <v>248535.94</v>
      </c>
      <c r="O4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248536.34400000001</v>
      </c>
      <c r="P430" s="17">
        <f>Таблица8234352[[#This Row],[Начислено взносов по отчету УК, руб,]]-Таблица8234352[[#This Row],[Начислено взносов  расчетное]]</f>
        <v>-0.40400000000954606</v>
      </c>
      <c r="Q430" s="20">
        <v>241720.49</v>
      </c>
      <c r="R430" s="8">
        <f>Таблица8234352[[#This Row],[ПОСТУПИЛО ВЗНОСОВ ПО БАНКОВСКОЙ ВЫПИСКЕ]]-Таблица8234352[[#This Row],[Оплачено пени, руб,]]</f>
        <v>241249.97</v>
      </c>
      <c r="S4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8447.68</v>
      </c>
      <c r="T430" s="18">
        <v>1632.23</v>
      </c>
      <c r="U430" s="18">
        <v>470.52</v>
      </c>
      <c r="V430" s="20">
        <v>9561.44</v>
      </c>
      <c r="W430" s="20">
        <v>0</v>
      </c>
      <c r="X430" s="20">
        <v>0</v>
      </c>
      <c r="Y430" s="21">
        <v>0</v>
      </c>
      <c r="Z430" s="21">
        <v>0</v>
      </c>
      <c r="AA4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7970314.9299999997</v>
      </c>
      <c r="AB430" s="16">
        <v>7719033</v>
      </c>
      <c r="AC430" s="19">
        <v>7970314.9299999997</v>
      </c>
      <c r="AD43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0" s="24"/>
      <c r="AF430" s="1" t="s">
        <v>1187</v>
      </c>
      <c r="AG430" s="1">
        <v>7460135.0999999996</v>
      </c>
    </row>
    <row r="431" spans="2:35" ht="30" hidden="1">
      <c r="B431" s="15" t="s">
        <v>1770</v>
      </c>
      <c r="C431" s="1" t="s">
        <v>1188</v>
      </c>
      <c r="D431" s="1" t="s">
        <v>33</v>
      </c>
      <c r="E431" s="1" t="s">
        <v>1103</v>
      </c>
      <c r="F431" s="1" t="s">
        <v>1104</v>
      </c>
      <c r="G431" s="1" t="s">
        <v>1069</v>
      </c>
      <c r="I431" s="1" t="s">
        <v>1105</v>
      </c>
      <c r="J431" s="1" t="s">
        <v>1106</v>
      </c>
      <c r="K431" s="17">
        <v>8040.3</v>
      </c>
      <c r="L431" s="17">
        <v>0</v>
      </c>
      <c r="M431" s="17">
        <v>10.48</v>
      </c>
      <c r="N431" s="18">
        <v>252787.03</v>
      </c>
      <c r="O4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252787.03200000004</v>
      </c>
      <c r="P431" s="17">
        <f>Таблица8234352[[#This Row],[Начислено взносов по отчету УК, руб,]]-Таблица8234352[[#This Row],[Начислено взносов  расчетное]]</f>
        <v>-2.0000000367872417E-3</v>
      </c>
      <c r="Q431" s="20">
        <v>261386.63</v>
      </c>
      <c r="R431" s="8">
        <f>Таблица8234352[[#This Row],[ПОСТУПИЛО ВЗНОСОВ ПО БАНКОВСКОЙ ВЫПИСКЕ]]-Таблица8234352[[#This Row],[Оплачено пени, руб,]]</f>
        <v>261031.27000000002</v>
      </c>
      <c r="S4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-7854.9700000000194</v>
      </c>
      <c r="T431" s="18">
        <v>744.63</v>
      </c>
      <c r="U431" s="18">
        <v>355.36</v>
      </c>
      <c r="V431" s="20">
        <v>9431.64</v>
      </c>
      <c r="W431" s="20">
        <v>0</v>
      </c>
      <c r="X431" s="20">
        <v>0</v>
      </c>
      <c r="Y431" s="21">
        <v>0</v>
      </c>
      <c r="Z431" s="21">
        <v>0</v>
      </c>
      <c r="AA4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7886087.4700000007</v>
      </c>
      <c r="AB431" s="16">
        <v>7615269.2000000002</v>
      </c>
      <c r="AC431" s="19">
        <v>7886087.4699999997</v>
      </c>
      <c r="AD4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1" s="24"/>
      <c r="AF431" s="1" t="s">
        <v>1188</v>
      </c>
      <c r="AG431" s="1">
        <v>7334953.5</v>
      </c>
    </row>
    <row r="432" spans="2:35" ht="30" hidden="1">
      <c r="B432" s="15" t="s">
        <v>1770</v>
      </c>
      <c r="C432" s="1" t="s">
        <v>1189</v>
      </c>
      <c r="D432" s="1" t="s">
        <v>33</v>
      </c>
      <c r="E432" s="1" t="s">
        <v>1103</v>
      </c>
      <c r="F432" s="1" t="s">
        <v>1104</v>
      </c>
      <c r="G432" s="1" t="s">
        <v>525</v>
      </c>
      <c r="I432" s="1" t="s">
        <v>1105</v>
      </c>
      <c r="J432" s="1" t="s">
        <v>1106</v>
      </c>
      <c r="K432" s="17">
        <v>7763.1</v>
      </c>
      <c r="L432" s="17">
        <v>292.89999999999998</v>
      </c>
      <c r="M432" s="17">
        <v>10.48</v>
      </c>
      <c r="N432" s="18">
        <v>253280.52</v>
      </c>
      <c r="O4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253280.64000000001</v>
      </c>
      <c r="P432" s="17">
        <f>Таблица8234352[[#This Row],[Начислено взносов по отчету УК, руб,]]-Таблица8234352[[#This Row],[Начислено взносов  расчетное]]</f>
        <v>-0.12000000002444722</v>
      </c>
      <c r="Q432" s="20">
        <v>223996.89</v>
      </c>
      <c r="R432" s="8">
        <f>Таблица8234352[[#This Row],[ПОСТУПИЛО ВЗНОСОВ ПО БАНКОВСКОЙ ВЫПИСКЕ]]-Таблица8234352[[#This Row],[Оплачено пени, руб,]]</f>
        <v>223477.85</v>
      </c>
      <c r="S4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30238.959999999985</v>
      </c>
      <c r="T432" s="18">
        <v>955.33</v>
      </c>
      <c r="U432" s="18">
        <v>519.04</v>
      </c>
      <c r="V432" s="20">
        <v>9815.6299999999992</v>
      </c>
      <c r="W432" s="20">
        <v>0</v>
      </c>
      <c r="X432" s="20">
        <v>0</v>
      </c>
      <c r="Y432" s="21">
        <v>0</v>
      </c>
      <c r="Z432" s="21">
        <v>0</v>
      </c>
      <c r="AA4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8167089.3999999994</v>
      </c>
      <c r="AB432" s="16">
        <v>7933276.8799999999</v>
      </c>
      <c r="AC432" s="19">
        <v>8167089.4000000004</v>
      </c>
      <c r="AD4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2" s="24"/>
      <c r="AF432" s="1" t="s">
        <v>1189</v>
      </c>
      <c r="AG432" s="1">
        <v>7629966.0800000001</v>
      </c>
    </row>
    <row r="433" spans="2:33" ht="30" hidden="1">
      <c r="B433" s="15" t="s">
        <v>1770</v>
      </c>
      <c r="C433" s="1" t="s">
        <v>1190</v>
      </c>
      <c r="D433" s="1" t="s">
        <v>33</v>
      </c>
      <c r="E433" s="1" t="s">
        <v>563</v>
      </c>
      <c r="F433" s="1" t="s">
        <v>564</v>
      </c>
      <c r="G433" s="1" t="s">
        <v>873</v>
      </c>
      <c r="I433" s="1" t="s">
        <v>1191</v>
      </c>
      <c r="J433" s="1" t="s">
        <v>1192</v>
      </c>
      <c r="K433" s="17">
        <v>6308.9</v>
      </c>
      <c r="L433" s="17">
        <v>1923.8</v>
      </c>
      <c r="M433" s="17">
        <v>10.48</v>
      </c>
      <c r="N433" s="18">
        <v>258865.56</v>
      </c>
      <c r="O4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258836.08799999999</v>
      </c>
      <c r="P433" s="17">
        <f>Таблица8234352[[#This Row],[Начислено взносов по отчету УК, руб,]]-Таблица8234352[[#This Row],[Начислено взносов  расчетное]]</f>
        <v>29.472000000008848</v>
      </c>
      <c r="Q433" s="20">
        <v>351498.31</v>
      </c>
      <c r="R433" s="8">
        <f>Таблица8234352[[#This Row],[ПОСТУПИЛО ВЗНОСОВ ПО БАНКОВСКОЙ ВЫПИСКЕ]]-Таблица8234352[[#This Row],[Оплачено пени, руб,]]</f>
        <v>351190.79</v>
      </c>
      <c r="S4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-83528.139999999985</v>
      </c>
      <c r="T433" s="18">
        <v>9104.61</v>
      </c>
      <c r="U433" s="18">
        <v>307.52</v>
      </c>
      <c r="V433" s="20">
        <v>6782.2</v>
      </c>
      <c r="W433" s="20">
        <v>0</v>
      </c>
      <c r="X433" s="20">
        <v>0</v>
      </c>
      <c r="Y433" s="21">
        <v>120000</v>
      </c>
      <c r="Z433" s="21">
        <v>0</v>
      </c>
      <c r="AA4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5680691.7199999997</v>
      </c>
      <c r="AB433" s="16">
        <v>5442411.21</v>
      </c>
      <c r="AC433" s="20">
        <v>5680691.7199999997</v>
      </c>
      <c r="AD4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3" s="24"/>
      <c r="AF433" s="1" t="s">
        <v>1190</v>
      </c>
      <c r="AG433" s="1">
        <v>5203101.71</v>
      </c>
    </row>
    <row r="434" spans="2:33" ht="30" hidden="1">
      <c r="B434" s="15" t="s">
        <v>1770</v>
      </c>
      <c r="C434" s="1" t="s">
        <v>1193</v>
      </c>
      <c r="D434" s="1" t="s">
        <v>33</v>
      </c>
      <c r="E434" s="1" t="s">
        <v>333</v>
      </c>
      <c r="F434" s="1" t="s">
        <v>334</v>
      </c>
      <c r="G434" s="1" t="s">
        <v>93</v>
      </c>
      <c r="I434" s="1" t="s">
        <v>1194</v>
      </c>
      <c r="J434" s="1" t="s">
        <v>1195</v>
      </c>
      <c r="K434" s="17">
        <v>3598.8</v>
      </c>
      <c r="L434" s="17">
        <v>564.5</v>
      </c>
      <c r="M434" s="17">
        <v>10.48</v>
      </c>
      <c r="N434" s="18">
        <v>130894.08</v>
      </c>
      <c r="O4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130894.15200000002</v>
      </c>
      <c r="P434" s="17">
        <f>Таблица8234352[[#This Row],[Начислено взносов по отчету УК, руб,]]-Таблица8234352[[#This Row],[Начислено взносов  расчетное]]</f>
        <v>-7.2000000014668331E-2</v>
      </c>
      <c r="Q434" s="20">
        <v>107949.56</v>
      </c>
      <c r="R434" s="8">
        <f>Таблица8234352[[#This Row],[ПОСТУПИЛО ВЗНОСОВ ПО БАНКОВСКОЙ ВЫПИСКЕ]]-Таблица8234352[[#This Row],[Оплачено пени, руб,]]</f>
        <v>107496.69</v>
      </c>
      <c r="S4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24179.03</v>
      </c>
      <c r="T434" s="18">
        <v>1234.51</v>
      </c>
      <c r="U434" s="18">
        <v>452.87</v>
      </c>
      <c r="V434" s="20">
        <v>0</v>
      </c>
      <c r="W434" s="20">
        <v>0</v>
      </c>
      <c r="X434" s="20">
        <v>0</v>
      </c>
      <c r="Y434" s="21">
        <v>0</v>
      </c>
      <c r="Z434" s="21">
        <v>0</v>
      </c>
      <c r="AA4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4330397.7100000009</v>
      </c>
      <c r="AB434" s="16">
        <v>4222448.1500000004</v>
      </c>
      <c r="AC434" s="19">
        <v>4330397.71</v>
      </c>
      <c r="AD4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4" s="24"/>
      <c r="AF434" s="1" t="s">
        <v>1193</v>
      </c>
      <c r="AG434" s="1">
        <v>4006758.37</v>
      </c>
    </row>
    <row r="435" spans="2:33" ht="30" hidden="1">
      <c r="B435" s="15" t="s">
        <v>1770</v>
      </c>
      <c r="C435" s="1" t="s">
        <v>1196</v>
      </c>
      <c r="D435" s="1" t="s">
        <v>33</v>
      </c>
      <c r="E435" s="1" t="s">
        <v>418</v>
      </c>
      <c r="F435" s="1" t="s">
        <v>419</v>
      </c>
      <c r="G435" s="1" t="s">
        <v>111</v>
      </c>
      <c r="I435" s="1" t="s">
        <v>195</v>
      </c>
      <c r="J435" s="1" t="s">
        <v>51</v>
      </c>
      <c r="K435" s="17">
        <v>4518.3999999999996</v>
      </c>
      <c r="L435" s="17">
        <v>331.9</v>
      </c>
      <c r="M435" s="17">
        <v>10.09</v>
      </c>
      <c r="N435" s="18">
        <v>146818.56</v>
      </c>
      <c r="O4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146818.58099999998</v>
      </c>
      <c r="P435" s="17">
        <f>Таблица8234352[[#This Row],[Начислено взносов по отчету УК, руб,]]-Таблица8234352[[#This Row],[Начислено взносов  расчетное]]</f>
        <v>-2.0999999978812411E-2</v>
      </c>
      <c r="Q435" s="27">
        <v>114214.24</v>
      </c>
      <c r="R435" s="8">
        <f>Таблица8234352[[#This Row],[ПОСТУПИЛО ВЗНОСОВ ПО БАНКОВСКОЙ ВЫПИСКЕ]]-Таблица8234352[[#This Row],[Оплачено пени, руб,]]</f>
        <v>114159.57</v>
      </c>
      <c r="S4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49031.45</v>
      </c>
      <c r="T435" s="18">
        <v>16427.13</v>
      </c>
      <c r="U435" s="18">
        <v>54.67</v>
      </c>
      <c r="V435" s="20">
        <v>2788.94</v>
      </c>
      <c r="W435" s="20">
        <v>0</v>
      </c>
      <c r="X435" s="20">
        <v>0</v>
      </c>
      <c r="Y435" s="21">
        <v>0</v>
      </c>
      <c r="Z435" s="21">
        <v>0</v>
      </c>
      <c r="AA4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2372788.56</v>
      </c>
      <c r="AB435" s="16">
        <v>2255785.3800000004</v>
      </c>
      <c r="AC435" s="19">
        <v>2372788.56</v>
      </c>
      <c r="AD4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F435" s="1" t="s">
        <v>1196</v>
      </c>
      <c r="AG435" s="1">
        <v>2116612.4900000002</v>
      </c>
    </row>
    <row r="436" spans="2:33" hidden="1">
      <c r="B436" s="15" t="s">
        <v>1770</v>
      </c>
      <c r="C436" s="1" t="s">
        <v>1197</v>
      </c>
      <c r="D436" s="1" t="s">
        <v>83</v>
      </c>
      <c r="E436" s="1" t="s">
        <v>313</v>
      </c>
      <c r="F436" s="1" t="s">
        <v>314</v>
      </c>
      <c r="G436" s="1" t="s">
        <v>128</v>
      </c>
      <c r="I436" s="1" t="s">
        <v>180</v>
      </c>
      <c r="J436" s="1" t="s">
        <v>181</v>
      </c>
      <c r="K436" s="17">
        <v>8873.5</v>
      </c>
      <c r="L436" s="17">
        <v>0</v>
      </c>
      <c r="M436" s="17">
        <v>10.09</v>
      </c>
      <c r="N436" s="18">
        <v>268601.15999999997</v>
      </c>
      <c r="O4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268600.84500000003</v>
      </c>
      <c r="P436" s="17">
        <f>Таблица8234352[[#This Row],[Начислено взносов по отчету УК, руб,]]-Таблица8234352[[#This Row],[Начислено взносов  расчетное]]</f>
        <v>0.31499999994412065</v>
      </c>
      <c r="Q436" s="20">
        <v>269206.53999999998</v>
      </c>
      <c r="R436" s="8">
        <f>Таблица8234352[[#This Row],[ПОСТУПИЛО ВЗНОСОВ ПО БАНКОВСКОЙ ВЫПИСКЕ]]-Таблица8234352[[#This Row],[Оплачено пени, руб,]]</f>
        <v>269206.53999999998</v>
      </c>
      <c r="S4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2954.2999999999952</v>
      </c>
      <c r="T436" s="18">
        <v>3559.68</v>
      </c>
      <c r="U436" s="18">
        <v>0</v>
      </c>
      <c r="V436" s="20">
        <v>4580.9799999999996</v>
      </c>
      <c r="W436" s="20">
        <v>0</v>
      </c>
      <c r="X436" s="20">
        <v>0</v>
      </c>
      <c r="Y436" s="21">
        <v>0</v>
      </c>
      <c r="Z436" s="21">
        <v>0</v>
      </c>
      <c r="AA4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3955650.08</v>
      </c>
      <c r="AB436" s="16">
        <v>3681862.56</v>
      </c>
      <c r="AC436" s="20">
        <v>3955650.08</v>
      </c>
      <c r="AD4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6" s="24"/>
      <c r="AF436" s="1" t="s">
        <v>1197</v>
      </c>
      <c r="AG436" s="1">
        <v>3347298.15</v>
      </c>
    </row>
    <row r="437" spans="2:33" ht="30" hidden="1">
      <c r="B437" s="15" t="s">
        <v>1770</v>
      </c>
      <c r="C437" s="1" t="s">
        <v>1198</v>
      </c>
      <c r="D437" s="1" t="s">
        <v>33</v>
      </c>
      <c r="E437" s="1" t="s">
        <v>673</v>
      </c>
      <c r="F437" s="1" t="s">
        <v>674</v>
      </c>
      <c r="G437" s="1" t="s">
        <v>246</v>
      </c>
      <c r="H437" s="1" t="s">
        <v>1771</v>
      </c>
      <c r="I437" s="1" t="s">
        <v>195</v>
      </c>
      <c r="J437" s="1" t="s">
        <v>51</v>
      </c>
      <c r="K437" s="17">
        <v>5133</v>
      </c>
      <c r="L437" s="17">
        <v>0</v>
      </c>
      <c r="M437" s="17">
        <v>10.09</v>
      </c>
      <c r="N437" s="18">
        <v>155376.06</v>
      </c>
      <c r="O4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155375.91</v>
      </c>
      <c r="P437" s="17">
        <f>Таблица8234352[[#This Row],[Начислено взносов по отчету УК, руб,]]-Таблица8234352[[#This Row],[Начислено взносов  расчетное]]</f>
        <v>0.14999999999417923</v>
      </c>
      <c r="Q437" s="27">
        <v>138398.57999999999</v>
      </c>
      <c r="R437" s="8">
        <f>Таблица8234352[[#This Row],[ПОСТУПИЛО ВЗНОСОВ ПО БАНКОВСКОЙ ВЫПИСКЕ]]-Таблица8234352[[#This Row],[Оплачено пени, руб,]]</f>
        <v>138386.10999999999</v>
      </c>
      <c r="S4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33477.340000000011</v>
      </c>
      <c r="T437" s="18">
        <v>16499.86</v>
      </c>
      <c r="U437" s="18">
        <v>12.47</v>
      </c>
      <c r="V437" s="20">
        <v>3963.73</v>
      </c>
      <c r="W437" s="20">
        <v>0</v>
      </c>
      <c r="X437" s="20">
        <v>0</v>
      </c>
      <c r="Y437" s="21">
        <v>0</v>
      </c>
      <c r="Z437" s="21">
        <v>0</v>
      </c>
      <c r="AA4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3343493.15</v>
      </c>
      <c r="AB437" s="16">
        <v>3201130.84</v>
      </c>
      <c r="AC437" s="19">
        <v>3343493.15</v>
      </c>
      <c r="AD4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7" s="24"/>
      <c r="AF437" s="1" t="s">
        <v>1198</v>
      </c>
      <c r="AG437" s="1">
        <v>3052426.65</v>
      </c>
    </row>
    <row r="438" spans="2:33" ht="30" hidden="1">
      <c r="B438" s="15" t="s">
        <v>1770</v>
      </c>
      <c r="C438" s="1" t="s">
        <v>1199</v>
      </c>
      <c r="D438" s="1" t="s">
        <v>33</v>
      </c>
      <c r="E438" s="1" t="s">
        <v>639</v>
      </c>
      <c r="F438" s="1" t="s">
        <v>640</v>
      </c>
      <c r="G438" s="1" t="s">
        <v>647</v>
      </c>
      <c r="I438" s="1" t="s">
        <v>195</v>
      </c>
      <c r="J438" s="1" t="s">
        <v>51</v>
      </c>
      <c r="K438" s="17">
        <v>5539.5</v>
      </c>
      <c r="L438" s="17">
        <v>0</v>
      </c>
      <c r="M438" s="17">
        <v>10.09</v>
      </c>
      <c r="N438" s="18">
        <v>167701.57999999999</v>
      </c>
      <c r="O43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167680.66500000001</v>
      </c>
      <c r="P438" s="17">
        <f>Таблица8234352[[#This Row],[Начислено взносов по отчету УК, руб,]]-Таблица8234352[[#This Row],[Начислено взносов  расчетное]]</f>
        <v>20.914999999979045</v>
      </c>
      <c r="Q438" s="27">
        <v>157935.38</v>
      </c>
      <c r="R438" s="8">
        <f>Таблица8234352[[#This Row],[ПОСТУПИЛО ВЗНОСОВ ПО БАНКОВСКОЙ ВЫПИСКЕ]]-Таблица8234352[[#This Row],[Оплачено пени, руб,]]</f>
        <v>156289.49</v>
      </c>
      <c r="S4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28596.549999999996</v>
      </c>
      <c r="T438" s="18">
        <v>18830.349999999999</v>
      </c>
      <c r="U438" s="18">
        <v>1645.89</v>
      </c>
      <c r="V438" s="20">
        <v>4175.75</v>
      </c>
      <c r="W438" s="20">
        <v>0</v>
      </c>
      <c r="X438" s="20">
        <v>0</v>
      </c>
      <c r="Y438" s="21">
        <v>0</v>
      </c>
      <c r="Z438" s="21">
        <v>0</v>
      </c>
      <c r="AA4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3531564.64</v>
      </c>
      <c r="AB438" s="16">
        <v>3369453.51</v>
      </c>
      <c r="AC438" s="19">
        <v>3531564.64</v>
      </c>
      <c r="AD4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8" s="24"/>
      <c r="AF438" s="1" t="s">
        <v>1199</v>
      </c>
      <c r="AG438" s="1">
        <v>3205000.32</v>
      </c>
    </row>
    <row r="439" spans="2:33" ht="30" hidden="1">
      <c r="B439" s="15" t="s">
        <v>1770</v>
      </c>
      <c r="C439" s="1" t="s">
        <v>1200</v>
      </c>
      <c r="D439" s="1" t="s">
        <v>33</v>
      </c>
      <c r="E439" s="1" t="s">
        <v>362</v>
      </c>
      <c r="F439" s="1" t="s">
        <v>363</v>
      </c>
      <c r="G439" s="1" t="s">
        <v>821</v>
      </c>
      <c r="I439" s="1" t="s">
        <v>1201</v>
      </c>
      <c r="J439" s="1" t="s">
        <v>1202</v>
      </c>
      <c r="K439" s="17">
        <v>3430.8</v>
      </c>
      <c r="L439" s="17">
        <v>1012.8</v>
      </c>
      <c r="M439" s="17">
        <v>10.09</v>
      </c>
      <c r="N439" s="18">
        <v>133515.57</v>
      </c>
      <c r="O43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134507.77200000003</v>
      </c>
      <c r="P439" s="17">
        <f>Таблица8234352[[#This Row],[Начислено взносов по отчету УК, руб,]]-Таблица8234352[[#This Row],[Начислено взносов  расчетное]]</f>
        <v>-992.20200000001932</v>
      </c>
      <c r="Q439" s="20">
        <v>103589.2</v>
      </c>
      <c r="R439" s="8">
        <f>Таблица8234352[[#This Row],[ПОСТУПИЛО ВЗНОСОВ ПО БАНКОВСКОЙ ВЫПИСКЕ]]-Таблица8234352[[#This Row],[Оплачено пени, руб,]]</f>
        <v>103589.2</v>
      </c>
      <c r="S4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29926.37000000001</v>
      </c>
      <c r="T439" s="18">
        <v>0</v>
      </c>
      <c r="U439" s="18">
        <v>0</v>
      </c>
      <c r="V439" s="20">
        <v>3665.53</v>
      </c>
      <c r="W439" s="20">
        <v>0</v>
      </c>
      <c r="X439" s="20">
        <v>0</v>
      </c>
      <c r="Y439" s="21">
        <v>0</v>
      </c>
      <c r="Z439" s="21">
        <v>0</v>
      </c>
      <c r="AA4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3064140.42</v>
      </c>
      <c r="AB439" s="16">
        <v>2956885.69</v>
      </c>
      <c r="AC439" s="19">
        <v>3064140.42</v>
      </c>
      <c r="AD4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39" s="24"/>
      <c r="AF439" s="1" t="s">
        <v>1200</v>
      </c>
      <c r="AG439" s="1">
        <v>2857304.67</v>
      </c>
    </row>
    <row r="440" spans="2:33" hidden="1">
      <c r="B440" s="15" t="s">
        <v>1770</v>
      </c>
      <c r="C440" s="1" t="s">
        <v>1203</v>
      </c>
      <c r="D440" s="1" t="s">
        <v>83</v>
      </c>
      <c r="E440" s="1" t="s">
        <v>385</v>
      </c>
      <c r="F440" s="1" t="s">
        <v>224</v>
      </c>
      <c r="G440" s="1" t="s">
        <v>747</v>
      </c>
      <c r="I440" s="1" t="s">
        <v>180</v>
      </c>
      <c r="J440" s="1" t="s">
        <v>181</v>
      </c>
      <c r="K440" s="17">
        <v>9028.7000000000007</v>
      </c>
      <c r="L440" s="17">
        <v>0</v>
      </c>
      <c r="M440" s="17">
        <v>10.09</v>
      </c>
      <c r="N440" s="18">
        <v>273298.83</v>
      </c>
      <c r="O44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273298.74900000007</v>
      </c>
      <c r="P440" s="17">
        <f>Таблица8234352[[#This Row],[Начислено взносов по отчету УК, руб,]]-Таблица8234352[[#This Row],[Начислено взносов  расчетное]]</f>
        <v>8.0999999947380275E-2</v>
      </c>
      <c r="Q440" s="20">
        <v>265816.57</v>
      </c>
      <c r="R440" s="8">
        <f>Таблица8234352[[#This Row],[ПОСТУПИЛО ВЗНОСОВ ПО БАНКОВСКОЙ ВЫПИСКЕ]]-Таблица8234352[[#This Row],[Оплачено пени, руб,]]</f>
        <v>265816.57</v>
      </c>
      <c r="S4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19966.23000000001</v>
      </c>
      <c r="T440" s="18">
        <v>12483.97</v>
      </c>
      <c r="U440" s="18">
        <v>0</v>
      </c>
      <c r="V440" s="20">
        <v>6488.96</v>
      </c>
      <c r="W440" s="20">
        <v>0</v>
      </c>
      <c r="X440" s="20">
        <v>0</v>
      </c>
      <c r="Y440" s="21">
        <v>0</v>
      </c>
      <c r="Z440" s="21">
        <v>0</v>
      </c>
      <c r="AA4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5501691.04</v>
      </c>
      <c r="AB440" s="16">
        <v>5229385.51</v>
      </c>
      <c r="AC440" s="20">
        <f>AA440</f>
        <v>5501691.04</v>
      </c>
      <c r="AD4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0" s="24"/>
      <c r="AF440" s="1" t="s">
        <v>1203</v>
      </c>
      <c r="AG440" s="1">
        <v>4964300.7699999996</v>
      </c>
    </row>
    <row r="441" spans="2:33" hidden="1">
      <c r="B441" s="15" t="s">
        <v>1770</v>
      </c>
      <c r="C441" s="1" t="s">
        <v>1204</v>
      </c>
      <c r="D441" s="1" t="s">
        <v>83</v>
      </c>
      <c r="E441" s="1" t="s">
        <v>385</v>
      </c>
      <c r="F441" s="1" t="s">
        <v>224</v>
      </c>
      <c r="G441" s="1" t="s">
        <v>1205</v>
      </c>
      <c r="I441" s="30" t="s">
        <v>226</v>
      </c>
      <c r="J441" s="30" t="s">
        <v>227</v>
      </c>
      <c r="K441" s="31">
        <v>9074.6</v>
      </c>
      <c r="L441" s="31">
        <v>0</v>
      </c>
      <c r="M441" s="17">
        <v>10.09</v>
      </c>
      <c r="N441" s="18">
        <v>274603.77</v>
      </c>
      <c r="O44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274688.14199999999</v>
      </c>
      <c r="P441" s="17">
        <f>Таблица8234352[[#This Row],[Начислено взносов по отчету УК, руб,]]-Таблица8234352[[#This Row],[Начислено взносов  расчетное]]</f>
        <v>-84.371999999973923</v>
      </c>
      <c r="Q441" s="20">
        <v>374511.64</v>
      </c>
      <c r="R441" s="8">
        <f>Таблица8234352[[#This Row],[ПОСТУПИЛО ВЗНОСОВ ПО БАНКОВСКОЙ ВЫПИСКЕ]]-Таблица8234352[[#This Row],[Оплачено пени, руб,]]</f>
        <v>374511.64</v>
      </c>
      <c r="S4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-91238.5</v>
      </c>
      <c r="T441" s="18">
        <v>8669.3700000000008</v>
      </c>
      <c r="U441" s="18">
        <v>0</v>
      </c>
      <c r="V441" s="20">
        <v>6050.08</v>
      </c>
      <c r="W441" s="20">
        <v>0</v>
      </c>
      <c r="X441" s="20">
        <v>0</v>
      </c>
      <c r="Y441" s="21">
        <v>0</v>
      </c>
      <c r="Z441" s="21">
        <v>0</v>
      </c>
      <c r="AA4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5230004.1899999995</v>
      </c>
      <c r="AB441" s="16">
        <v>4849442.47</v>
      </c>
      <c r="AC441" s="19">
        <v>5230004.1900000004</v>
      </c>
      <c r="AD4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1" s="24"/>
      <c r="AF441" s="1" t="s">
        <v>1204</v>
      </c>
      <c r="AG441" s="1">
        <v>4562548.83</v>
      </c>
    </row>
    <row r="442" spans="2:33" ht="30" hidden="1">
      <c r="B442" s="15" t="s">
        <v>1770</v>
      </c>
      <c r="C442" s="1" t="s">
        <v>1206</v>
      </c>
      <c r="D442" s="1" t="s">
        <v>33</v>
      </c>
      <c r="E442" s="1" t="s">
        <v>967</v>
      </c>
      <c r="F442" s="1" t="s">
        <v>968</v>
      </c>
      <c r="G442" s="1" t="s">
        <v>62</v>
      </c>
      <c r="I442" s="1" t="s">
        <v>969</v>
      </c>
      <c r="J442" s="1" t="s">
        <v>970</v>
      </c>
      <c r="K442" s="17">
        <v>6305</v>
      </c>
      <c r="L442" s="17">
        <v>2607.1999999999998</v>
      </c>
      <c r="M442" s="17">
        <v>10.48</v>
      </c>
      <c r="N442" s="18">
        <v>280199.21999999997</v>
      </c>
      <c r="O44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280199.56800000003</v>
      </c>
      <c r="P442" s="17">
        <f>Таблица8234352[[#This Row],[Начислено взносов по отчету УК, руб,]]-Таблица8234352[[#This Row],[Начислено взносов  расчетное]]</f>
        <v>-0.34800000005634502</v>
      </c>
      <c r="Q442" s="27">
        <v>216455.27</v>
      </c>
      <c r="R442" s="8">
        <f>Таблица8234352[[#This Row],[ПОСТУПИЛО ВЗНОСОВ ПО БАНКОВСКОЙ ВЫПИСКЕ]]-Таблица8234352[[#This Row],[Оплачено пени, руб,]]</f>
        <v>214996.21</v>
      </c>
      <c r="S4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89097.529999999984</v>
      </c>
      <c r="T442" s="18">
        <v>25353.58</v>
      </c>
      <c r="U442" s="18">
        <v>1459.06</v>
      </c>
      <c r="V442" s="20">
        <v>42266.94</v>
      </c>
      <c r="W442" s="20">
        <v>0</v>
      </c>
      <c r="X442" s="20">
        <v>0</v>
      </c>
      <c r="Y442" s="21">
        <v>0</v>
      </c>
      <c r="Z442" s="21">
        <v>5872.87</v>
      </c>
      <c r="AA4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5916285.7699999996</v>
      </c>
      <c r="AB442" s="16">
        <v>5663436.4299999997</v>
      </c>
      <c r="AC442" s="19">
        <v>5916285.7699999996</v>
      </c>
      <c r="AD4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2" s="24"/>
      <c r="AF442" s="1" t="s">
        <v>1206</v>
      </c>
      <c r="AG442" s="1">
        <v>5348455.3</v>
      </c>
    </row>
    <row r="443" spans="2:33" ht="30" hidden="1">
      <c r="B443" s="15" t="s">
        <v>1770</v>
      </c>
      <c r="C443" s="1" t="s">
        <v>1210</v>
      </c>
      <c r="D443" s="1" t="s">
        <v>33</v>
      </c>
      <c r="E443" s="1" t="s">
        <v>1093</v>
      </c>
      <c r="F443" s="1" t="s">
        <v>280</v>
      </c>
      <c r="G443" s="1" t="s">
        <v>270</v>
      </c>
      <c r="I443" s="1" t="s">
        <v>1211</v>
      </c>
      <c r="J443" s="1" t="s">
        <v>175</v>
      </c>
      <c r="K443" s="17">
        <v>8547.7000000000007</v>
      </c>
      <c r="L443" s="17">
        <v>560.6</v>
      </c>
      <c r="M443" s="17">
        <v>10.48</v>
      </c>
      <c r="N443" s="18">
        <v>286364.95</v>
      </c>
      <c r="O4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286364.95200000005</v>
      </c>
      <c r="P443" s="17">
        <f>Таблица8234352[[#This Row],[Начислено взносов по отчету УК, руб,]]-Таблица8234352[[#This Row],[Начислено взносов  расчетное]]</f>
        <v>-2.0000000367872417E-3</v>
      </c>
      <c r="Q443" s="20">
        <v>305199.53999999998</v>
      </c>
      <c r="R443" s="8">
        <f>Таблица8234352[[#This Row],[ПОСТУПИЛО ВЗНОСОВ ПО БАНКОВСКОЙ ВЫПИСКЕ]]-Таблица8234352[[#This Row],[Оплачено пени, руб,]]</f>
        <v>305199.53999999998</v>
      </c>
      <c r="S4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-18834.589999999967</v>
      </c>
      <c r="T443" s="18">
        <v>0</v>
      </c>
      <c r="U443" s="18">
        <v>0</v>
      </c>
      <c r="V443" s="20">
        <v>1828.16</v>
      </c>
      <c r="W443" s="20">
        <v>0</v>
      </c>
      <c r="X443" s="20">
        <v>0</v>
      </c>
      <c r="Y443" s="21">
        <v>0</v>
      </c>
      <c r="Z443" s="21">
        <v>0</v>
      </c>
      <c r="AA4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1765653.77</v>
      </c>
      <c r="AB443" s="16">
        <v>1458626.07</v>
      </c>
      <c r="AC443" s="19">
        <v>1765653.77</v>
      </c>
      <c r="AD4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3" s="24"/>
      <c r="AF443" s="1" t="s">
        <v>1210</v>
      </c>
      <c r="AG443" s="1">
        <v>1323662.73</v>
      </c>
    </row>
    <row r="444" spans="2:33" ht="30" hidden="1">
      <c r="B444" s="15" t="s">
        <v>1770</v>
      </c>
      <c r="C444" s="1" t="s">
        <v>1212</v>
      </c>
      <c r="D444" s="1" t="s">
        <v>33</v>
      </c>
      <c r="E444" s="1" t="s">
        <v>333</v>
      </c>
      <c r="F444" s="1" t="s">
        <v>334</v>
      </c>
      <c r="G444" s="1" t="s">
        <v>62</v>
      </c>
      <c r="I444" s="1" t="s">
        <v>195</v>
      </c>
      <c r="J444" s="1" t="s">
        <v>51</v>
      </c>
      <c r="K444" s="17">
        <v>6986.4</v>
      </c>
      <c r="L444" s="17">
        <v>77.8</v>
      </c>
      <c r="M444" s="17">
        <v>10.48</v>
      </c>
      <c r="N444" s="18">
        <v>221812.42</v>
      </c>
      <c r="O44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222098.44800000003</v>
      </c>
      <c r="P444" s="17">
        <f>Таблица8234352[[#This Row],[Начислено взносов по отчету УК, руб,]]-Таблица8234352[[#This Row],[Начислено взносов  расчетное]]</f>
        <v>-286.02800000002026</v>
      </c>
      <c r="Q444" s="27">
        <v>199601.54</v>
      </c>
      <c r="R444" s="8">
        <f>Таблица8234352[[#This Row],[ПОСТУПИЛО ВЗНОСОВ ПО БАНКОВСКОЙ ВЫПИСКЕ]]-Таблица8234352[[#This Row],[Оплачено пени, руб,]]</f>
        <v>199492.72</v>
      </c>
      <c r="S4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29848.940000000013</v>
      </c>
      <c r="T444" s="18">
        <v>7638.06</v>
      </c>
      <c r="U444" s="18">
        <v>108.82</v>
      </c>
      <c r="V444" s="20">
        <v>3818.38</v>
      </c>
      <c r="W444" s="20">
        <v>0</v>
      </c>
      <c r="X444" s="20">
        <v>0</v>
      </c>
      <c r="Y444" s="21">
        <v>0</v>
      </c>
      <c r="Z444" s="21">
        <v>0</v>
      </c>
      <c r="AA4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3278714.6</v>
      </c>
      <c r="AB444" s="16">
        <v>3075294.68</v>
      </c>
      <c r="AC444" s="19">
        <v>3278714.6</v>
      </c>
      <c r="AD4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4" s="24"/>
      <c r="AF444" s="1" t="s">
        <v>1212</v>
      </c>
      <c r="AG444" s="1">
        <v>2827110.21</v>
      </c>
    </row>
    <row r="445" spans="2:33" hidden="1">
      <c r="B445" s="15" t="s">
        <v>1770</v>
      </c>
      <c r="C445" s="1" t="s">
        <v>1213</v>
      </c>
      <c r="D445" s="1" t="s">
        <v>83</v>
      </c>
      <c r="E445" s="1" t="s">
        <v>183</v>
      </c>
      <c r="F445" s="1" t="s">
        <v>184</v>
      </c>
      <c r="G445" s="1" t="s">
        <v>555</v>
      </c>
      <c r="I445" s="1" t="s">
        <v>226</v>
      </c>
      <c r="J445" s="1" t="s">
        <v>227</v>
      </c>
      <c r="K445" s="17">
        <v>5736.3</v>
      </c>
      <c r="L445" s="17">
        <v>295.39999999999998</v>
      </c>
      <c r="M445" s="17">
        <v>10.09</v>
      </c>
      <c r="N445" s="18">
        <v>182579.85</v>
      </c>
      <c r="O4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182579.55899999998</v>
      </c>
      <c r="P445" s="17">
        <f>Таблица8234352[[#This Row],[Начислено взносов по отчету УК, руб,]]-Таблица8234352[[#This Row],[Начислено взносов  расчетное]]</f>
        <v>0.29100000002654269</v>
      </c>
      <c r="Q445" s="20">
        <v>262434.37</v>
      </c>
      <c r="R445" s="8">
        <f>Таблица8234352[[#This Row],[ПОСТУПИЛО ВЗНОСОВ ПО БАНКОВСКОЙ ВЫПИСКЕ]]-Таблица8234352[[#This Row],[Оплачено пени, руб,]]</f>
        <v>262434.37</v>
      </c>
      <c r="S4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-66581.259999999995</v>
      </c>
      <c r="T445" s="18">
        <v>13273.26</v>
      </c>
      <c r="U445" s="18">
        <v>0</v>
      </c>
      <c r="V445" s="20">
        <v>4243.09</v>
      </c>
      <c r="W445" s="20">
        <v>0</v>
      </c>
      <c r="X445" s="20">
        <v>0</v>
      </c>
      <c r="Y445" s="21">
        <v>0</v>
      </c>
      <c r="Z445" s="21">
        <v>0</v>
      </c>
      <c r="AA4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3665064.63</v>
      </c>
      <c r="AB445" s="16">
        <v>3398387.17</v>
      </c>
      <c r="AC445" s="19">
        <v>3665064.63</v>
      </c>
      <c r="AD4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5" s="24"/>
      <c r="AF445" s="1" t="s">
        <v>1213</v>
      </c>
      <c r="AG445" s="1">
        <v>3238643.36</v>
      </c>
    </row>
    <row r="446" spans="2:33" hidden="1">
      <c r="B446" s="15" t="s">
        <v>1770</v>
      </c>
      <c r="C446" s="1" t="s">
        <v>1214</v>
      </c>
      <c r="D446" s="1" t="s">
        <v>83</v>
      </c>
      <c r="E446" s="1" t="s">
        <v>313</v>
      </c>
      <c r="F446" s="1" t="s">
        <v>314</v>
      </c>
      <c r="G446" s="1" t="s">
        <v>111</v>
      </c>
      <c r="I446" s="1" t="s">
        <v>226</v>
      </c>
      <c r="J446" s="1" t="s">
        <v>227</v>
      </c>
      <c r="K446" s="17">
        <v>9221.7000000000007</v>
      </c>
      <c r="L446" s="17">
        <v>0</v>
      </c>
      <c r="M446" s="17">
        <v>10.48</v>
      </c>
      <c r="N446" s="18">
        <v>289930.26</v>
      </c>
      <c r="O4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289930.24800000002</v>
      </c>
      <c r="P446" s="17">
        <f>Таблица8234352[[#This Row],[Начислено взносов по отчету УК, руб,]]-Таблица8234352[[#This Row],[Начислено взносов  расчетное]]</f>
        <v>1.1999999987892807E-2</v>
      </c>
      <c r="Q446" s="20">
        <v>286222.11</v>
      </c>
      <c r="R446" s="8">
        <f>Таблица8234352[[#This Row],[ПОСТУПИЛО ВЗНОСОВ ПО БАНКОВСКОЙ ВЫПИСКЕ]]-Таблица8234352[[#This Row],[Оплачено пени, руб,]]</f>
        <v>286222.11</v>
      </c>
      <c r="S4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14737.570000000023</v>
      </c>
      <c r="T446" s="18">
        <v>11029.42</v>
      </c>
      <c r="U446" s="18">
        <v>0</v>
      </c>
      <c r="V446" s="20">
        <v>3426.31</v>
      </c>
      <c r="W446" s="20">
        <v>0</v>
      </c>
      <c r="X446" s="20">
        <v>0</v>
      </c>
      <c r="Y446" s="21">
        <v>0</v>
      </c>
      <c r="Z446" s="21">
        <v>0</v>
      </c>
      <c r="AA4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3031024.9899999998</v>
      </c>
      <c r="AB446" s="16">
        <v>2741376.57</v>
      </c>
      <c r="AC446" s="19">
        <v>3031024.99</v>
      </c>
      <c r="AD4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6" s="24"/>
      <c r="AF446" s="1" t="s">
        <v>1214</v>
      </c>
      <c r="AG446" s="1">
        <v>2485560.5699999998</v>
      </c>
    </row>
    <row r="447" spans="2:33" ht="45" hidden="1">
      <c r="B447" s="15" t="s">
        <v>1770</v>
      </c>
      <c r="C447" s="1" t="s">
        <v>1215</v>
      </c>
      <c r="D447" s="1" t="s">
        <v>33</v>
      </c>
      <c r="E447" s="1" t="s">
        <v>454</v>
      </c>
      <c r="F447" s="1" t="s">
        <v>455</v>
      </c>
      <c r="G447" s="1" t="s">
        <v>188</v>
      </c>
      <c r="I447" s="30" t="s">
        <v>157</v>
      </c>
      <c r="J447" s="30" t="s">
        <v>158</v>
      </c>
      <c r="K447" s="31">
        <v>7102.9</v>
      </c>
      <c r="L447" s="31">
        <v>2141.1</v>
      </c>
      <c r="M447" s="17">
        <v>10.48</v>
      </c>
      <c r="N447" s="18">
        <v>290631.39</v>
      </c>
      <c r="O4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290631.36000000004</v>
      </c>
      <c r="P447" s="17">
        <f>Таблица8234352[[#This Row],[Начислено взносов по отчету УК, руб,]]-Таблица8234352[[#This Row],[Начислено взносов  расчетное]]</f>
        <v>2.9999999969732016E-2</v>
      </c>
      <c r="Q447" s="20">
        <v>249386.03</v>
      </c>
      <c r="R447" s="8">
        <f>Таблица8234352[[#This Row],[ПОСТУПИЛО ВЗНОСОВ ПО БАНКОВСКОЙ ВЫПИСКЕ]]-Таблица8234352[[#This Row],[Оплачено пени, руб,]]</f>
        <v>246267.8</v>
      </c>
      <c r="S4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67885.97000000003</v>
      </c>
      <c r="T447" s="18">
        <v>26640.61</v>
      </c>
      <c r="U447" s="18">
        <v>3118.23</v>
      </c>
      <c r="V447" s="20">
        <v>8585.34</v>
      </c>
      <c r="W447" s="20">
        <v>0</v>
      </c>
      <c r="X447" s="20">
        <v>0</v>
      </c>
      <c r="Y447" s="21">
        <v>0</v>
      </c>
      <c r="Z447" s="21">
        <v>0</v>
      </c>
      <c r="AA4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7193851.25</v>
      </c>
      <c r="AB447" s="16">
        <v>6935879.8799999999</v>
      </c>
      <c r="AC447" s="19">
        <v>7193851.25</v>
      </c>
      <c r="AD4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7" s="24"/>
      <c r="AF447" s="1" t="s">
        <v>1215</v>
      </c>
      <c r="AG447" s="1">
        <v>6682730.1399999997</v>
      </c>
    </row>
    <row r="448" spans="2:33" ht="30" hidden="1">
      <c r="B448" s="15" t="s">
        <v>1770</v>
      </c>
      <c r="C448" s="1" t="s">
        <v>1216</v>
      </c>
      <c r="D448" s="1" t="s">
        <v>33</v>
      </c>
      <c r="E448" s="1" t="s">
        <v>362</v>
      </c>
      <c r="F448" s="1" t="s">
        <v>363</v>
      </c>
      <c r="G448" s="1" t="s">
        <v>111</v>
      </c>
      <c r="I448" s="1" t="s">
        <v>349</v>
      </c>
      <c r="J448" s="1" t="s">
        <v>350</v>
      </c>
      <c r="K448" s="17">
        <v>9263.6</v>
      </c>
      <c r="L448" s="17">
        <v>0</v>
      </c>
      <c r="M448" s="17">
        <v>10.48</v>
      </c>
      <c r="N448" s="18">
        <v>291289.49</v>
      </c>
      <c r="O4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291247.58400000003</v>
      </c>
      <c r="P448" s="17">
        <f>Таблица8234352[[#This Row],[Начислено взносов по отчету УК, руб,]]-Таблица8234352[[#This Row],[Начислено взносов  расчетное]]</f>
        <v>41.905999999959022</v>
      </c>
      <c r="Q448" s="20">
        <v>271866.46999999997</v>
      </c>
      <c r="R448" s="8">
        <f>Таблица8234352[[#This Row],[ПОСТУПИЛО ВЗНОСОВ ПО БАНКОВСКОЙ ВЫПИСКЕ]]-Таблица8234352[[#This Row],[Оплачено пени, руб,]]</f>
        <v>270399.83999999997</v>
      </c>
      <c r="S4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29078.58000000002</v>
      </c>
      <c r="T448" s="18">
        <v>9655.56</v>
      </c>
      <c r="U448" s="18">
        <v>1466.63</v>
      </c>
      <c r="V448" s="20">
        <v>0</v>
      </c>
      <c r="W448" s="20">
        <v>0</v>
      </c>
      <c r="X448" s="20">
        <v>0</v>
      </c>
      <c r="Y448" s="21">
        <v>0</v>
      </c>
      <c r="Z448" s="21">
        <v>0</v>
      </c>
      <c r="AA4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9991184.5200000014</v>
      </c>
      <c r="AB448" s="16">
        <v>9719318.0500000007</v>
      </c>
      <c r="AC448" s="19">
        <v>9991184.5199999996</v>
      </c>
      <c r="AD4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8" s="24"/>
      <c r="AF448" s="1" t="s">
        <v>1216</v>
      </c>
      <c r="AG448" s="1">
        <v>9450302.7300000004</v>
      </c>
    </row>
    <row r="449" spans="2:33" ht="30" hidden="1">
      <c r="B449" s="15" t="s">
        <v>1770</v>
      </c>
      <c r="C449" s="1" t="s">
        <v>1217</v>
      </c>
      <c r="D449" s="1" t="s">
        <v>33</v>
      </c>
      <c r="E449" s="1" t="s">
        <v>663</v>
      </c>
      <c r="F449" s="1" t="s">
        <v>664</v>
      </c>
      <c r="G449" s="1" t="s">
        <v>62</v>
      </c>
      <c r="I449" s="30" t="s">
        <v>195</v>
      </c>
      <c r="J449" s="30" t="s">
        <v>51</v>
      </c>
      <c r="K449" s="31">
        <v>8318</v>
      </c>
      <c r="L449" s="31">
        <v>948.1</v>
      </c>
      <c r="M449" s="17">
        <v>10.48</v>
      </c>
      <c r="N449" s="18">
        <v>291326.12</v>
      </c>
      <c r="O4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291326.18400000001</v>
      </c>
      <c r="P449" s="17">
        <f>Таблица8234352[[#This Row],[Начислено взносов по отчету УК, руб,]]-Таблица8234352[[#This Row],[Начислено взносов  расчетное]]</f>
        <v>-6.4000000013038516E-2</v>
      </c>
      <c r="Q449" s="27">
        <v>251415.02</v>
      </c>
      <c r="R449" s="8">
        <f>Таблица8234352[[#This Row],[ПОСТУПИЛО ВЗНОСОВ ПО БАНКОВСКОЙ ВЫПИСКЕ]]-Таблица8234352[[#This Row],[Оплачено пени, руб,]]</f>
        <v>251319.36</v>
      </c>
      <c r="S4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62824.37000000001</v>
      </c>
      <c r="T449" s="18">
        <v>22913.27</v>
      </c>
      <c r="U449" s="18">
        <v>95.66</v>
      </c>
      <c r="V449" s="20">
        <v>4711.04</v>
      </c>
      <c r="W449" s="20">
        <v>0</v>
      </c>
      <c r="X449" s="20">
        <v>0</v>
      </c>
      <c r="Y449" s="21">
        <v>0</v>
      </c>
      <c r="Z449" s="21">
        <v>0</v>
      </c>
      <c r="AA4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4049995.6100000003</v>
      </c>
      <c r="AB449" s="16">
        <v>3793869.5500000003</v>
      </c>
      <c r="AC449" s="19">
        <v>4049995.61</v>
      </c>
      <c r="AD4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49" s="24"/>
      <c r="AF449" s="1" t="s">
        <v>1217</v>
      </c>
      <c r="AG449" s="1">
        <v>3513516.1</v>
      </c>
    </row>
    <row r="450" spans="2:33" ht="30" hidden="1">
      <c r="B450" s="15" t="s">
        <v>1770</v>
      </c>
      <c r="C450" s="1" t="s">
        <v>1218</v>
      </c>
      <c r="D450" s="1" t="s">
        <v>33</v>
      </c>
      <c r="E450" s="1" t="s">
        <v>1003</v>
      </c>
      <c r="F450" s="1" t="s">
        <v>1004</v>
      </c>
      <c r="G450" s="1" t="s">
        <v>246</v>
      </c>
      <c r="I450" s="1" t="s">
        <v>1219</v>
      </c>
      <c r="J450" s="1" t="s">
        <v>1220</v>
      </c>
      <c r="K450" s="44">
        <v>9268.2999999999993</v>
      </c>
      <c r="L450" s="17">
        <v>0</v>
      </c>
      <c r="M450" s="17">
        <v>10.48</v>
      </c>
      <c r="N450" s="18">
        <v>291395.34999999998</v>
      </c>
      <c r="O4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291395.35200000001</v>
      </c>
      <c r="P450" s="17">
        <f>Таблица8234352[[#This Row],[Начислено взносов по отчету УК, руб,]]-Таблица8234352[[#This Row],[Начислено взносов  расчетное]]</f>
        <v>-2.0000000367872417E-3</v>
      </c>
      <c r="Q450" s="20">
        <v>260022.85</v>
      </c>
      <c r="R450" s="8">
        <f>Таблица8234352[[#This Row],[ПОСТУПИЛО ВЗНОСОВ ПО БАНКОВСКОЙ ВЫПИСКЕ]]-Таблица8234352[[#This Row],[Оплачено пени, руб,]]</f>
        <v>256545.37</v>
      </c>
      <c r="S4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34849.979999999981</v>
      </c>
      <c r="T450" s="18">
        <v>3477.48</v>
      </c>
      <c r="U450" s="18">
        <v>3477.48</v>
      </c>
      <c r="V450" s="20">
        <v>81515.59</v>
      </c>
      <c r="W450" s="20">
        <v>0</v>
      </c>
      <c r="X450" s="20">
        <v>0</v>
      </c>
      <c r="Y450" s="21">
        <v>0</v>
      </c>
      <c r="Z450" s="21">
        <v>0</v>
      </c>
      <c r="AA4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11315014.42</v>
      </c>
      <c r="AB450" s="16">
        <v>10973475.98</v>
      </c>
      <c r="AC450" s="19">
        <v>11315014.42</v>
      </c>
      <c r="AD4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0" s="24"/>
      <c r="AF450" s="1" t="s">
        <v>1218</v>
      </c>
      <c r="AG450" s="1">
        <v>10595128.18</v>
      </c>
    </row>
    <row r="451" spans="2:33" ht="30" hidden="1">
      <c r="B451" s="15" t="s">
        <v>1770</v>
      </c>
      <c r="C451" s="1" t="s">
        <v>1221</v>
      </c>
      <c r="D451" s="1" t="s">
        <v>33</v>
      </c>
      <c r="E451" s="1" t="s">
        <v>1003</v>
      </c>
      <c r="F451" s="1" t="s">
        <v>1004</v>
      </c>
      <c r="G451" s="1" t="s">
        <v>414</v>
      </c>
      <c r="I451" s="1" t="s">
        <v>1219</v>
      </c>
      <c r="J451" s="1" t="s">
        <v>1220</v>
      </c>
      <c r="K451" s="17">
        <v>9323.9</v>
      </c>
      <c r="L451" s="17">
        <v>0</v>
      </c>
      <c r="M451" s="17">
        <v>10.48</v>
      </c>
      <c r="N451" s="18">
        <v>293143.42</v>
      </c>
      <c r="O4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293143.41599999997</v>
      </c>
      <c r="P451" s="17">
        <f>Таблица8234352[[#This Row],[Начислено взносов по отчету УК, руб,]]-Таблица8234352[[#This Row],[Начислено взносов  расчетное]]</f>
        <v>4.0000000153668225E-3</v>
      </c>
      <c r="Q451" s="20">
        <v>279599.49</v>
      </c>
      <c r="R451" s="8">
        <f>Таблица8234352[[#This Row],[ПОСТУПИЛО ВЗНОСОВ ПО БАНКОВСКОЙ ВЫПИСКЕ]]-Таблица8234352[[#This Row],[Оплачено пени, руб,]]</f>
        <v>278636.64999999997</v>
      </c>
      <c r="S4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14506.770000000019</v>
      </c>
      <c r="T451" s="18">
        <v>962.84</v>
      </c>
      <c r="U451" s="18">
        <v>962.84</v>
      </c>
      <c r="V451" s="20">
        <v>79596.95</v>
      </c>
      <c r="W451" s="20">
        <v>0</v>
      </c>
      <c r="X451" s="20">
        <v>0</v>
      </c>
      <c r="Y451" s="21">
        <v>0</v>
      </c>
      <c r="Z451" s="21">
        <v>0</v>
      </c>
      <c r="AA4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11066676.02</v>
      </c>
      <c r="AB451" s="16">
        <v>10707479.58</v>
      </c>
      <c r="AC451" s="19">
        <v>11066676.02</v>
      </c>
      <c r="AD4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1" s="24"/>
      <c r="AF451" s="1" t="s">
        <v>1221</v>
      </c>
      <c r="AG451" s="1">
        <v>10336230.93</v>
      </c>
    </row>
    <row r="452" spans="2:33" ht="30" hidden="1">
      <c r="B452" s="15" t="s">
        <v>1770</v>
      </c>
      <c r="C452" s="1" t="s">
        <v>1222</v>
      </c>
      <c r="D452" s="1" t="s">
        <v>33</v>
      </c>
      <c r="E452" s="1" t="s">
        <v>1223</v>
      </c>
      <c r="F452" s="1" t="s">
        <v>704</v>
      </c>
      <c r="G452" s="1" t="s">
        <v>1224</v>
      </c>
      <c r="I452" s="1" t="s">
        <v>1225</v>
      </c>
      <c r="J452" s="1" t="s">
        <v>1226</v>
      </c>
      <c r="K452" s="17">
        <v>3709.4</v>
      </c>
      <c r="L452" s="17">
        <v>961.5</v>
      </c>
      <c r="M452" s="17">
        <v>10.48</v>
      </c>
      <c r="N452" s="18">
        <v>146853.09</v>
      </c>
      <c r="O4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146853.09599999999</v>
      </c>
      <c r="P452" s="17">
        <f>Таблица8234352[[#This Row],[Начислено взносов по отчету УК, руб,]]-Таблица8234352[[#This Row],[Начислено взносов  расчетное]]</f>
        <v>-5.9999999939464033E-3</v>
      </c>
      <c r="Q452" s="19">
        <v>86126.01</v>
      </c>
      <c r="R452" s="8">
        <f>Таблица8234352[[#This Row],[ПОСТУПИЛО ВЗНОСОВ ПО БАНКОВСКОЙ ВЫПИСКЕ]]-Таблица8234352[[#This Row],[Оплачено пени, руб,]]</f>
        <v>86080.15</v>
      </c>
      <c r="S4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106422.09000000001</v>
      </c>
      <c r="T452" s="18">
        <v>45695.01</v>
      </c>
      <c r="U452" s="18">
        <v>45.86</v>
      </c>
      <c r="V452" s="20">
        <v>0</v>
      </c>
      <c r="W452" s="20">
        <v>0</v>
      </c>
      <c r="X452" s="20">
        <v>0</v>
      </c>
      <c r="Y452" s="21">
        <v>0</v>
      </c>
      <c r="Z452" s="21">
        <v>0</v>
      </c>
      <c r="AA4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4260912.3900000006</v>
      </c>
      <c r="AB452" s="16">
        <v>4174786.38</v>
      </c>
      <c r="AC452" s="19">
        <v>4260912.3899999997</v>
      </c>
      <c r="AD4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2" s="24"/>
      <c r="AF452" s="1" t="s">
        <v>1222</v>
      </c>
      <c r="AG452" s="1">
        <v>3941888.32</v>
      </c>
    </row>
    <row r="453" spans="2:33" ht="30" hidden="1">
      <c r="B453" s="15" t="s">
        <v>1770</v>
      </c>
      <c r="C453" s="1" t="s">
        <v>1227</v>
      </c>
      <c r="D453" s="1" t="s">
        <v>33</v>
      </c>
      <c r="E453" s="1" t="s">
        <v>1228</v>
      </c>
      <c r="F453" s="1" t="s">
        <v>1229</v>
      </c>
      <c r="G453" s="1" t="s">
        <v>873</v>
      </c>
      <c r="I453" s="1" t="s">
        <v>57</v>
      </c>
      <c r="J453" s="1" t="s">
        <v>429</v>
      </c>
      <c r="K453" s="17">
        <v>9337.4599999999991</v>
      </c>
      <c r="L453" s="17">
        <v>38.6</v>
      </c>
      <c r="M453" s="17">
        <v>10.48</v>
      </c>
      <c r="N453" s="18">
        <v>294776.11</v>
      </c>
      <c r="O45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294783.32640000002</v>
      </c>
      <c r="P453" s="17">
        <f>Таблица8234352[[#This Row],[Начислено взносов по отчету УК, руб,]]-Таблица8234352[[#This Row],[Начислено взносов  расчетное]]</f>
        <v>-7.2164000000339001</v>
      </c>
      <c r="Q453" s="20">
        <v>257857.46</v>
      </c>
      <c r="R453" s="8">
        <f>Таблица8234352[[#This Row],[ПОСТУПИЛО ВЗНОСОВ ПО БАНКОВСКОЙ ВЫПИСКЕ]]-Таблица8234352[[#This Row],[Оплачено пени, руб,]]</f>
        <v>257368</v>
      </c>
      <c r="S4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38870.729999999989</v>
      </c>
      <c r="T453" s="18">
        <v>1952.08</v>
      </c>
      <c r="U453" s="18">
        <v>489.46</v>
      </c>
      <c r="V453" s="20">
        <v>4508.37</v>
      </c>
      <c r="W453" s="20">
        <v>0</v>
      </c>
      <c r="X453" s="20">
        <v>0</v>
      </c>
      <c r="Y453" s="21">
        <v>0</v>
      </c>
      <c r="Z453" s="21">
        <v>0</v>
      </c>
      <c r="AA4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3892818.03</v>
      </c>
      <c r="AB453" s="16">
        <v>3630452.1999999997</v>
      </c>
      <c r="AC453" s="19">
        <v>3892818.03</v>
      </c>
      <c r="AD4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3" s="24"/>
      <c r="AF453" s="1" t="s">
        <v>1227</v>
      </c>
      <c r="AG453" s="1">
        <v>3323504.28</v>
      </c>
    </row>
    <row r="454" spans="2:33" ht="30" hidden="1">
      <c r="B454" s="15" t="s">
        <v>1770</v>
      </c>
      <c r="C454" s="1" t="s">
        <v>1230</v>
      </c>
      <c r="D454" s="1" t="s">
        <v>33</v>
      </c>
      <c r="E454" s="1" t="s">
        <v>1231</v>
      </c>
      <c r="F454" s="1" t="s">
        <v>1232</v>
      </c>
      <c r="G454" s="1" t="s">
        <v>284</v>
      </c>
      <c r="H454" s="45"/>
      <c r="I454" s="1" t="s">
        <v>325</v>
      </c>
      <c r="J454" s="1" t="s">
        <v>326</v>
      </c>
      <c r="K454" s="17">
        <v>8325</v>
      </c>
      <c r="L454" s="17">
        <v>1288.3</v>
      </c>
      <c r="M454" s="17">
        <v>10.48</v>
      </c>
      <c r="N454" s="18">
        <v>301951.94</v>
      </c>
      <c r="O4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302242.152</v>
      </c>
      <c r="P454" s="17">
        <f>Таблица8234352[[#This Row],[Начислено взносов по отчету УК, руб,]]-Таблица8234352[[#This Row],[Начислено взносов  расчетное]]</f>
        <v>-290.21199999999953</v>
      </c>
      <c r="Q454" s="20">
        <v>253208.43</v>
      </c>
      <c r="R454" s="8">
        <f>Таблица8234352[[#This Row],[ПОСТУПИЛО ВЗНОСОВ ПО БАНКОВСКОЙ ВЫПИСКЕ]]-Таблица8234352[[#This Row],[Оплачено пени, руб,]]</f>
        <v>253151.91</v>
      </c>
      <c r="S4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50209.11</v>
      </c>
      <c r="T454" s="18">
        <v>1465.6</v>
      </c>
      <c r="U454" s="18">
        <v>56.52</v>
      </c>
      <c r="V454" s="20">
        <v>2143.21</v>
      </c>
      <c r="W454" s="20">
        <v>0</v>
      </c>
      <c r="X454" s="20">
        <v>0</v>
      </c>
      <c r="Y454" s="25">
        <v>360048.54</v>
      </c>
      <c r="Z454" s="21">
        <v>0</v>
      </c>
      <c r="AA45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950869.37999999966</v>
      </c>
      <c r="AB454" s="16">
        <v>1055566.2799999998</v>
      </c>
      <c r="AC454" s="19">
        <v>950869.38</v>
      </c>
      <c r="AD45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4" s="24"/>
      <c r="AF454" s="1" t="s">
        <v>1230</v>
      </c>
      <c r="AG454" s="1">
        <v>3126995.31</v>
      </c>
    </row>
    <row r="455" spans="2:33" ht="30" hidden="1">
      <c r="B455" s="15" t="s">
        <v>1770</v>
      </c>
      <c r="C455" s="1" t="s">
        <v>1233</v>
      </c>
      <c r="D455" s="1" t="s">
        <v>33</v>
      </c>
      <c r="E455" s="1" t="s">
        <v>488</v>
      </c>
      <c r="F455" s="1" t="s">
        <v>489</v>
      </c>
      <c r="G455" s="1" t="s">
        <v>525</v>
      </c>
      <c r="I455" s="1" t="s">
        <v>491</v>
      </c>
      <c r="J455" s="1" t="s">
        <v>492</v>
      </c>
      <c r="K455" s="17">
        <v>8638</v>
      </c>
      <c r="L455" s="17">
        <v>939.8</v>
      </c>
      <c r="M455" s="17">
        <v>10.48</v>
      </c>
      <c r="N455" s="18">
        <v>301125.96000000002</v>
      </c>
      <c r="O4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301126.03200000001</v>
      </c>
      <c r="P455" s="17">
        <f>Таблица8234352[[#This Row],[Начислено взносов по отчету УК, руб,]]-Таблица8234352[[#This Row],[Начислено взносов  расчетное]]</f>
        <v>-7.19999999855645E-2</v>
      </c>
      <c r="Q455" s="19">
        <v>231551.17</v>
      </c>
      <c r="R455" s="8">
        <f>Таблица8234352[[#This Row],[ПОСТУПИЛО ВЗНОСОВ ПО БАНКОВСКОЙ ВЫПИСКЕ]]-Таблица8234352[[#This Row],[Оплачено пени, руб,]]</f>
        <v>231411.80000000002</v>
      </c>
      <c r="S45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128169.75</v>
      </c>
      <c r="T455" s="18">
        <v>58594.96</v>
      </c>
      <c r="U455" s="18">
        <v>139.37</v>
      </c>
      <c r="V455" s="20">
        <v>0</v>
      </c>
      <c r="W455" s="20">
        <v>0</v>
      </c>
      <c r="X455" s="20">
        <v>0</v>
      </c>
      <c r="Y455" s="21">
        <v>0</v>
      </c>
      <c r="Z455" s="21">
        <v>0</v>
      </c>
      <c r="AA45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8242050.1699999999</v>
      </c>
      <c r="AB455" s="16">
        <v>8010499</v>
      </c>
      <c r="AC455" s="19">
        <v>8242050.1699999999</v>
      </c>
      <c r="AD45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5" s="24"/>
      <c r="AF455" s="1" t="s">
        <v>1233</v>
      </c>
      <c r="AG455" s="1">
        <v>7775602.8899999997</v>
      </c>
    </row>
    <row r="456" spans="2:33" ht="30" hidden="1">
      <c r="B456" s="15" t="s">
        <v>1770</v>
      </c>
      <c r="C456" s="1" t="s">
        <v>1234</v>
      </c>
      <c r="D456" s="1" t="s">
        <v>33</v>
      </c>
      <c r="E456" s="1" t="s">
        <v>967</v>
      </c>
      <c r="F456" s="1" t="s">
        <v>968</v>
      </c>
      <c r="G456" s="1" t="s">
        <v>647</v>
      </c>
      <c r="I456" s="1" t="s">
        <v>969</v>
      </c>
      <c r="J456" s="1" t="s">
        <v>970</v>
      </c>
      <c r="K456" s="17">
        <v>9628.5</v>
      </c>
      <c r="L456" s="17">
        <v>0</v>
      </c>
      <c r="M456" s="17">
        <v>10.48</v>
      </c>
      <c r="N456" s="18">
        <v>302720.09999999998</v>
      </c>
      <c r="O45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302720.04000000004</v>
      </c>
      <c r="P456" s="17">
        <f>Таблица8234352[[#This Row],[Начислено взносов по отчету УК, руб,]]-Таблица8234352[[#This Row],[Начислено взносов  расчетное]]</f>
        <v>5.9999999939464033E-2</v>
      </c>
      <c r="Q456" s="35">
        <v>261757.61</v>
      </c>
      <c r="R456" s="8">
        <f>Таблица8234352[[#This Row],[ПОСТУПИЛО ВЗНОСОВ ПО БАНКОВСКОЙ ВЫПИСКЕ]]-Таблица8234352[[#This Row],[Оплачено пени, руб,]]</f>
        <v>261031.15999999997</v>
      </c>
      <c r="S45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49560.41</v>
      </c>
      <c r="T456" s="18">
        <v>8597.92</v>
      </c>
      <c r="U456" s="18">
        <v>726.45</v>
      </c>
      <c r="V456" s="20">
        <v>0</v>
      </c>
      <c r="W456" s="20">
        <v>0</v>
      </c>
      <c r="X456" s="20">
        <v>0</v>
      </c>
      <c r="Y456" s="21">
        <v>0</v>
      </c>
      <c r="Z456" s="21">
        <v>0</v>
      </c>
      <c r="AA4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9537067.8099999987</v>
      </c>
      <c r="AB456" s="16">
        <v>9275310.1999999993</v>
      </c>
      <c r="AC456" s="19">
        <v>9537067.8100000005</v>
      </c>
      <c r="AD45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6" s="24"/>
      <c r="AF456" s="1" t="s">
        <v>1234</v>
      </c>
      <c r="AG456" s="1">
        <v>9109656.6899999995</v>
      </c>
    </row>
    <row r="457" spans="2:33" ht="30" hidden="1">
      <c r="B457" s="15" t="s">
        <v>1770</v>
      </c>
      <c r="C457" s="1" t="s">
        <v>1235</v>
      </c>
      <c r="D457" s="1" t="s">
        <v>33</v>
      </c>
      <c r="E457" s="1" t="s">
        <v>617</v>
      </c>
      <c r="F457" s="1" t="s">
        <v>618</v>
      </c>
      <c r="G457" s="1" t="s">
        <v>521</v>
      </c>
      <c r="I457" s="1" t="s">
        <v>345</v>
      </c>
      <c r="J457" s="1" t="s">
        <v>346</v>
      </c>
      <c r="K457" s="17">
        <v>9769.4</v>
      </c>
      <c r="L457" s="17">
        <v>0</v>
      </c>
      <c r="M457" s="17">
        <v>10.48</v>
      </c>
      <c r="N457" s="18">
        <v>307149.94</v>
      </c>
      <c r="O4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307149.93599999999</v>
      </c>
      <c r="P457" s="17">
        <f>Таблица8234352[[#This Row],[Начислено взносов по отчету УК, руб,]]-Таблица8234352[[#This Row],[Начислено взносов  расчетное]]</f>
        <v>4.0000000153668225E-3</v>
      </c>
      <c r="Q457" s="20">
        <v>263819.71000000002</v>
      </c>
      <c r="R457" s="8">
        <f>Таблица8234352[[#This Row],[ПОСТУПИЛО ВЗНОСОВ ПО БАНКОВСКОЙ ВЫПИСКЕ]]-Таблица8234352[[#This Row],[Оплачено пени, руб,]]</f>
        <v>263762.13</v>
      </c>
      <c r="S45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41804.929999999993</v>
      </c>
      <c r="T457" s="18">
        <v>-1525.3</v>
      </c>
      <c r="U457" s="18">
        <v>57.58</v>
      </c>
      <c r="V457" s="20">
        <v>4020.65</v>
      </c>
      <c r="W457" s="20">
        <v>0</v>
      </c>
      <c r="X457" s="20">
        <v>0</v>
      </c>
      <c r="Y457" s="21">
        <v>0</v>
      </c>
      <c r="Z457" s="21">
        <v>0</v>
      </c>
      <c r="AA4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3493600.86</v>
      </c>
      <c r="AB457" s="16">
        <v>3225760.5</v>
      </c>
      <c r="AC457" s="19">
        <v>3493600.86</v>
      </c>
      <c r="AD45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7" s="24"/>
      <c r="AF457" s="1" t="s">
        <v>1235</v>
      </c>
      <c r="AG457" s="1">
        <v>2899610.62</v>
      </c>
    </row>
    <row r="458" spans="2:33" ht="30" hidden="1">
      <c r="B458" s="15" t="s">
        <v>1770</v>
      </c>
      <c r="C458" s="1" t="s">
        <v>1236</v>
      </c>
      <c r="D458" s="1" t="s">
        <v>443</v>
      </c>
      <c r="E458" s="1" t="s">
        <v>311</v>
      </c>
      <c r="F458" s="1" t="s">
        <v>1237</v>
      </c>
      <c r="G458" s="1" t="s">
        <v>1238</v>
      </c>
      <c r="I458" s="1" t="s">
        <v>1239</v>
      </c>
      <c r="J458" s="1" t="s">
        <v>1240</v>
      </c>
      <c r="K458" s="17">
        <v>1901.98</v>
      </c>
      <c r="L458" s="17">
        <v>0</v>
      </c>
      <c r="M458" s="17">
        <v>10.48</v>
      </c>
      <c r="N458" s="18">
        <v>59798.25</v>
      </c>
      <c r="O4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59798.251199999999</v>
      </c>
      <c r="P458" s="17">
        <f>Таблица8234352[[#This Row],[Начислено взносов по отчету УК, руб,]]-Таблица8234352[[#This Row],[Начислено взносов  расчетное]]</f>
        <v>-1.1999999987892807E-3</v>
      </c>
      <c r="Q458" s="19">
        <v>47129.93</v>
      </c>
      <c r="R458" s="8">
        <f>Таблица8234352[[#This Row],[ПОСТУПИЛО ВЗНОСОВ ПО БАНКОВСКОЙ ВЫПИСКЕ]]-Таблица8234352[[#This Row],[Оплачено пени, руб,]]</f>
        <v>46886.89</v>
      </c>
      <c r="S45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13899.46</v>
      </c>
      <c r="T458" s="18">
        <v>1231.1400000000001</v>
      </c>
      <c r="U458" s="18">
        <v>243.04</v>
      </c>
      <c r="V458" s="20">
        <v>0</v>
      </c>
      <c r="W458" s="20">
        <v>0</v>
      </c>
      <c r="X458" s="20">
        <v>0</v>
      </c>
      <c r="Y458" s="21">
        <v>0</v>
      </c>
      <c r="Z458" s="21">
        <v>0</v>
      </c>
      <c r="AA4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1927434.6099999999</v>
      </c>
      <c r="AB458" s="16">
        <v>1880304.68</v>
      </c>
      <c r="AC458" s="19">
        <v>1927434.61</v>
      </c>
      <c r="AD45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8" s="24"/>
      <c r="AF458" s="1" t="s">
        <v>1236</v>
      </c>
      <c r="AG458" s="1">
        <v>1836830.22</v>
      </c>
    </row>
    <row r="459" spans="2:33" s="14" customFormat="1" ht="45" hidden="1">
      <c r="B459" s="15" t="s">
        <v>1770</v>
      </c>
      <c r="C459" s="14" t="s">
        <v>1241</v>
      </c>
      <c r="D459" s="14" t="s">
        <v>1242</v>
      </c>
      <c r="E459" s="14" t="s">
        <v>1243</v>
      </c>
      <c r="F459" s="14" t="s">
        <v>1244</v>
      </c>
      <c r="G459" s="14" t="s">
        <v>125</v>
      </c>
      <c r="I459" s="14" t="s">
        <v>1245</v>
      </c>
      <c r="J459" s="14" t="s">
        <v>1246</v>
      </c>
      <c r="K459" s="16">
        <v>9080.9</v>
      </c>
      <c r="L459" s="16">
        <v>0</v>
      </c>
      <c r="M459" s="16">
        <v>10.94</v>
      </c>
      <c r="N459" s="18">
        <v>311111.64</v>
      </c>
      <c r="O459" s="16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298035.13799999998</v>
      </c>
      <c r="P459" s="17">
        <f>Таблица8234352[[#This Row],[Начислено взносов по отчету УК, руб,]]-Таблица8234352[[#This Row],[Начислено взносов  расчетное]]</f>
        <v>13076.502000000037</v>
      </c>
      <c r="Q459" s="46">
        <v>0</v>
      </c>
      <c r="R459" s="8">
        <f>Таблица8234352[[#This Row],[ПОСТУПИЛО ВЗНОСОВ ПО БАНКОВСКОЙ ВЫПИСКЕ]]-Таблица8234352[[#This Row],[Оплачено пени, руб,]]</f>
        <v>0</v>
      </c>
      <c r="S45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311111.64</v>
      </c>
      <c r="T459" s="18">
        <v>0</v>
      </c>
      <c r="U459" s="18">
        <v>0</v>
      </c>
      <c r="V459" s="27">
        <v>11749.57</v>
      </c>
      <c r="W459" s="20">
        <v>0</v>
      </c>
      <c r="X459" s="20">
        <v>0</v>
      </c>
      <c r="Y459" s="21">
        <v>0</v>
      </c>
      <c r="Z459" s="21">
        <v>0</v>
      </c>
      <c r="AA4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9547642.3699999992</v>
      </c>
      <c r="AB459" s="16">
        <v>9535892.7999999989</v>
      </c>
      <c r="AC459" s="23">
        <v>9547642.3699999992</v>
      </c>
      <c r="AD45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59" s="24" t="s">
        <v>1247</v>
      </c>
      <c r="AF459" s="1" t="s">
        <v>1241</v>
      </c>
      <c r="AG459" s="1">
        <v>9524048.1099999994</v>
      </c>
    </row>
    <row r="460" spans="2:33" ht="30" hidden="1">
      <c r="B460" s="15" t="s">
        <v>1770</v>
      </c>
      <c r="C460" s="1" t="s">
        <v>1251</v>
      </c>
      <c r="D460" s="1" t="s">
        <v>33</v>
      </c>
      <c r="E460" s="1" t="s">
        <v>255</v>
      </c>
      <c r="F460" s="1" t="s">
        <v>256</v>
      </c>
      <c r="G460" s="1" t="s">
        <v>1252</v>
      </c>
      <c r="I460" s="1" t="s">
        <v>258</v>
      </c>
      <c r="J460" s="1" t="s">
        <v>259</v>
      </c>
      <c r="K460" s="17">
        <v>7837.2</v>
      </c>
      <c r="L460" s="17">
        <v>2481.4</v>
      </c>
      <c r="M460" s="17">
        <v>10.09</v>
      </c>
      <c r="N460" s="18">
        <v>313482.3</v>
      </c>
      <c r="O46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312344.022</v>
      </c>
      <c r="P460" s="17">
        <f>Таблица8234352[[#This Row],[Начислено взносов по отчету УК, руб,]]-Таблица8234352[[#This Row],[Начислено взносов  расчетное]]</f>
        <v>1138.2779999999912</v>
      </c>
      <c r="Q460" s="20">
        <v>367364.25</v>
      </c>
      <c r="R460" s="8">
        <f>Таблица8234352[[#This Row],[ПОСТУПИЛО ВЗНОСОВ ПО БАНКОВСКОЙ ВЫПИСКЕ]]-Таблица8234352[[#This Row],[Оплачено пени, руб,]]</f>
        <v>367364.25</v>
      </c>
      <c r="S46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-53881.950000000012</v>
      </c>
      <c r="T460" s="18">
        <v>0</v>
      </c>
      <c r="U460" s="18">
        <v>0</v>
      </c>
      <c r="V460" s="20">
        <v>20672.07</v>
      </c>
      <c r="W460" s="20">
        <v>0</v>
      </c>
      <c r="X460" s="20">
        <v>0</v>
      </c>
      <c r="Y460" s="21">
        <v>0</v>
      </c>
      <c r="Z460" s="21">
        <v>0</v>
      </c>
      <c r="AA46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10422658.950000001</v>
      </c>
      <c r="AB460" s="16">
        <v>10034622.630000001</v>
      </c>
      <c r="AC460" s="19">
        <v>10422658.949999999</v>
      </c>
      <c r="AD46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0" s="24" t="s">
        <v>260</v>
      </c>
      <c r="AF460" s="1" t="s">
        <v>1251</v>
      </c>
      <c r="AG460" s="1">
        <v>9702516.4000000004</v>
      </c>
    </row>
    <row r="461" spans="2:33" ht="30" hidden="1">
      <c r="B461" s="15" t="s">
        <v>1770</v>
      </c>
      <c r="C461" s="1" t="s">
        <v>1253</v>
      </c>
      <c r="D461" s="1" t="s">
        <v>33</v>
      </c>
      <c r="E461" s="1" t="s">
        <v>1254</v>
      </c>
      <c r="F461" s="1" t="s">
        <v>1255</v>
      </c>
      <c r="G461" s="1" t="s">
        <v>62</v>
      </c>
      <c r="I461" s="30" t="s">
        <v>195</v>
      </c>
      <c r="J461" s="1" t="s">
        <v>51</v>
      </c>
      <c r="K461" s="17">
        <v>8127.6</v>
      </c>
      <c r="L461" s="17">
        <v>3179.5</v>
      </c>
      <c r="M461" s="17">
        <v>10.48</v>
      </c>
      <c r="N461" s="18">
        <v>355495.26</v>
      </c>
      <c r="O46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355495.22400000005</v>
      </c>
      <c r="P461" s="17">
        <f>Таблица8234352[[#This Row],[Начислено взносов по отчету УК, руб,]]-Таблица8234352[[#This Row],[Начислено взносов  расчетное]]</f>
        <v>3.599999996367842E-2</v>
      </c>
      <c r="Q461" s="27">
        <v>374808.15</v>
      </c>
      <c r="R461" s="8">
        <f>Таблица8234352[[#This Row],[ПОСТУПИЛО ВЗНОСОВ ПО БАНКОВСКОЙ ВЫПИСКЕ]]-Таблица8234352[[#This Row],[Оплачено пени, руб,]]</f>
        <v>357465.69</v>
      </c>
      <c r="S46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-454.49999999999272</v>
      </c>
      <c r="T461" s="18">
        <v>18858.39</v>
      </c>
      <c r="U461" s="18">
        <v>17342.46</v>
      </c>
      <c r="V461" s="20">
        <v>25999.33</v>
      </c>
      <c r="W461" s="20">
        <v>0</v>
      </c>
      <c r="X461" s="20">
        <v>0</v>
      </c>
      <c r="Y461" s="21">
        <v>0</v>
      </c>
      <c r="Z461" s="21">
        <v>0</v>
      </c>
      <c r="AA46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10883734.220000001</v>
      </c>
      <c r="AB461" s="16">
        <v>10482926.74</v>
      </c>
      <c r="AC461" s="19">
        <v>10883734.220000001</v>
      </c>
      <c r="AD46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1" s="24"/>
      <c r="AF461" s="1" t="s">
        <v>1253</v>
      </c>
      <c r="AG461" s="1">
        <v>10073712.109999999</v>
      </c>
    </row>
    <row r="462" spans="2:33" ht="30" hidden="1">
      <c r="B462" s="15" t="s">
        <v>1770</v>
      </c>
      <c r="C462" s="1" t="s">
        <v>1256</v>
      </c>
      <c r="D462" s="1" t="s">
        <v>33</v>
      </c>
      <c r="E462" s="1" t="s">
        <v>1257</v>
      </c>
      <c r="F462" s="1" t="s">
        <v>1258</v>
      </c>
      <c r="G462" s="1" t="s">
        <v>1259</v>
      </c>
      <c r="I462" s="1" t="s">
        <v>1260</v>
      </c>
      <c r="J462" s="1" t="s">
        <v>1261</v>
      </c>
      <c r="K462" s="17">
        <v>9987.5</v>
      </c>
      <c r="L462" s="17">
        <v>0</v>
      </c>
      <c r="M462" s="17">
        <v>10.48</v>
      </c>
      <c r="N462" s="18">
        <v>313634.99</v>
      </c>
      <c r="O46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314007</v>
      </c>
      <c r="P462" s="17">
        <f>Таблица8234352[[#This Row],[Начислено взносов по отчету УК, руб,]]-Таблица8234352[[#This Row],[Начислено взносов  расчетное]]</f>
        <v>-372.01000000000931</v>
      </c>
      <c r="Q462" s="19">
        <v>301032.73</v>
      </c>
      <c r="R462" s="8">
        <f>Таблица8234352[[#This Row],[ПОСТУПИЛО ВЗНОСОВ ПО БАНКОВСКОЙ ВЫПИСКЕ]]-Таблица8234352[[#This Row],[Оплачено пени, руб,]]</f>
        <v>301032.73</v>
      </c>
      <c r="S46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12602.260000000009</v>
      </c>
      <c r="T462" s="18">
        <v>0</v>
      </c>
      <c r="U462" s="18">
        <v>0</v>
      </c>
      <c r="V462" s="20">
        <v>0</v>
      </c>
      <c r="W462" s="20">
        <v>0</v>
      </c>
      <c r="X462" s="20">
        <v>0</v>
      </c>
      <c r="Y462" s="21">
        <v>0</v>
      </c>
      <c r="Z462" s="21">
        <v>0</v>
      </c>
      <c r="AA46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11010720.289999999</v>
      </c>
      <c r="AB462" s="16">
        <v>10709687.559999999</v>
      </c>
      <c r="AC462" s="19">
        <v>11010720.289999999</v>
      </c>
      <c r="AD46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2" s="24" t="s">
        <v>1262</v>
      </c>
      <c r="AF462" s="1" t="s">
        <v>1256</v>
      </c>
      <c r="AG462" s="1">
        <v>10340005.189999999</v>
      </c>
    </row>
    <row r="463" spans="2:33" ht="30" hidden="1">
      <c r="B463" s="15" t="s">
        <v>1770</v>
      </c>
      <c r="C463" s="1" t="s">
        <v>1263</v>
      </c>
      <c r="D463" s="1" t="s">
        <v>33</v>
      </c>
      <c r="E463" s="1" t="s">
        <v>165</v>
      </c>
      <c r="F463" s="1" t="s">
        <v>166</v>
      </c>
      <c r="G463" s="1" t="s">
        <v>603</v>
      </c>
      <c r="I463" s="1" t="s">
        <v>243</v>
      </c>
      <c r="J463" s="1" t="s">
        <v>244</v>
      </c>
      <c r="K463" s="17">
        <v>8921</v>
      </c>
      <c r="L463" s="17">
        <v>1234.8</v>
      </c>
      <c r="M463" s="17">
        <v>10.48</v>
      </c>
      <c r="N463" s="18">
        <v>319242.93</v>
      </c>
      <c r="O46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319298.35200000001</v>
      </c>
      <c r="P463" s="17">
        <f>Таблица8234352[[#This Row],[Начислено взносов по отчету УК, руб,]]-Таблица8234352[[#This Row],[Начислено взносов  расчетное]]</f>
        <v>-55.422000000020489</v>
      </c>
      <c r="Q463" s="27">
        <v>270132.40000000002</v>
      </c>
      <c r="R463" s="8">
        <f>Таблица8234352[[#This Row],[ПОСТУПИЛО ВЗНОСОВ ПО БАНКОВСКОЙ ВЫПИСКЕ]]-Таблица8234352[[#This Row],[Оплачено пени, руб,]]</f>
        <v>269433.91000000003</v>
      </c>
      <c r="S46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50502.079999999965</v>
      </c>
      <c r="T463" s="18">
        <v>1391.55</v>
      </c>
      <c r="U463" s="18">
        <v>698.49</v>
      </c>
      <c r="V463" s="20">
        <v>11124.03</v>
      </c>
      <c r="W463" s="20">
        <v>0</v>
      </c>
      <c r="X463" s="20">
        <v>0</v>
      </c>
      <c r="Y463" s="21">
        <v>0</v>
      </c>
      <c r="Z463" s="21">
        <v>0</v>
      </c>
      <c r="AA46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9258371.0299999993</v>
      </c>
      <c r="AB463" s="16">
        <v>8977114.5999999996</v>
      </c>
      <c r="AC463" s="19">
        <v>9258371.0299999993</v>
      </c>
      <c r="AD46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3" s="24"/>
      <c r="AF463" s="1" t="s">
        <v>1263</v>
      </c>
      <c r="AG463" s="1">
        <v>8711398.6500000004</v>
      </c>
    </row>
    <row r="464" spans="2:33" ht="30" hidden="1">
      <c r="B464" s="15" t="s">
        <v>1770</v>
      </c>
      <c r="C464" s="1" t="s">
        <v>1264</v>
      </c>
      <c r="D464" s="1" t="s">
        <v>33</v>
      </c>
      <c r="E464" s="1" t="s">
        <v>720</v>
      </c>
      <c r="F464" s="1" t="s">
        <v>721</v>
      </c>
      <c r="G464" s="1" t="s">
        <v>270</v>
      </c>
      <c r="I464" s="1" t="s">
        <v>195</v>
      </c>
      <c r="J464" s="1" t="s">
        <v>51</v>
      </c>
      <c r="K464" s="17">
        <v>13258.2</v>
      </c>
      <c r="L464" s="17">
        <v>0</v>
      </c>
      <c r="M464" s="17">
        <v>10.48</v>
      </c>
      <c r="N464" s="18">
        <v>415520.78</v>
      </c>
      <c r="O46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416837.80800000008</v>
      </c>
      <c r="P464" s="17">
        <f>Таблица8234352[[#This Row],[Начислено взносов по отчету УК, руб,]]-Таблица8234352[[#This Row],[Начислено взносов  расчетное]]</f>
        <v>-1317.0280000000494</v>
      </c>
      <c r="Q464" s="27">
        <v>450079.71</v>
      </c>
      <c r="R464" s="8">
        <f>Таблица8234352[[#This Row],[ПОСТУПИЛО ВЗНОСОВ ПО БАНКОВСКОЙ ВЫПИСКЕ]]-Таблица8234352[[#This Row],[Оплачено пени, руб,]]</f>
        <v>422560.36000000004</v>
      </c>
      <c r="S46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22480.839999999982</v>
      </c>
      <c r="T464" s="18">
        <v>57039.77</v>
      </c>
      <c r="U464" s="18">
        <v>27519.35</v>
      </c>
      <c r="V464" s="20">
        <v>20737.310000000001</v>
      </c>
      <c r="W464" s="20">
        <v>0</v>
      </c>
      <c r="X464" s="20">
        <v>0</v>
      </c>
      <c r="Y464" s="21">
        <v>0</v>
      </c>
      <c r="Z464" s="21">
        <v>0</v>
      </c>
      <c r="AA46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10561390.57</v>
      </c>
      <c r="AB464" s="16">
        <v>10090573.550000001</v>
      </c>
      <c r="AC464" s="19">
        <v>10561390.57</v>
      </c>
      <c r="AD46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4" s="24"/>
      <c r="AF464" s="1" t="s">
        <v>1264</v>
      </c>
      <c r="AG464" s="1">
        <v>9587683.3900000006</v>
      </c>
    </row>
    <row r="465" spans="2:33" ht="45" hidden="1">
      <c r="B465" s="15" t="s">
        <v>1770</v>
      </c>
      <c r="C465" s="1" t="s">
        <v>1265</v>
      </c>
      <c r="D465" s="1" t="s">
        <v>33</v>
      </c>
      <c r="E465" s="1" t="s">
        <v>342</v>
      </c>
      <c r="F465" s="1" t="s">
        <v>343</v>
      </c>
      <c r="G465" s="1" t="s">
        <v>1266</v>
      </c>
      <c r="I465" s="1" t="s">
        <v>195</v>
      </c>
      <c r="J465" s="1" t="s">
        <v>51</v>
      </c>
      <c r="K465" s="17">
        <v>13165.9</v>
      </c>
      <c r="L465" s="17">
        <v>0</v>
      </c>
      <c r="M465" s="17">
        <v>10.48</v>
      </c>
      <c r="N465" s="18">
        <v>413699.83</v>
      </c>
      <c r="O46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413935.89600000007</v>
      </c>
      <c r="P465" s="17">
        <f>Таблица8234352[[#This Row],[Начислено взносов по отчету УК, руб,]]-Таблица8234352[[#This Row],[Начислено взносов  расчетное]]</f>
        <v>-236.06600000004983</v>
      </c>
      <c r="Q465" s="27">
        <v>400927.12</v>
      </c>
      <c r="R465" s="8">
        <f>Таблица8234352[[#This Row],[ПОСТУПИЛО ВЗНОСОВ ПО БАНКОВСКОЙ ВЫПИСКЕ]]-Таблица8234352[[#This Row],[Оплачено пени, руб,]]</f>
        <v>381578.36</v>
      </c>
      <c r="S46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48108.820000000036</v>
      </c>
      <c r="T465" s="18">
        <v>35336.11</v>
      </c>
      <c r="U465" s="18">
        <v>19348.759999999998</v>
      </c>
      <c r="V465" s="20">
        <v>7141.76</v>
      </c>
      <c r="W465" s="20">
        <v>0</v>
      </c>
      <c r="X465" s="20">
        <v>0</v>
      </c>
      <c r="Y465" s="21">
        <v>0</v>
      </c>
      <c r="Z465" s="21">
        <v>0</v>
      </c>
      <c r="AA46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6162168.0499999998</v>
      </c>
      <c r="AB465" s="16">
        <v>5754099.1699999999</v>
      </c>
      <c r="AC465" s="19">
        <v>6162168.0499999998</v>
      </c>
      <c r="AD46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5" s="24"/>
      <c r="AF465" s="1" t="s">
        <v>1265</v>
      </c>
      <c r="AG465" s="1">
        <v>5303754.32</v>
      </c>
    </row>
    <row r="466" spans="2:33" ht="30" hidden="1">
      <c r="B466" s="15" t="s">
        <v>1770</v>
      </c>
      <c r="C466" s="1" t="s">
        <v>1267</v>
      </c>
      <c r="D466" s="1" t="s">
        <v>33</v>
      </c>
      <c r="E466" s="1" t="s">
        <v>439</v>
      </c>
      <c r="F466" s="1" t="s">
        <v>440</v>
      </c>
      <c r="G466" s="1" t="s">
        <v>594</v>
      </c>
      <c r="I466" s="1" t="s">
        <v>625</v>
      </c>
      <c r="J466" s="1" t="s">
        <v>626</v>
      </c>
      <c r="K466" s="17">
        <v>8072.1</v>
      </c>
      <c r="L466" s="17">
        <v>2157.9</v>
      </c>
      <c r="M466" s="17">
        <v>10.48</v>
      </c>
      <c r="N466" s="18">
        <v>324284.71999999997</v>
      </c>
      <c r="O46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321631.2</v>
      </c>
      <c r="P466" s="17">
        <f>Таблица8234352[[#This Row],[Начислено взносов по отчету УК, руб,]]-Таблица8234352[[#This Row],[Начислено взносов  расчетное]]</f>
        <v>2653.5199999999604</v>
      </c>
      <c r="Q466" s="20">
        <v>312358.06</v>
      </c>
      <c r="R466" s="8">
        <f>Таблица8234352[[#This Row],[ПОСТУПИЛО ВЗНОСОВ ПО БАНКОВСКОЙ ВЫПИСКЕ]]-Таблица8234352[[#This Row],[Оплачено пени, руб,]]</f>
        <v>310230.15999999997</v>
      </c>
      <c r="S46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15692.619999999997</v>
      </c>
      <c r="T466" s="18">
        <v>3765.96</v>
      </c>
      <c r="U466" s="18">
        <v>2127.9</v>
      </c>
      <c r="V466" s="20">
        <v>12092.4</v>
      </c>
      <c r="W466" s="20">
        <v>0</v>
      </c>
      <c r="X466" s="20">
        <v>0</v>
      </c>
      <c r="Y466" s="21">
        <v>0</v>
      </c>
      <c r="Z466" s="21">
        <v>0</v>
      </c>
      <c r="AA46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10102620.300000003</v>
      </c>
      <c r="AB466" s="16">
        <v>9778169.8400000017</v>
      </c>
      <c r="AC466" s="19">
        <v>10102620.300000001</v>
      </c>
      <c r="AD46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6" s="24" t="s">
        <v>282</v>
      </c>
      <c r="AF466" s="1" t="s">
        <v>1267</v>
      </c>
      <c r="AG466" s="1">
        <v>9418347.8800000008</v>
      </c>
    </row>
    <row r="467" spans="2:33" hidden="1">
      <c r="B467" s="15" t="s">
        <v>1770</v>
      </c>
      <c r="C467" s="1" t="s">
        <v>1268</v>
      </c>
      <c r="D467" s="1" t="s">
        <v>83</v>
      </c>
      <c r="E467" s="1" t="s">
        <v>385</v>
      </c>
      <c r="F467" s="1" t="s">
        <v>224</v>
      </c>
      <c r="G467" s="1" t="s">
        <v>757</v>
      </c>
      <c r="I467" s="1" t="s">
        <v>180</v>
      </c>
      <c r="J467" s="1" t="s">
        <v>181</v>
      </c>
      <c r="K467" s="17">
        <v>9293.2999999999993</v>
      </c>
      <c r="L467" s="17">
        <v>941.79999999999973</v>
      </c>
      <c r="M467" s="17">
        <v>10.48</v>
      </c>
      <c r="N467" s="18">
        <v>321791.43</v>
      </c>
      <c r="O46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321791.54399999994</v>
      </c>
      <c r="P467" s="17">
        <f>Таблица8234352[[#This Row],[Начислено взносов по отчету УК, руб,]]-Таблица8234352[[#This Row],[Начислено взносов  расчетное]]</f>
        <v>-0.11399999994318932</v>
      </c>
      <c r="Q467" s="20">
        <v>316975.2</v>
      </c>
      <c r="R467" s="8">
        <f>Таблица8234352[[#This Row],[ПОСТУПИЛО ВЗНОСОВ ПО БАНКОВСКОЙ ВЫПИСКЕ]]-Таблица8234352[[#This Row],[Оплачено пени, руб,]]</f>
        <v>316975.2</v>
      </c>
      <c r="S46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14962.049999999981</v>
      </c>
      <c r="T467" s="18">
        <v>10145.82</v>
      </c>
      <c r="U467" s="18">
        <v>0</v>
      </c>
      <c r="V467" s="20">
        <v>3531.82</v>
      </c>
      <c r="W467" s="20">
        <v>0</v>
      </c>
      <c r="X467" s="20">
        <v>0</v>
      </c>
      <c r="Y467" s="21">
        <v>0</v>
      </c>
      <c r="Z467" s="21">
        <v>0</v>
      </c>
      <c r="AA46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3141647.23</v>
      </c>
      <c r="AB467" s="16">
        <v>2821140.21</v>
      </c>
      <c r="AC467" s="19">
        <v>3141647.23</v>
      </c>
      <c r="AD46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7" s="24"/>
      <c r="AF467" s="1" t="s">
        <v>1268</v>
      </c>
      <c r="AG467" s="1">
        <v>2513995.6</v>
      </c>
    </row>
    <row r="468" spans="2:33" ht="30" hidden="1">
      <c r="B468" s="15" t="s">
        <v>1770</v>
      </c>
      <c r="C468" s="1" t="s">
        <v>1269</v>
      </c>
      <c r="D468" s="1" t="s">
        <v>33</v>
      </c>
      <c r="E468" s="1" t="s">
        <v>752</v>
      </c>
      <c r="F468" s="1" t="s">
        <v>753</v>
      </c>
      <c r="G468" s="1" t="s">
        <v>708</v>
      </c>
      <c r="I468" s="1" t="s">
        <v>238</v>
      </c>
      <c r="J468" s="1" t="s">
        <v>239</v>
      </c>
      <c r="K468" s="17">
        <v>10281.700000000001</v>
      </c>
      <c r="L468" s="17">
        <v>0</v>
      </c>
      <c r="M468" s="17">
        <v>10.48</v>
      </c>
      <c r="N468" s="18">
        <v>323287.51</v>
      </c>
      <c r="O46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323256.64800000004</v>
      </c>
      <c r="P468" s="17">
        <f>Таблица8234352[[#This Row],[Начислено взносов по отчету УК, руб,]]-Таблица8234352[[#This Row],[Начислено взносов  расчетное]]</f>
        <v>30.86199999996461</v>
      </c>
      <c r="Q468" s="27">
        <v>299188.84999999998</v>
      </c>
      <c r="R468" s="8">
        <f>Таблица8234352[[#This Row],[ПОСТУПИЛО ВЗНОСОВ ПО БАНКОВСКОЙ ВЫПИСКЕ]]-Таблица8234352[[#This Row],[Оплачено пени, руб,]]</f>
        <v>299170.06999999995</v>
      </c>
      <c r="S46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25521.190000000061</v>
      </c>
      <c r="T468" s="18">
        <v>1422.53</v>
      </c>
      <c r="U468" s="18">
        <v>18.78</v>
      </c>
      <c r="V468" s="20">
        <v>25044.19</v>
      </c>
      <c r="W468" s="20">
        <v>0</v>
      </c>
      <c r="X468" s="20">
        <v>0</v>
      </c>
      <c r="Y468" s="21">
        <v>0</v>
      </c>
      <c r="Z468" s="21">
        <v>0</v>
      </c>
      <c r="AA46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10444485.739999998</v>
      </c>
      <c r="AB468" s="16">
        <v>10120252.699999999</v>
      </c>
      <c r="AC468" s="19">
        <v>10444485.74</v>
      </c>
      <c r="AD46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8" s="24"/>
      <c r="AF468" s="1" t="s">
        <v>1269</v>
      </c>
      <c r="AG468" s="1">
        <v>9772809.0299999993</v>
      </c>
    </row>
    <row r="469" spans="2:33" ht="30" hidden="1">
      <c r="B469" s="15" t="s">
        <v>1770</v>
      </c>
      <c r="C469" s="1" t="s">
        <v>1270</v>
      </c>
      <c r="D469" s="1" t="s">
        <v>827</v>
      </c>
      <c r="E469" s="1" t="s">
        <v>828</v>
      </c>
      <c r="F469" s="1" t="s">
        <v>829</v>
      </c>
      <c r="G469" s="1" t="s">
        <v>383</v>
      </c>
      <c r="I469" s="1" t="s">
        <v>1181</v>
      </c>
      <c r="J469" s="1" t="s">
        <v>831</v>
      </c>
      <c r="K469" s="17">
        <v>10331</v>
      </c>
      <c r="L469" s="17">
        <v>0</v>
      </c>
      <c r="M469" s="17">
        <v>10.48</v>
      </c>
      <c r="N469" s="18">
        <v>324806.64</v>
      </c>
      <c r="O46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324806.64</v>
      </c>
      <c r="P469" s="17">
        <f>Таблица8234352[[#This Row],[Начислено взносов по отчету УК, руб,]]-Таблица8234352[[#This Row],[Начислено взносов  расчетное]]</f>
        <v>0</v>
      </c>
      <c r="Q469" s="19">
        <v>229851.23</v>
      </c>
      <c r="R469" s="8">
        <f>Таблица8234352[[#This Row],[ПОСТУПИЛО ВЗНОСОВ ПО БАНКОВСКОЙ ВЫПИСКЕ]]-Таблица8234352[[#This Row],[Оплачено пени, руб,]]</f>
        <v>229851.23</v>
      </c>
      <c r="S46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95084.62000000001</v>
      </c>
      <c r="T469" s="18">
        <v>129.21</v>
      </c>
      <c r="U469" s="18">
        <v>0</v>
      </c>
      <c r="V469" s="20">
        <v>0</v>
      </c>
      <c r="W469" s="20">
        <v>0</v>
      </c>
      <c r="X469" s="20">
        <v>0</v>
      </c>
      <c r="Y469" s="21">
        <v>0</v>
      </c>
      <c r="Z469" s="21">
        <v>0</v>
      </c>
      <c r="AA46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2535752.7200000002</v>
      </c>
      <c r="AB469" s="16">
        <v>2305901.4900000002</v>
      </c>
      <c r="AC469" s="19">
        <v>2535752.7200000002</v>
      </c>
      <c r="AD46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69" s="24"/>
      <c r="AF469" s="1" t="s">
        <v>1270</v>
      </c>
      <c r="AG469" s="1">
        <v>2051001.53</v>
      </c>
    </row>
    <row r="470" spans="2:33" ht="45" hidden="1">
      <c r="B470" s="15" t="s">
        <v>1770</v>
      </c>
      <c r="C470" s="1" t="s">
        <v>1271</v>
      </c>
      <c r="D470" s="1" t="s">
        <v>443</v>
      </c>
      <c r="E470" s="1" t="s">
        <v>1154</v>
      </c>
      <c r="F470" s="1" t="s">
        <v>1155</v>
      </c>
      <c r="G470" s="1" t="s">
        <v>75</v>
      </c>
      <c r="I470" s="1" t="s">
        <v>1156</v>
      </c>
      <c r="J470" s="1" t="s">
        <v>1157</v>
      </c>
      <c r="K470" s="17">
        <v>10848.3</v>
      </c>
      <c r="L470" s="17">
        <v>0</v>
      </c>
      <c r="M470" s="17">
        <v>10.09</v>
      </c>
      <c r="N470" s="18">
        <v>328378.23</v>
      </c>
      <c r="O47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328378.04099999997</v>
      </c>
      <c r="P470" s="17">
        <f>Таблица8234352[[#This Row],[Начислено взносов по отчету УК, руб,]]-Таблица8234352[[#This Row],[Начислено взносов  расчетное]]</f>
        <v>0.18900000001303852</v>
      </c>
      <c r="Q470" s="19">
        <v>304440.57</v>
      </c>
      <c r="R470" s="8">
        <f>Таблица8234352[[#This Row],[ПОСТУПИЛО ВЗНОСОВ ПО БАНКОВСКОЙ ВЫПИСКЕ]]-Таблица8234352[[#This Row],[Оплачено пени, руб,]]</f>
        <v>304440.57</v>
      </c>
      <c r="S47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23937.659999999974</v>
      </c>
      <c r="T470" s="18">
        <v>0</v>
      </c>
      <c r="U470" s="18">
        <v>0</v>
      </c>
      <c r="V470" s="20">
        <v>0</v>
      </c>
      <c r="W470" s="20">
        <v>0</v>
      </c>
      <c r="X470" s="20">
        <v>0</v>
      </c>
      <c r="Y470" s="21">
        <v>0</v>
      </c>
      <c r="Z470" s="21">
        <v>0</v>
      </c>
      <c r="AA47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10249347.379999999</v>
      </c>
      <c r="AB470" s="16">
        <v>9944906.8099999987</v>
      </c>
      <c r="AC470" s="19">
        <v>10249347.380000001</v>
      </c>
      <c r="AD47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0" s="24"/>
      <c r="AF470" s="1" t="s">
        <v>1271</v>
      </c>
      <c r="AG470" s="1">
        <v>9641797.1199999992</v>
      </c>
    </row>
    <row r="471" spans="2:33" ht="45" hidden="1">
      <c r="B471" s="15" t="s">
        <v>1770</v>
      </c>
      <c r="C471" s="1" t="s">
        <v>1272</v>
      </c>
      <c r="D471" s="1" t="s">
        <v>33</v>
      </c>
      <c r="E471" s="1" t="s">
        <v>342</v>
      </c>
      <c r="F471" s="1" t="s">
        <v>343</v>
      </c>
      <c r="G471" s="1" t="s">
        <v>809</v>
      </c>
      <c r="I471" s="1" t="s">
        <v>349</v>
      </c>
      <c r="J471" s="1" t="s">
        <v>350</v>
      </c>
      <c r="K471" s="17">
        <v>4758.8999999999996</v>
      </c>
      <c r="L471" s="17">
        <v>1637.9</v>
      </c>
      <c r="M471" s="17">
        <v>10.09</v>
      </c>
      <c r="N471" s="18">
        <v>193631.31</v>
      </c>
      <c r="O47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193631.13599999997</v>
      </c>
      <c r="P471" s="17">
        <f>Таблица8234352[[#This Row],[Начислено взносов по отчету УК, руб,]]-Таблица8234352[[#This Row],[Начислено взносов  расчетное]]</f>
        <v>0.17400000002817251</v>
      </c>
      <c r="Q471" s="19">
        <v>154660.60999999999</v>
      </c>
      <c r="R471" s="8">
        <f>Таблица8234352[[#This Row],[ПОСТУПИЛО ВЗНОСОВ ПО БАНКОВСКОЙ ВЫПИСКЕ]]-Таблица8234352[[#This Row],[Оплачено пени, руб,]]</f>
        <v>153792.06999999998</v>
      </c>
      <c r="S47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45635.650000000016</v>
      </c>
      <c r="T471" s="18">
        <v>6664.95</v>
      </c>
      <c r="U471" s="18">
        <v>868.54</v>
      </c>
      <c r="V471" s="20">
        <v>0</v>
      </c>
      <c r="W471" s="20">
        <v>0</v>
      </c>
      <c r="X471" s="20">
        <v>0</v>
      </c>
      <c r="Y471" s="21">
        <v>0</v>
      </c>
      <c r="Z471" s="21">
        <v>0</v>
      </c>
      <c r="AA47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3185042.3</v>
      </c>
      <c r="AB471" s="16">
        <v>3030381.69</v>
      </c>
      <c r="AC471" s="19">
        <v>3185042.3</v>
      </c>
      <c r="AD47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1" s="24"/>
      <c r="AF471" s="1" t="s">
        <v>1272</v>
      </c>
      <c r="AG471" s="1">
        <v>2948019.98</v>
      </c>
    </row>
    <row r="472" spans="2:33" ht="30" hidden="1">
      <c r="B472" s="15" t="s">
        <v>1770</v>
      </c>
      <c r="C472" s="1" t="s">
        <v>1273</v>
      </c>
      <c r="D472" s="1" t="s">
        <v>33</v>
      </c>
      <c r="E472" s="1" t="s">
        <v>568</v>
      </c>
      <c r="F472" s="1" t="s">
        <v>569</v>
      </c>
      <c r="G472" s="1" t="s">
        <v>728</v>
      </c>
      <c r="I472" s="1" t="s">
        <v>195</v>
      </c>
      <c r="J472" s="1" t="s">
        <v>51</v>
      </c>
      <c r="K472" s="17">
        <v>2881.2</v>
      </c>
      <c r="L472" s="17">
        <v>0</v>
      </c>
      <c r="M472" s="17">
        <v>10.09</v>
      </c>
      <c r="N472" s="18">
        <v>87204.02</v>
      </c>
      <c r="O47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87213.923999999999</v>
      </c>
      <c r="P472" s="17">
        <f>Таблица8234352[[#This Row],[Начислено взносов по отчету УК, руб,]]-Таблица8234352[[#This Row],[Начислено взносов  расчетное]]</f>
        <v>-9.9039999999949941</v>
      </c>
      <c r="Q472" s="20">
        <v>104763.32</v>
      </c>
      <c r="R472" s="8">
        <f>Таблица8234352[[#This Row],[ПОСТУПИЛО ВЗНОСОВ ПО БАНКОВСКОЙ ВЫПИСКЕ]]-Таблица8234352[[#This Row],[Оплачено пени, руб,]]</f>
        <v>95586.25</v>
      </c>
      <c r="S47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-12953.779999999995</v>
      </c>
      <c r="T472" s="18">
        <v>4605.5200000000004</v>
      </c>
      <c r="U472" s="18">
        <v>9177.07</v>
      </c>
      <c r="V472" s="20">
        <v>3080.11</v>
      </c>
      <c r="W472" s="20">
        <v>0</v>
      </c>
      <c r="X472" s="20">
        <v>0</v>
      </c>
      <c r="Y472" s="21">
        <v>0</v>
      </c>
      <c r="Z472" s="21">
        <v>0</v>
      </c>
      <c r="AA47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2593852.6199999996</v>
      </c>
      <c r="AB472" s="16">
        <v>2486009.19</v>
      </c>
      <c r="AC472" s="19">
        <v>2593852.62</v>
      </c>
      <c r="AD47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2" s="24"/>
      <c r="AF472" s="1" t="s">
        <v>1273</v>
      </c>
      <c r="AG472" s="1">
        <v>2386397</v>
      </c>
    </row>
    <row r="473" spans="2:33" ht="30" hidden="1">
      <c r="B473" s="15" t="s">
        <v>1770</v>
      </c>
      <c r="C473" s="1" t="s">
        <v>1274</v>
      </c>
      <c r="D473" s="1" t="s">
        <v>33</v>
      </c>
      <c r="E473" s="1" t="s">
        <v>1275</v>
      </c>
      <c r="F473" s="1" t="s">
        <v>1276</v>
      </c>
      <c r="G473" s="1" t="s">
        <v>580</v>
      </c>
      <c r="I473" s="1" t="s">
        <v>1277</v>
      </c>
      <c r="J473" s="1" t="s">
        <v>1278</v>
      </c>
      <c r="K473" s="17">
        <v>9811.2000000000007</v>
      </c>
      <c r="L473" s="17">
        <v>705.8</v>
      </c>
      <c r="M473" s="17">
        <v>10.48</v>
      </c>
      <c r="N473" s="18">
        <v>330654.84000000003</v>
      </c>
      <c r="O47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330654.48</v>
      </c>
      <c r="P473" s="17">
        <f>Таблица8234352[[#This Row],[Начислено взносов по отчету УК, руб,]]-Таблица8234352[[#This Row],[Начислено взносов  расчетное]]</f>
        <v>0.36000000004423782</v>
      </c>
      <c r="Q473" s="35">
        <v>321966.46000000002</v>
      </c>
      <c r="R473" s="8">
        <f>Таблица8234352[[#This Row],[ПОСТУПИЛО ВЗНОСОВ ПО БАНКОВСКОЙ ВЫПИСКЕ]]-Таблица8234352[[#This Row],[Оплачено пени, руб,]]</f>
        <v>313889.42000000004</v>
      </c>
      <c r="S47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42590.099999999984</v>
      </c>
      <c r="T473" s="18">
        <v>33901.72</v>
      </c>
      <c r="U473" s="18">
        <v>8077.04</v>
      </c>
      <c r="V473" s="20">
        <v>0</v>
      </c>
      <c r="W473" s="20">
        <v>0</v>
      </c>
      <c r="X473" s="20">
        <v>0</v>
      </c>
      <c r="Y473" s="21">
        <v>0</v>
      </c>
      <c r="Z473" s="21">
        <v>0</v>
      </c>
      <c r="AA47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8719457.0699999984</v>
      </c>
      <c r="AB473" s="16">
        <v>8397490.6099999994</v>
      </c>
      <c r="AC473" s="19">
        <v>8719457.0700000003</v>
      </c>
      <c r="AD47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3" s="24"/>
      <c r="AF473" s="1" t="s">
        <v>1274</v>
      </c>
      <c r="AG473" s="1">
        <v>8098021.0199999996</v>
      </c>
    </row>
    <row r="474" spans="2:33" ht="30" hidden="1">
      <c r="B474" s="15" t="s">
        <v>1770</v>
      </c>
      <c r="C474" s="1" t="s">
        <v>1279</v>
      </c>
      <c r="D474" s="1" t="s">
        <v>33</v>
      </c>
      <c r="E474" s="1" t="s">
        <v>752</v>
      </c>
      <c r="F474" s="1" t="s">
        <v>753</v>
      </c>
      <c r="G474" s="1" t="s">
        <v>111</v>
      </c>
      <c r="I474" s="1" t="s">
        <v>238</v>
      </c>
      <c r="J474" s="1" t="s">
        <v>239</v>
      </c>
      <c r="K474" s="17">
        <v>10588.2</v>
      </c>
      <c r="L474" s="17">
        <v>0</v>
      </c>
      <c r="M474" s="17">
        <v>10.48</v>
      </c>
      <c r="N474" s="18">
        <v>332970.7</v>
      </c>
      <c r="O47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332893.00800000003</v>
      </c>
      <c r="P474" s="17">
        <f>Таблица8234352[[#This Row],[Начислено взносов по отчету УК, руб,]]-Таблица8234352[[#This Row],[Начислено взносов  расчетное]]</f>
        <v>77.691999999980908</v>
      </c>
      <c r="Q474" s="19">
        <v>308304.15000000002</v>
      </c>
      <c r="R474" s="8">
        <f>Таблица8234352[[#This Row],[ПОСТУПИЛО ВЗНОСОВ ПО БАНКОВСКОЙ ВЫПИСКЕ]]-Таблица8234352[[#This Row],[Оплачено пени, руб,]]</f>
        <v>307549.16000000003</v>
      </c>
      <c r="S47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27988.069999999978</v>
      </c>
      <c r="T474" s="18">
        <v>3321.52</v>
      </c>
      <c r="U474" s="18">
        <v>754.99</v>
      </c>
      <c r="V474" s="20">
        <v>0</v>
      </c>
      <c r="W474" s="20">
        <v>0</v>
      </c>
      <c r="X474" s="20">
        <v>0</v>
      </c>
      <c r="Y474" s="21">
        <v>0</v>
      </c>
      <c r="Z474" s="21">
        <v>0</v>
      </c>
      <c r="AA47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4568265.3600000003</v>
      </c>
      <c r="AB474" s="16">
        <v>4259961.21</v>
      </c>
      <c r="AC474" s="19">
        <v>4568265.3600000003</v>
      </c>
      <c r="AD47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4" s="24" t="s">
        <v>282</v>
      </c>
      <c r="AF474" s="1" t="s">
        <v>1279</v>
      </c>
      <c r="AG474" s="1">
        <v>3919311.68</v>
      </c>
    </row>
    <row r="475" spans="2:33" ht="30" hidden="1">
      <c r="B475" s="15" t="s">
        <v>1770</v>
      </c>
      <c r="C475" s="1" t="s">
        <v>1280</v>
      </c>
      <c r="D475" s="1" t="s">
        <v>33</v>
      </c>
      <c r="E475" s="1" t="s">
        <v>1228</v>
      </c>
      <c r="F475" s="1" t="s">
        <v>1229</v>
      </c>
      <c r="G475" s="1" t="s">
        <v>540</v>
      </c>
      <c r="I475" s="1" t="s">
        <v>174</v>
      </c>
      <c r="J475" s="1" t="s">
        <v>175</v>
      </c>
      <c r="K475" s="17">
        <v>10407.5</v>
      </c>
      <c r="L475" s="17">
        <v>298.89999999999998</v>
      </c>
      <c r="M475" s="17">
        <v>10.48</v>
      </c>
      <c r="N475" s="18">
        <v>336454</v>
      </c>
      <c r="O47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336609.21600000001</v>
      </c>
      <c r="P475" s="17">
        <f>Таблица8234352[[#This Row],[Начислено взносов по отчету УК, руб,]]-Таблица8234352[[#This Row],[Начислено взносов  расчетное]]</f>
        <v>-155.2160000000149</v>
      </c>
      <c r="Q475" s="20">
        <v>291872.88</v>
      </c>
      <c r="R475" s="8">
        <f>Таблица8234352[[#This Row],[ПОСТУПИЛО ВЗНОСОВ ПО БАНКОВСКОЙ ВЫПИСКЕ]]-Таблица8234352[[#This Row],[Оплачено пени, руб,]]</f>
        <v>291872.88</v>
      </c>
      <c r="S47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44581.119999999995</v>
      </c>
      <c r="T475" s="18">
        <v>0</v>
      </c>
      <c r="U475" s="18">
        <v>0</v>
      </c>
      <c r="V475" s="20">
        <v>9979.6299999999992</v>
      </c>
      <c r="W475" s="20">
        <v>0</v>
      </c>
      <c r="X475" s="20">
        <v>0</v>
      </c>
      <c r="Y475" s="21">
        <v>0</v>
      </c>
      <c r="Z475" s="21">
        <v>0</v>
      </c>
      <c r="AA47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7525252.2400000002</v>
      </c>
      <c r="AB475" s="16">
        <v>7223399.7300000004</v>
      </c>
      <c r="AC475" s="19">
        <v>7525252.2400000002</v>
      </c>
      <c r="AD47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5" s="24"/>
      <c r="AF475" s="1" t="s">
        <v>1280</v>
      </c>
      <c r="AG475" s="1">
        <v>9980103.6899999995</v>
      </c>
    </row>
    <row r="476" spans="2:33" ht="30" hidden="1">
      <c r="B476" s="15" t="s">
        <v>1770</v>
      </c>
      <c r="C476" s="1" t="s">
        <v>1281</v>
      </c>
      <c r="D476" s="1" t="s">
        <v>33</v>
      </c>
      <c r="E476" s="1" t="s">
        <v>1028</v>
      </c>
      <c r="F476" s="1" t="s">
        <v>1029</v>
      </c>
      <c r="G476" s="1" t="s">
        <v>873</v>
      </c>
      <c r="I476" s="30" t="s">
        <v>63</v>
      </c>
      <c r="J476" s="30" t="s">
        <v>64</v>
      </c>
      <c r="K476" s="31">
        <v>8361.5</v>
      </c>
      <c r="L476" s="31">
        <v>2342.1</v>
      </c>
      <c r="M476" s="17">
        <v>10.48</v>
      </c>
      <c r="N476" s="18">
        <v>336521.07</v>
      </c>
      <c r="O47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336521.18400000001</v>
      </c>
      <c r="P476" s="17">
        <f>Таблица8234352[[#This Row],[Начислено взносов по отчету УК, руб,]]-Таблица8234352[[#This Row],[Начислено взносов  расчетное]]</f>
        <v>-0.11400000000139698</v>
      </c>
      <c r="Q476" s="27">
        <v>324557.73</v>
      </c>
      <c r="R476" s="8">
        <f>Таблица8234352[[#This Row],[ПОСТУПИЛО ВЗНОСОВ ПО БАНКОВСКОЙ ВЫПИСКЕ]]-Таблица8234352[[#This Row],[Оплачено пени, руб,]]</f>
        <v>324042.92</v>
      </c>
      <c r="S47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24333.970000000019</v>
      </c>
      <c r="T476" s="18">
        <v>12370.63</v>
      </c>
      <c r="U476" s="18">
        <v>514.80999999999995</v>
      </c>
      <c r="V476" s="20">
        <v>3784.83</v>
      </c>
      <c r="W476" s="20">
        <v>0</v>
      </c>
      <c r="X476" s="20">
        <v>0</v>
      </c>
      <c r="Y476" s="21">
        <v>0</v>
      </c>
      <c r="Z476" s="21">
        <v>0</v>
      </c>
      <c r="AA47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3354166.29</v>
      </c>
      <c r="AB476" s="16">
        <v>3025823.73</v>
      </c>
      <c r="AC476" s="19">
        <v>3354166.29</v>
      </c>
      <c r="AD47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6" s="24"/>
      <c r="AF476" s="1" t="s">
        <v>1281</v>
      </c>
      <c r="AG476" s="1">
        <v>2563378.3199999998</v>
      </c>
    </row>
    <row r="477" spans="2:33" ht="45" hidden="1">
      <c r="B477" s="15" t="s">
        <v>1770</v>
      </c>
      <c r="C477" s="1" t="s">
        <v>1282</v>
      </c>
      <c r="D477" s="1" t="s">
        <v>33</v>
      </c>
      <c r="E477" s="1" t="s">
        <v>1283</v>
      </c>
      <c r="F477" s="1" t="s">
        <v>1284</v>
      </c>
      <c r="G477" s="1" t="s">
        <v>213</v>
      </c>
      <c r="I477" s="1" t="s">
        <v>325</v>
      </c>
      <c r="J477" s="1" t="s">
        <v>326</v>
      </c>
      <c r="K477" s="17">
        <v>6761.7</v>
      </c>
      <c r="L477" s="17">
        <v>4021.5</v>
      </c>
      <c r="M477" s="17">
        <v>10.48</v>
      </c>
      <c r="N477" s="18">
        <v>339009.14</v>
      </c>
      <c r="O47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339023.80800000008</v>
      </c>
      <c r="P477" s="17">
        <f>Таблица8234352[[#This Row],[Начислено взносов по отчету УК, руб,]]-Таблица8234352[[#This Row],[Начислено взносов  расчетное]]</f>
        <v>-14.66800000006333</v>
      </c>
      <c r="Q477" s="20">
        <v>308190.73</v>
      </c>
      <c r="R477" s="8">
        <f>Таблица8234352[[#This Row],[ПОСТУПИЛО ВЗНОСОВ ПО БАНКОВСКОЙ ВЫПИСКЕ]]-Таблица8234352[[#This Row],[Оплачено пени, руб,]]</f>
        <v>307976.88</v>
      </c>
      <c r="S47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41316.710000000014</v>
      </c>
      <c r="T477" s="18">
        <v>10498.3</v>
      </c>
      <c r="U477" s="18">
        <v>213.85</v>
      </c>
      <c r="V477" s="20">
        <v>1712.72</v>
      </c>
      <c r="W477" s="20">
        <v>0</v>
      </c>
      <c r="X477" s="20">
        <v>0</v>
      </c>
      <c r="Y477" s="21">
        <v>0</v>
      </c>
      <c r="Z477" s="21">
        <v>0</v>
      </c>
      <c r="AA47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1636839.7699999998</v>
      </c>
      <c r="AB477" s="16">
        <v>1326936.3199999998</v>
      </c>
      <c r="AC477" s="19">
        <v>1636839.77</v>
      </c>
      <c r="AD47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7" s="24"/>
      <c r="AF477" s="1" t="s">
        <v>1282</v>
      </c>
      <c r="AG477" s="1">
        <v>1002335.11</v>
      </c>
    </row>
    <row r="478" spans="2:33" ht="30" hidden="1">
      <c r="B478" s="15" t="s">
        <v>1770</v>
      </c>
      <c r="C478" s="1" t="s">
        <v>1285</v>
      </c>
      <c r="D478" s="1" t="s">
        <v>33</v>
      </c>
      <c r="E478" s="1" t="s">
        <v>34</v>
      </c>
      <c r="F478" s="1" t="s">
        <v>35</v>
      </c>
      <c r="G478" s="1" t="s">
        <v>188</v>
      </c>
      <c r="I478" s="1" t="s">
        <v>325</v>
      </c>
      <c r="J478" s="1" t="s">
        <v>326</v>
      </c>
      <c r="K478" s="17">
        <v>10520.3</v>
      </c>
      <c r="L478" s="17">
        <v>429.3</v>
      </c>
      <c r="M478" s="17">
        <v>10.48</v>
      </c>
      <c r="N478" s="18">
        <v>343061.24</v>
      </c>
      <c r="O47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344255.424</v>
      </c>
      <c r="P478" s="17">
        <f>Таблица8234352[[#This Row],[Начислено взносов по отчету УК, руб,]]-Таблица8234352[[#This Row],[Начислено взносов  расчетное]]</f>
        <v>-1194.1840000000084</v>
      </c>
      <c r="Q478" s="19">
        <v>350978.86</v>
      </c>
      <c r="R478" s="8">
        <f>Таблица8234352[[#This Row],[ПОСТУПИЛО ВЗНОСОВ ПО БАНКОВСКОЙ ВЫПИСКЕ]]-Таблица8234352[[#This Row],[Оплачено пени, руб,]]</f>
        <v>342028.5</v>
      </c>
      <c r="S47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-6714.3300000000099</v>
      </c>
      <c r="T478" s="18">
        <v>1203.29</v>
      </c>
      <c r="U478" s="18">
        <v>8950.36</v>
      </c>
      <c r="V478" s="20">
        <v>0</v>
      </c>
      <c r="W478" s="20">
        <v>0</v>
      </c>
      <c r="X478" s="20">
        <v>0</v>
      </c>
      <c r="Y478" s="21">
        <v>0</v>
      </c>
      <c r="Z478" s="21">
        <v>0</v>
      </c>
      <c r="AA47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4677702.33</v>
      </c>
      <c r="AB478" s="16">
        <v>4326723.47</v>
      </c>
      <c r="AC478" s="19">
        <v>4677702.33</v>
      </c>
      <c r="AD47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8" s="24"/>
      <c r="AF478" s="1" t="s">
        <v>1285</v>
      </c>
      <c r="AG478" s="1">
        <v>4028914.66</v>
      </c>
    </row>
    <row r="479" spans="2:33" ht="30" hidden="1">
      <c r="B479" s="15" t="s">
        <v>1770</v>
      </c>
      <c r="C479" s="1" t="s">
        <v>1286</v>
      </c>
      <c r="D479" s="1" t="s">
        <v>33</v>
      </c>
      <c r="E479" s="1" t="s">
        <v>1021</v>
      </c>
      <c r="F479" s="1" t="s">
        <v>1022</v>
      </c>
      <c r="G479" s="1" t="s">
        <v>580</v>
      </c>
      <c r="I479" s="1" t="s">
        <v>572</v>
      </c>
      <c r="J479" s="1" t="s">
        <v>573</v>
      </c>
      <c r="K479" s="17">
        <v>10653.7</v>
      </c>
      <c r="L479" s="17">
        <v>179.5</v>
      </c>
      <c r="M479" s="17">
        <v>10.48</v>
      </c>
      <c r="N479" s="18">
        <v>340631.58</v>
      </c>
      <c r="O47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340595.80800000008</v>
      </c>
      <c r="P479" s="17">
        <f>Таблица8234352[[#This Row],[Начислено взносов по отчету УК, руб,]]-Таблица8234352[[#This Row],[Начислено взносов  расчетное]]</f>
        <v>35.771999999938998</v>
      </c>
      <c r="Q479" s="27">
        <v>369884.39</v>
      </c>
      <c r="R479" s="8">
        <f>Таблица8234352[[#This Row],[ПОСТУПИЛО ВЗНОСОВ ПО БАНКОВСКОЙ ВЫПИСКЕ]]-Таблица8234352[[#This Row],[Оплачено пени, руб,]]</f>
        <v>367568.94</v>
      </c>
      <c r="S47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-24687.989999999987</v>
      </c>
      <c r="T479" s="18">
        <v>4564.82</v>
      </c>
      <c r="U479" s="18">
        <v>2315.4499999999998</v>
      </c>
      <c r="V479" s="20">
        <v>5883.6</v>
      </c>
      <c r="W479" s="20">
        <v>0</v>
      </c>
      <c r="X479" s="20">
        <v>0</v>
      </c>
      <c r="Y479" s="21">
        <v>0</v>
      </c>
      <c r="Z479" s="21">
        <v>0</v>
      </c>
      <c r="AA47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5100452.51</v>
      </c>
      <c r="AB479" s="16">
        <v>4724684.5199999996</v>
      </c>
      <c r="AC479" s="19">
        <v>5100452.51</v>
      </c>
      <c r="AD47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79" s="24"/>
      <c r="AF479" s="1" t="s">
        <v>1286</v>
      </c>
      <c r="AG479" s="1">
        <v>4346676.47</v>
      </c>
    </row>
    <row r="480" spans="2:33" ht="30" hidden="1">
      <c r="B480" s="15" t="s">
        <v>1770</v>
      </c>
      <c r="C480" s="1" t="s">
        <v>1287</v>
      </c>
      <c r="D480" s="1" t="s">
        <v>827</v>
      </c>
      <c r="E480" s="1" t="s">
        <v>482</v>
      </c>
      <c r="F480" s="1" t="s">
        <v>1288</v>
      </c>
      <c r="G480" s="1" t="s">
        <v>414</v>
      </c>
      <c r="I480" s="1" t="s">
        <v>1181</v>
      </c>
      <c r="J480" s="1" t="s">
        <v>831</v>
      </c>
      <c r="K480" s="17">
        <v>10363.6</v>
      </c>
      <c r="L480" s="17">
        <v>496.1</v>
      </c>
      <c r="M480" s="17">
        <v>10.48</v>
      </c>
      <c r="N480" s="18">
        <v>341428.74</v>
      </c>
      <c r="O48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341428.96800000005</v>
      </c>
      <c r="P480" s="17">
        <f>Таблица8234352[[#This Row],[Начислено взносов по отчету УК, руб,]]-Таблица8234352[[#This Row],[Начислено взносов  расчетное]]</f>
        <v>-0.22800000006100163</v>
      </c>
      <c r="Q480" s="19">
        <v>227977.2</v>
      </c>
      <c r="R480" s="8">
        <f>Таблица8234352[[#This Row],[ПОСТУПИЛО ВЗНОСОВ ПО БАНКОВСКОЙ ВЫПИСКЕ]]-Таблица8234352[[#This Row],[Оплачено пени, руб,]]</f>
        <v>227263.39</v>
      </c>
      <c r="S48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114103.10999999999</v>
      </c>
      <c r="T480" s="18">
        <v>651.57000000000005</v>
      </c>
      <c r="U480" s="18">
        <v>713.81</v>
      </c>
      <c r="V480" s="20">
        <v>0</v>
      </c>
      <c r="W480" s="20">
        <v>0</v>
      </c>
      <c r="X480" s="20">
        <v>0</v>
      </c>
      <c r="Y480" s="21">
        <v>0</v>
      </c>
      <c r="Z480" s="21">
        <v>0</v>
      </c>
      <c r="AA48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2393102.6900000004</v>
      </c>
      <c r="AB480" s="16">
        <v>2165125.4900000002</v>
      </c>
      <c r="AC480" s="19">
        <v>2393102.69</v>
      </c>
      <c r="AD48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0" s="24"/>
      <c r="AF480" s="1" t="s">
        <v>1287</v>
      </c>
      <c r="AG480" s="1">
        <v>1650370.47</v>
      </c>
    </row>
    <row r="481" spans="2:33" ht="30" hidden="1">
      <c r="B481" s="15" t="s">
        <v>1770</v>
      </c>
      <c r="C481" s="1" t="s">
        <v>1289</v>
      </c>
      <c r="D481" s="1" t="s">
        <v>33</v>
      </c>
      <c r="E481" s="1" t="s">
        <v>621</v>
      </c>
      <c r="F481" s="1" t="s">
        <v>622</v>
      </c>
      <c r="G481" s="1" t="s">
        <v>156</v>
      </c>
      <c r="I481" s="1" t="s">
        <v>345</v>
      </c>
      <c r="J481" s="1" t="s">
        <v>346</v>
      </c>
      <c r="K481" s="17">
        <v>10886.9</v>
      </c>
      <c r="L481" s="17">
        <v>0</v>
      </c>
      <c r="M481" s="17">
        <v>10.48</v>
      </c>
      <c r="N481" s="18">
        <v>342283.95</v>
      </c>
      <c r="O48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342284.136</v>
      </c>
      <c r="P481" s="17">
        <f>Таблица8234352[[#This Row],[Начислено взносов по отчету УК, руб,]]-Таблица8234352[[#This Row],[Начислено взносов  расчетное]]</f>
        <v>-0.18599999998696148</v>
      </c>
      <c r="Q481" s="20">
        <v>439630.1</v>
      </c>
      <c r="R481" s="8">
        <f>Таблица8234352[[#This Row],[ПОСТУПИЛО ВЗНОСОВ ПО БАНКОВСКОЙ ВЫПИСКЕ]]-Таблица8234352[[#This Row],[Оплачено пени, руб,]]</f>
        <v>401312.74</v>
      </c>
      <c r="S48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-92121.599999999977</v>
      </c>
      <c r="T481" s="18">
        <v>5224.55</v>
      </c>
      <c r="U481" s="18">
        <v>38317.360000000001</v>
      </c>
      <c r="V481" s="20">
        <v>1989.36</v>
      </c>
      <c r="W481" s="20">
        <v>0</v>
      </c>
      <c r="X481" s="20">
        <v>0</v>
      </c>
      <c r="Y481" s="21">
        <v>0</v>
      </c>
      <c r="Z481" s="21">
        <v>0</v>
      </c>
      <c r="AA48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1973887.9000000001</v>
      </c>
      <c r="AB481" s="16">
        <v>1532268.44</v>
      </c>
      <c r="AC481" s="19">
        <v>1973887.9</v>
      </c>
      <c r="AD48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1" s="24"/>
      <c r="AF481" s="1" t="s">
        <v>1289</v>
      </c>
      <c r="AG481" s="1">
        <v>1181248.3899999999</v>
      </c>
    </row>
    <row r="482" spans="2:33" ht="30" hidden="1">
      <c r="B482" s="15" t="s">
        <v>1770</v>
      </c>
      <c r="C482" s="1" t="s">
        <v>1290</v>
      </c>
      <c r="D482" s="1" t="s">
        <v>33</v>
      </c>
      <c r="E482" s="1" t="s">
        <v>488</v>
      </c>
      <c r="F482" s="1" t="s">
        <v>489</v>
      </c>
      <c r="G482" s="1" t="s">
        <v>316</v>
      </c>
      <c r="I482" s="1" t="s">
        <v>1291</v>
      </c>
      <c r="J482" s="1" t="s">
        <v>1292</v>
      </c>
      <c r="K482" s="17">
        <v>5482.1</v>
      </c>
      <c r="L482" s="17">
        <v>0</v>
      </c>
      <c r="M482" s="17">
        <v>10.48</v>
      </c>
      <c r="N482" s="18">
        <v>172357.38</v>
      </c>
      <c r="O48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172357.22400000002</v>
      </c>
      <c r="P482" s="17">
        <f>Таблица8234352[[#This Row],[Начислено взносов по отчету УК, руб,]]-Таблица8234352[[#This Row],[Начислено взносов  расчетное]]</f>
        <v>0.15599999998812564</v>
      </c>
      <c r="Q482" s="20">
        <v>154006.32999999999</v>
      </c>
      <c r="R482" s="8">
        <f>Таблица8234352[[#This Row],[ПОСТУПИЛО ВЗНОСОВ ПО БАНКОВСКОЙ ВЫПИСКЕ]]-Таблица8234352[[#This Row],[Оплачено пени, руб,]]</f>
        <v>154006.32999999999</v>
      </c>
      <c r="S48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18351.050000000017</v>
      </c>
      <c r="T482" s="18">
        <v>0</v>
      </c>
      <c r="U482" s="18">
        <v>0</v>
      </c>
      <c r="V482" s="20">
        <v>3822.9</v>
      </c>
      <c r="W482" s="20">
        <v>0</v>
      </c>
      <c r="X482" s="20">
        <v>0</v>
      </c>
      <c r="Y482" s="21">
        <v>0</v>
      </c>
      <c r="Z482" s="21">
        <v>0</v>
      </c>
      <c r="AA48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3239109.19</v>
      </c>
      <c r="AB482" s="16">
        <v>3081279.96</v>
      </c>
      <c r="AC482" s="19">
        <v>3239109.19</v>
      </c>
      <c r="AD48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2" s="24"/>
      <c r="AF482" s="1" t="s">
        <v>1290</v>
      </c>
      <c r="AG482" s="1">
        <v>2889011.56</v>
      </c>
    </row>
    <row r="483" spans="2:33" ht="30" hidden="1">
      <c r="B483" s="15" t="s">
        <v>1770</v>
      </c>
      <c r="C483" s="2" t="s">
        <v>1293</v>
      </c>
      <c r="D483" s="1" t="s">
        <v>33</v>
      </c>
      <c r="E483" s="1" t="s">
        <v>305</v>
      </c>
      <c r="F483" s="1" t="s">
        <v>306</v>
      </c>
      <c r="G483" s="1" t="s">
        <v>1008</v>
      </c>
      <c r="I483" s="1" t="s">
        <v>1294</v>
      </c>
      <c r="J483" s="1" t="s">
        <v>175</v>
      </c>
      <c r="K483" s="44">
        <v>10946.2</v>
      </c>
      <c r="L483" s="47">
        <v>0</v>
      </c>
      <c r="M483" s="17">
        <v>10.48</v>
      </c>
      <c r="N483" s="18">
        <v>344148.53</v>
      </c>
      <c r="O48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344148.52800000005</v>
      </c>
      <c r="P483" s="17">
        <f>Таблица8234352[[#This Row],[Начислено взносов по отчету УК, руб,]]-Таблица8234352[[#This Row],[Начислено взносов  расчетное]]</f>
        <v>1.9999999785795808E-3</v>
      </c>
      <c r="Q483" s="27">
        <v>332521.81</v>
      </c>
      <c r="R483" s="8">
        <f>Таблица8234352[[#This Row],[ПОСТУПИЛО ВЗНОСОВ ПО БАНКОВСКОЙ ВЫПИСКЕ]]-Таблица8234352[[#This Row],[Оплачено пени, руб,]]</f>
        <v>332100.42</v>
      </c>
      <c r="S48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12461.800000000045</v>
      </c>
      <c r="T483" s="18">
        <v>835.08</v>
      </c>
      <c r="U483" s="18">
        <v>421.39</v>
      </c>
      <c r="V483" s="20">
        <v>3443.87</v>
      </c>
      <c r="W483" s="20">
        <v>0</v>
      </c>
      <c r="X483" s="20">
        <v>0</v>
      </c>
      <c r="Y483" s="21">
        <v>0</v>
      </c>
      <c r="Z483" s="21">
        <v>0</v>
      </c>
      <c r="AA48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3083232.23</v>
      </c>
      <c r="AB483" s="16">
        <v>2747266.55</v>
      </c>
      <c r="AC483" s="19">
        <v>3083232.23</v>
      </c>
      <c r="AD48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3" s="24"/>
      <c r="AF483" s="1" t="s">
        <v>1293</v>
      </c>
      <c r="AG483" s="1">
        <v>2477255.7799999998</v>
      </c>
    </row>
    <row r="484" spans="2:33" hidden="1">
      <c r="B484" s="15" t="s">
        <v>1770</v>
      </c>
      <c r="C484" s="1" t="s">
        <v>1295</v>
      </c>
      <c r="D484" s="1" t="s">
        <v>83</v>
      </c>
      <c r="E484" s="1" t="s">
        <v>183</v>
      </c>
      <c r="F484" s="1" t="s">
        <v>184</v>
      </c>
      <c r="G484" s="1" t="s">
        <v>1296</v>
      </c>
      <c r="I484" s="1" t="s">
        <v>100</v>
      </c>
      <c r="J484" s="1" t="s">
        <v>101</v>
      </c>
      <c r="K484" s="17">
        <v>5557.5</v>
      </c>
      <c r="L484" s="17">
        <v>178</v>
      </c>
      <c r="M484" s="17">
        <v>10.09</v>
      </c>
      <c r="N484" s="18">
        <v>172775.37</v>
      </c>
      <c r="O48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173613.58499999999</v>
      </c>
      <c r="P484" s="17">
        <f>Таблица8234352[[#This Row],[Начислено взносов по отчету УК, руб,]]-Таблица8234352[[#This Row],[Начислено взносов  расчетное]]</f>
        <v>-838.21499999999651</v>
      </c>
      <c r="Q484" s="20">
        <v>169301.57</v>
      </c>
      <c r="R484" s="8">
        <f>Таблица8234352[[#This Row],[ПОСТУПИЛО ВЗНОСОВ ПО БАНКОВСКОЙ ВЫПИСКЕ]]-Таблица8234352[[#This Row],[Оплачено пени, руб,]]</f>
        <v>169301.57</v>
      </c>
      <c r="S48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3473.7999999999884</v>
      </c>
      <c r="T484" s="18">
        <v>0</v>
      </c>
      <c r="U484" s="18">
        <v>0</v>
      </c>
      <c r="V484" s="20">
        <v>6286.51</v>
      </c>
      <c r="W484" s="20">
        <v>0</v>
      </c>
      <c r="X484" s="20">
        <v>0</v>
      </c>
      <c r="Y484" s="21">
        <v>0</v>
      </c>
      <c r="Z484" s="21">
        <v>0</v>
      </c>
      <c r="AA48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5249518.6399999997</v>
      </c>
      <c r="AB484" s="16">
        <v>5073930.5599999996</v>
      </c>
      <c r="AC484" s="19">
        <v>5249518.6399999997</v>
      </c>
      <c r="AD48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4" s="24"/>
      <c r="AF484" s="1" t="s">
        <v>1295</v>
      </c>
      <c r="AG484" s="1">
        <v>4915331.0999999996</v>
      </c>
    </row>
    <row r="485" spans="2:33" ht="45" hidden="1">
      <c r="B485" s="15" t="s">
        <v>1770</v>
      </c>
      <c r="C485" s="1" t="s">
        <v>1297</v>
      </c>
      <c r="D485" s="1" t="s">
        <v>33</v>
      </c>
      <c r="E485" s="1" t="s">
        <v>342</v>
      </c>
      <c r="F485" s="1" t="s">
        <v>343</v>
      </c>
      <c r="G485" s="1" t="s">
        <v>1298</v>
      </c>
      <c r="I485" s="1" t="s">
        <v>349</v>
      </c>
      <c r="J485" s="1" t="s">
        <v>350</v>
      </c>
      <c r="K485" s="17">
        <v>8664.9</v>
      </c>
      <c r="L485" s="17">
        <v>1740.7</v>
      </c>
      <c r="M485" s="17">
        <v>10.48</v>
      </c>
      <c r="N485" s="18">
        <v>327678.13</v>
      </c>
      <c r="O48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327152.06400000001</v>
      </c>
      <c r="P485" s="17">
        <f>Таблица8234352[[#This Row],[Начислено взносов по отчету УК, руб,]]-Таблица8234352[[#This Row],[Начислено взносов  расчетное]]</f>
        <v>526.06599999999162</v>
      </c>
      <c r="Q485" s="20">
        <v>293576.13</v>
      </c>
      <c r="R485" s="8">
        <f>Таблица8234352[[#This Row],[ПОСТУПИЛО ВЗНОСОВ ПО БАНКОВСКОЙ ВЫПИСКЕ]]-Таблица8234352[[#This Row],[Оплачено пени, руб,]]</f>
        <v>288890.16000000003</v>
      </c>
      <c r="S48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52596.019999999975</v>
      </c>
      <c r="T485" s="18">
        <v>18494.02</v>
      </c>
      <c r="U485" s="18">
        <v>4685.97</v>
      </c>
      <c r="V485" s="20">
        <v>8561.99</v>
      </c>
      <c r="W485" s="20">
        <v>0</v>
      </c>
      <c r="X485" s="20">
        <v>0</v>
      </c>
      <c r="Y485" s="21">
        <v>0</v>
      </c>
      <c r="Z485" s="21">
        <v>0</v>
      </c>
      <c r="AA48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1902212.27</v>
      </c>
      <c r="AB485" s="16">
        <v>1600074.1500000001</v>
      </c>
      <c r="AC485" s="19">
        <v>1902212.27</v>
      </c>
      <c r="AD48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5" s="24"/>
      <c r="AF485" s="1" t="s">
        <v>1297</v>
      </c>
      <c r="AG485" s="1">
        <v>1233629.83</v>
      </c>
    </row>
    <row r="486" spans="2:33" ht="45" hidden="1">
      <c r="B486" s="15" t="s">
        <v>1770</v>
      </c>
      <c r="C486" s="1" t="s">
        <v>1299</v>
      </c>
      <c r="D486" s="1" t="s">
        <v>33</v>
      </c>
      <c r="E486" s="1" t="s">
        <v>337</v>
      </c>
      <c r="F486" s="1" t="s">
        <v>338</v>
      </c>
      <c r="G486" s="1" t="s">
        <v>540</v>
      </c>
      <c r="I486" s="1" t="s">
        <v>485</v>
      </c>
      <c r="J486" s="1" t="s">
        <v>486</v>
      </c>
      <c r="K486" s="17">
        <v>11174.1</v>
      </c>
      <c r="L486" s="17">
        <v>0</v>
      </c>
      <c r="M486" s="17">
        <v>10.48</v>
      </c>
      <c r="N486" s="18">
        <v>350791.74</v>
      </c>
      <c r="O48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351313.70400000003</v>
      </c>
      <c r="P486" s="17">
        <f>Таблица8234352[[#This Row],[Начислено взносов по отчету УК, руб,]]-Таблица8234352[[#This Row],[Начислено взносов  расчетное]]</f>
        <v>-521.96400000003632</v>
      </c>
      <c r="Q486" s="20">
        <v>358415.62</v>
      </c>
      <c r="R486" s="8">
        <f>Таблица8234352[[#This Row],[ПОСТУПИЛО ВЗНОСОВ ПО БАНКОВСКОЙ ВЫПИСКЕ]]-Таблица8234352[[#This Row],[Оплачено пени, руб,]]</f>
        <v>357485.38</v>
      </c>
      <c r="S48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5522.819999999987</v>
      </c>
      <c r="T486" s="18">
        <v>13146.7</v>
      </c>
      <c r="U486" s="18">
        <v>930.24</v>
      </c>
      <c r="V486" s="20">
        <v>62548.59</v>
      </c>
      <c r="W486" s="20">
        <v>0</v>
      </c>
      <c r="X486" s="20">
        <v>0</v>
      </c>
      <c r="Y486" s="21">
        <v>0</v>
      </c>
      <c r="Z486" s="21">
        <v>0</v>
      </c>
      <c r="AA48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8787372.0099999998</v>
      </c>
      <c r="AB486" s="16">
        <v>8366407.7999999998</v>
      </c>
      <c r="AC486" s="19">
        <v>8787372.0099999998</v>
      </c>
      <c r="AD48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6" s="24"/>
      <c r="AF486" s="1" t="s">
        <v>1299</v>
      </c>
      <c r="AG486" s="1">
        <v>7947861.8799999999</v>
      </c>
    </row>
    <row r="487" spans="2:33" hidden="1">
      <c r="B487" s="15" t="s">
        <v>1770</v>
      </c>
      <c r="C487" s="1" t="s">
        <v>1300</v>
      </c>
      <c r="D487" s="1" t="s">
        <v>83</v>
      </c>
      <c r="E487" s="1" t="s">
        <v>313</v>
      </c>
      <c r="F487" s="1" t="s">
        <v>314</v>
      </c>
      <c r="G487" s="1" t="s">
        <v>162</v>
      </c>
      <c r="I487" s="1" t="s">
        <v>180</v>
      </c>
      <c r="J487" s="1" t="s">
        <v>181</v>
      </c>
      <c r="K487" s="17">
        <v>10898</v>
      </c>
      <c r="L487" s="17">
        <v>323.10000000000002</v>
      </c>
      <c r="M487" s="17">
        <v>10.48</v>
      </c>
      <c r="N487" s="18">
        <v>352747.26</v>
      </c>
      <c r="O48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352791.38400000002</v>
      </c>
      <c r="P487" s="17">
        <f>Таблица8234352[[#This Row],[Начислено взносов по отчету УК, руб,]]-Таблица8234352[[#This Row],[Начислено взносов  расчетное]]</f>
        <v>-44.12400000001071</v>
      </c>
      <c r="Q487" s="19">
        <v>367938.79</v>
      </c>
      <c r="R487" s="8">
        <f>Таблица8234352[[#This Row],[ПОСТУПИЛО ВЗНОСОВ ПО БАНКОВСКОЙ ВЫПИСКЕ]]-Таблица8234352[[#This Row],[Оплачено пени, руб,]]</f>
        <v>367938.79</v>
      </c>
      <c r="S48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11482.81000000003</v>
      </c>
      <c r="T487" s="18">
        <v>26674.34</v>
      </c>
      <c r="U487" s="18">
        <v>0</v>
      </c>
      <c r="V487" s="20">
        <v>0</v>
      </c>
      <c r="W487" s="20">
        <v>0</v>
      </c>
      <c r="X487" s="20">
        <v>0</v>
      </c>
      <c r="Y487" s="21">
        <v>0</v>
      </c>
      <c r="Z487" s="21">
        <v>0</v>
      </c>
      <c r="AA48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2996062.69</v>
      </c>
      <c r="AB487" s="16">
        <v>2628123.9</v>
      </c>
      <c r="AC487" s="19">
        <v>2996062.69</v>
      </c>
      <c r="AD48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7" s="24"/>
      <c r="AF487" s="1" t="s">
        <v>1300</v>
      </c>
      <c r="AG487" s="1">
        <v>2298842.71</v>
      </c>
    </row>
    <row r="488" spans="2:33" ht="30" hidden="1">
      <c r="B488" s="15" t="s">
        <v>1770</v>
      </c>
      <c r="C488" s="1" t="s">
        <v>1301</v>
      </c>
      <c r="D488" s="1" t="s">
        <v>33</v>
      </c>
      <c r="E488" s="1" t="s">
        <v>154</v>
      </c>
      <c r="F488" s="1" t="s">
        <v>155</v>
      </c>
      <c r="G488" s="1" t="s">
        <v>1302</v>
      </c>
      <c r="I488" s="1" t="s">
        <v>195</v>
      </c>
      <c r="J488" s="1" t="s">
        <v>51</v>
      </c>
      <c r="K488" s="17">
        <v>3340.3</v>
      </c>
      <c r="L488" s="17">
        <v>0</v>
      </c>
      <c r="M488" s="17">
        <v>10.09</v>
      </c>
      <c r="N488" s="18">
        <v>101110.98</v>
      </c>
      <c r="O48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101110.88099999999</v>
      </c>
      <c r="P488" s="17">
        <f>Таблица8234352[[#This Row],[Начислено взносов по отчету УК, руб,]]-Таблица8234352[[#This Row],[Начислено взносов  расчетное]]</f>
        <v>9.900000000197906E-2</v>
      </c>
      <c r="Q488" s="20">
        <v>92683.13</v>
      </c>
      <c r="R488" s="8">
        <f>Таблица8234352[[#This Row],[ПОСТУПИЛО ВЗНОСОВ ПО БАНКОВСКОЙ ВЫПИСКЕ]]-Таблица8234352[[#This Row],[Оплачено пени, руб,]]</f>
        <v>90113.99</v>
      </c>
      <c r="S48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28552.929999999993</v>
      </c>
      <c r="T488" s="18">
        <v>20125.080000000002</v>
      </c>
      <c r="U488" s="18">
        <v>2569.14</v>
      </c>
      <c r="V488" s="20">
        <v>3524.45</v>
      </c>
      <c r="W488" s="20">
        <v>0</v>
      </c>
      <c r="X488" s="20">
        <v>0</v>
      </c>
      <c r="Y488" s="21">
        <v>0</v>
      </c>
      <c r="Z488" s="21">
        <v>0</v>
      </c>
      <c r="AA48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2946768.0700000008</v>
      </c>
      <c r="AB488" s="16">
        <v>2850560.49</v>
      </c>
      <c r="AC488" s="19">
        <v>2946768.07</v>
      </c>
      <c r="AD48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8" s="24"/>
      <c r="AF488" s="1" t="s">
        <v>1301</v>
      </c>
      <c r="AG488" s="1">
        <v>2745702.64</v>
      </c>
    </row>
    <row r="489" spans="2:33" ht="30" hidden="1">
      <c r="B489" s="15" t="s">
        <v>1770</v>
      </c>
      <c r="C489" s="1" t="s">
        <v>1303</v>
      </c>
      <c r="D489" s="1" t="s">
        <v>33</v>
      </c>
      <c r="E489" s="1" t="s">
        <v>362</v>
      </c>
      <c r="F489" s="1" t="s">
        <v>363</v>
      </c>
      <c r="G489" s="1" t="s">
        <v>185</v>
      </c>
      <c r="I489" s="1" t="s">
        <v>349</v>
      </c>
      <c r="J489" s="1" t="s">
        <v>350</v>
      </c>
      <c r="K489" s="17">
        <v>10385.1</v>
      </c>
      <c r="L489" s="17">
        <v>1016.5</v>
      </c>
      <c r="M489" s="17">
        <v>10.48</v>
      </c>
      <c r="N489" s="18">
        <v>356951.12</v>
      </c>
      <c r="O48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358466.304</v>
      </c>
      <c r="P489" s="17">
        <f>Таблица8234352[[#This Row],[Начислено взносов по отчету УК, руб,]]-Таблица8234352[[#This Row],[Начислено взносов  расчетное]]</f>
        <v>-1515.1840000000084</v>
      </c>
      <c r="Q489" s="19">
        <v>5448751.3499999996</v>
      </c>
      <c r="R489" s="8">
        <f>Таблица8234352[[#This Row],[ПОСТУПИЛО ВЗНОСОВ ПО БАНКОВСКОЙ ВЫПИСКЕ]]-Таблица8234352[[#This Row],[Оплачено пени, руб,]]</f>
        <v>5445747.75</v>
      </c>
      <c r="S48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-5079549.6899999995</v>
      </c>
      <c r="T489" s="18">
        <v>12250.54</v>
      </c>
      <c r="U489" s="18">
        <v>3003.6</v>
      </c>
      <c r="V489" s="20">
        <v>0</v>
      </c>
      <c r="W489" s="20">
        <v>0</v>
      </c>
      <c r="X489" s="20">
        <v>0</v>
      </c>
      <c r="Y489" s="21">
        <v>0</v>
      </c>
      <c r="Z489" s="21">
        <v>0</v>
      </c>
      <c r="AA48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7950497.5800000001</v>
      </c>
      <c r="AB489" s="16">
        <v>2501746.23</v>
      </c>
      <c r="AC489" s="19">
        <v>7950497.5800000001</v>
      </c>
      <c r="AD48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89" s="24" t="s">
        <v>282</v>
      </c>
      <c r="AF489" s="1" t="s">
        <v>1303</v>
      </c>
      <c r="AG489" s="1">
        <v>2133445.59</v>
      </c>
    </row>
    <row r="490" spans="2:33" ht="30" hidden="1">
      <c r="B490" s="15" t="s">
        <v>1770</v>
      </c>
      <c r="C490" s="1" t="s">
        <v>1304</v>
      </c>
      <c r="D490" s="1" t="s">
        <v>33</v>
      </c>
      <c r="E490" s="1" t="s">
        <v>410</v>
      </c>
      <c r="F490" s="1" t="s">
        <v>411</v>
      </c>
      <c r="G490" s="1" t="s">
        <v>1305</v>
      </c>
      <c r="I490" s="48" t="s">
        <v>238</v>
      </c>
      <c r="J490" s="30">
        <v>2462048307</v>
      </c>
      <c r="K490" s="31">
        <v>9946.7999999999993</v>
      </c>
      <c r="L490" s="31">
        <v>136.69999999999999</v>
      </c>
      <c r="M490" s="17">
        <v>10.48</v>
      </c>
      <c r="N490" s="18">
        <v>317068.23</v>
      </c>
      <c r="O49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317025.24</v>
      </c>
      <c r="P490" s="17">
        <f>Таблица8234352[[#This Row],[Начислено взносов по отчету УК, руб,]]-Таблица8234352[[#This Row],[Начислено взносов  расчетное]]</f>
        <v>42.989999999990687</v>
      </c>
      <c r="Q490" s="20">
        <v>299068.03999999998</v>
      </c>
      <c r="R490" s="8">
        <f>Таблица8234352[[#This Row],[ПОСТУПИЛО ВЗНОСОВ ПО БАНКОВСКОЙ ВЫПИСКЕ]]-Таблица8234352[[#This Row],[Оплачено пени, руб,]]</f>
        <v>296720.07999999996</v>
      </c>
      <c r="S49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21453.440000000024</v>
      </c>
      <c r="T490" s="18">
        <v>3453.25</v>
      </c>
      <c r="U490" s="18">
        <v>2347.96</v>
      </c>
      <c r="V490" s="20">
        <v>3055.43</v>
      </c>
      <c r="W490" s="20">
        <v>0</v>
      </c>
      <c r="X490" s="20">
        <v>0</v>
      </c>
      <c r="Y490" s="21">
        <v>0</v>
      </c>
      <c r="Z490" s="21">
        <v>0</v>
      </c>
      <c r="AA49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2166958.0699999998</v>
      </c>
      <c r="AB490" s="16">
        <v>1864834.5999999996</v>
      </c>
      <c r="AC490" s="19">
        <v>2166958.0699999998</v>
      </c>
      <c r="AD49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0" s="24" t="s">
        <v>282</v>
      </c>
      <c r="AF490" s="1" t="s">
        <v>1304</v>
      </c>
      <c r="AG490" s="1">
        <v>3474722.34</v>
      </c>
    </row>
    <row r="491" spans="2:33" ht="30" hidden="1">
      <c r="B491" s="15" t="s">
        <v>1770</v>
      </c>
      <c r="C491" s="1" t="s">
        <v>1306</v>
      </c>
      <c r="D491" s="1" t="s">
        <v>33</v>
      </c>
      <c r="E491" s="1" t="s">
        <v>1307</v>
      </c>
      <c r="F491" s="1" t="s">
        <v>1308</v>
      </c>
      <c r="G491" s="1" t="s">
        <v>371</v>
      </c>
      <c r="I491" s="1" t="s">
        <v>625</v>
      </c>
      <c r="J491" s="1" t="s">
        <v>626</v>
      </c>
      <c r="K491" s="17">
        <v>11671.4</v>
      </c>
      <c r="L491" s="17">
        <v>37.700000000000003</v>
      </c>
      <c r="M491" s="17">
        <v>10.48</v>
      </c>
      <c r="N491" s="18">
        <v>387438.88</v>
      </c>
      <c r="O49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368134.10399999999</v>
      </c>
      <c r="P491" s="17">
        <f>Таблица8234352[[#This Row],[Начислено взносов по отчету УК, руб,]]-Таблица8234352[[#This Row],[Начислено взносов  расчетное]]</f>
        <v>19304.776000000013</v>
      </c>
      <c r="Q491" s="20">
        <v>331830.13</v>
      </c>
      <c r="R491" s="8">
        <f>Таблица8234352[[#This Row],[ПОСТУПИЛО ВЗНОСОВ ПО БАНКОВСКОЙ ВЫПИСКЕ]]-Таблица8234352[[#This Row],[Оплачено пени, руб,]]</f>
        <v>331082.86</v>
      </c>
      <c r="S49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60497.360000000022</v>
      </c>
      <c r="T491" s="18">
        <v>4888.6099999999997</v>
      </c>
      <c r="U491" s="18">
        <v>747.27</v>
      </c>
      <c r="V491" s="20">
        <v>20648.8</v>
      </c>
      <c r="W491" s="20">
        <v>0</v>
      </c>
      <c r="X491" s="20">
        <v>0</v>
      </c>
      <c r="Y491" s="21">
        <v>0</v>
      </c>
      <c r="Z491" s="21">
        <v>0</v>
      </c>
      <c r="AA49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4304957.1899999995</v>
      </c>
      <c r="AB491" s="16">
        <v>3952478.26</v>
      </c>
      <c r="AC491" s="19">
        <v>4304957.1900000004</v>
      </c>
      <c r="AD49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1" s="24"/>
      <c r="AF491" s="1" t="s">
        <v>1306</v>
      </c>
      <c r="AG491" s="1">
        <v>3511788.71</v>
      </c>
    </row>
    <row r="492" spans="2:33" ht="30" hidden="1">
      <c r="B492" s="15" t="s">
        <v>1770</v>
      </c>
      <c r="C492" s="1" t="s">
        <v>1309</v>
      </c>
      <c r="D492" s="1" t="s">
        <v>33</v>
      </c>
      <c r="E492" s="1" t="s">
        <v>154</v>
      </c>
      <c r="F492" s="1" t="s">
        <v>155</v>
      </c>
      <c r="G492" s="1" t="s">
        <v>138</v>
      </c>
      <c r="I492" s="1" t="s">
        <v>705</v>
      </c>
      <c r="J492" s="1" t="s">
        <v>706</v>
      </c>
      <c r="K492" s="17">
        <v>11770.3</v>
      </c>
      <c r="L492" s="17">
        <v>0</v>
      </c>
      <c r="M492" s="17">
        <v>10.48</v>
      </c>
      <c r="N492" s="18">
        <v>369957.62</v>
      </c>
      <c r="O49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370058.23199999996</v>
      </c>
      <c r="P492" s="17">
        <f>Таблица8234352[[#This Row],[Начислено взносов по отчету УК, руб,]]-Таблица8234352[[#This Row],[Начислено взносов  расчетное]]</f>
        <v>-100.61199999996461</v>
      </c>
      <c r="Q492" s="27">
        <v>340087.98</v>
      </c>
      <c r="R492" s="8">
        <f>Таблица8234352[[#This Row],[ПОСТУПИЛО ВЗНОСОВ ПО БАНКОВСКОЙ ВЫПИСКЕ]]-Таблица8234352[[#This Row],[Оплачено пени, руб,]]</f>
        <v>338322.32</v>
      </c>
      <c r="S49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39398.039999999986</v>
      </c>
      <c r="T492" s="18">
        <v>9528.4</v>
      </c>
      <c r="U492" s="18">
        <v>1765.66</v>
      </c>
      <c r="V492" s="20">
        <v>5443.02</v>
      </c>
      <c r="W492" s="20">
        <v>0</v>
      </c>
      <c r="X492" s="20">
        <v>0</v>
      </c>
      <c r="Y492" s="21">
        <v>0</v>
      </c>
      <c r="Z492" s="21">
        <v>0</v>
      </c>
      <c r="AA49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4710235.12</v>
      </c>
      <c r="AB492" s="16">
        <v>4364704.12</v>
      </c>
      <c r="AC492" s="19">
        <v>4710235.12</v>
      </c>
      <c r="AD49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2" s="24"/>
      <c r="AF492" s="1" t="s">
        <v>1309</v>
      </c>
      <c r="AG492" s="1">
        <v>4006905.73</v>
      </c>
    </row>
    <row r="493" spans="2:33" ht="30" hidden="1">
      <c r="B493" s="15" t="s">
        <v>1770</v>
      </c>
      <c r="C493" s="1" t="s">
        <v>1310</v>
      </c>
      <c r="D493" s="1" t="s">
        <v>33</v>
      </c>
      <c r="E493" s="1" t="s">
        <v>967</v>
      </c>
      <c r="F493" s="1" t="s">
        <v>968</v>
      </c>
      <c r="G493" s="1" t="s">
        <v>335</v>
      </c>
      <c r="I493" s="1" t="s">
        <v>969</v>
      </c>
      <c r="J493" s="1" t="s">
        <v>970</v>
      </c>
      <c r="K493" s="17">
        <v>11495.1</v>
      </c>
      <c r="L493" s="17">
        <v>397.8</v>
      </c>
      <c r="M493" s="17">
        <v>10.48</v>
      </c>
      <c r="N493" s="18">
        <v>373893.99</v>
      </c>
      <c r="O49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373912.77600000001</v>
      </c>
      <c r="P493" s="17">
        <f>Таблица8234352[[#This Row],[Начислено взносов по отчету УК, руб,]]-Таблица8234352[[#This Row],[Начислено взносов  расчетное]]</f>
        <v>-18.786000000021886</v>
      </c>
      <c r="Q493" s="35">
        <v>334716.48</v>
      </c>
      <c r="R493" s="8">
        <f>Таблица8234352[[#This Row],[ПОСТУПИЛО ВЗНОСОВ ПО БАНКОВСКОЙ ВЫПИСКЕ]]-Таблица8234352[[#This Row],[Оплачено пени, руб,]]</f>
        <v>333499.31</v>
      </c>
      <c r="S49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54492.63</v>
      </c>
      <c r="T493" s="18">
        <v>15315.12</v>
      </c>
      <c r="U493" s="18">
        <v>1217.17</v>
      </c>
      <c r="V493" s="20">
        <v>0</v>
      </c>
      <c r="W493" s="20">
        <v>0</v>
      </c>
      <c r="X493" s="20">
        <v>0</v>
      </c>
      <c r="Y493" s="21">
        <v>0</v>
      </c>
      <c r="Z493" s="21">
        <v>0</v>
      </c>
      <c r="AA49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12292989.060000001</v>
      </c>
      <c r="AB493" s="16">
        <v>11958272.58</v>
      </c>
      <c r="AC493" s="19">
        <v>12292989.060000001</v>
      </c>
      <c r="AD49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3" s="24"/>
      <c r="AF493" s="1" t="s">
        <v>1310</v>
      </c>
      <c r="AG493" s="1">
        <v>11584245.34</v>
      </c>
    </row>
    <row r="494" spans="2:33" ht="30" hidden="1">
      <c r="B494" s="15" t="s">
        <v>1770</v>
      </c>
      <c r="C494" s="1" t="s">
        <v>1311</v>
      </c>
      <c r="D494" s="1" t="s">
        <v>33</v>
      </c>
      <c r="E494" s="1" t="s">
        <v>450</v>
      </c>
      <c r="F494" s="1" t="s">
        <v>451</v>
      </c>
      <c r="G494" s="1" t="s">
        <v>270</v>
      </c>
      <c r="I494" s="1" t="s">
        <v>195</v>
      </c>
      <c r="J494" s="1" t="s">
        <v>51</v>
      </c>
      <c r="K494" s="17">
        <v>3304</v>
      </c>
      <c r="L494" s="17">
        <v>108.2</v>
      </c>
      <c r="M494" s="17">
        <v>10.09</v>
      </c>
      <c r="N494" s="18">
        <v>103287.33</v>
      </c>
      <c r="O49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103287.29399999999</v>
      </c>
      <c r="P494" s="17">
        <f>Таблица8234352[[#This Row],[Начислено взносов по отчету УК, руб,]]-Таблица8234352[[#This Row],[Начислено взносов  расчетное]]</f>
        <v>3.6000000007334165E-2</v>
      </c>
      <c r="Q494" s="27">
        <v>86298.06</v>
      </c>
      <c r="R494" s="8">
        <f>Таблица8234352[[#This Row],[ПОСТУПИЛО ВЗНОСОВ ПО БАНКОВСКОЙ ВЫПИСКЕ]]-Таблица8234352[[#This Row],[Оплачено пени, руб,]]</f>
        <v>86257.849999999991</v>
      </c>
      <c r="S49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27796.05000000001</v>
      </c>
      <c r="T494" s="18">
        <v>10806.78</v>
      </c>
      <c r="U494" s="18">
        <v>40.21</v>
      </c>
      <c r="V494" s="20">
        <v>2046.24</v>
      </c>
      <c r="W494" s="20">
        <v>0</v>
      </c>
      <c r="X494" s="20">
        <v>0</v>
      </c>
      <c r="Y494" s="21">
        <v>0</v>
      </c>
      <c r="Z494" s="21">
        <v>0</v>
      </c>
      <c r="AA49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1738114.52</v>
      </c>
      <c r="AB494" s="16">
        <v>1649770.22</v>
      </c>
      <c r="AC494" s="19">
        <v>1738114.52</v>
      </c>
      <c r="AD49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4" s="24"/>
      <c r="AF494" s="1" t="s">
        <v>1311</v>
      </c>
      <c r="AG494" s="1">
        <v>1558739.14</v>
      </c>
    </row>
    <row r="495" spans="2:33" ht="30" hidden="1">
      <c r="B495" s="15" t="s">
        <v>1770</v>
      </c>
      <c r="C495" s="1" t="s">
        <v>1312</v>
      </c>
      <c r="D495" s="1" t="s">
        <v>33</v>
      </c>
      <c r="E495" s="1" t="s">
        <v>1313</v>
      </c>
      <c r="F495" s="1" t="s">
        <v>1314</v>
      </c>
      <c r="G495" s="1" t="s">
        <v>383</v>
      </c>
      <c r="I495" s="1" t="s">
        <v>1105</v>
      </c>
      <c r="J495" s="1" t="s">
        <v>1106</v>
      </c>
      <c r="K495" s="17">
        <v>11155.9</v>
      </c>
      <c r="L495" s="17">
        <v>1090.5</v>
      </c>
      <c r="M495" s="17">
        <v>10.48</v>
      </c>
      <c r="N495" s="18">
        <v>385027.05</v>
      </c>
      <c r="O49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385026.81599999999</v>
      </c>
      <c r="P495" s="17">
        <f>Таблица8234352[[#This Row],[Начислено взносов по отчету УК, руб,]]-Таблица8234352[[#This Row],[Начислено взносов  расчетное]]</f>
        <v>0.23399999999674037</v>
      </c>
      <c r="Q495" s="20">
        <v>301281.46999999997</v>
      </c>
      <c r="R495" s="8">
        <f>Таблица8234352[[#This Row],[ПОСТУПИЛО ВЗНОСОВ ПО БАНКОВСКОЙ ВЫПИСКЕ]]-Таблица8234352[[#This Row],[Оплачено пени, руб,]]</f>
        <v>300968.09999999998</v>
      </c>
      <c r="S49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84215.080000000016</v>
      </c>
      <c r="T495" s="18">
        <v>469.5</v>
      </c>
      <c r="U495" s="18">
        <v>313.37</v>
      </c>
      <c r="V495" s="20">
        <v>27446.46</v>
      </c>
      <c r="W495" s="20">
        <v>0</v>
      </c>
      <c r="X495" s="20">
        <v>0</v>
      </c>
      <c r="Y495" s="21">
        <v>0</v>
      </c>
      <c r="Z495" s="21">
        <v>0</v>
      </c>
      <c r="AA49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11410362.089999998</v>
      </c>
      <c r="AB495" s="16">
        <v>11081634.159999998</v>
      </c>
      <c r="AC495" s="19">
        <v>11410362.09</v>
      </c>
      <c r="AD49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5" s="24"/>
      <c r="AF495" s="1" t="s">
        <v>1312</v>
      </c>
      <c r="AG495" s="1">
        <v>10716747.869999999</v>
      </c>
    </row>
    <row r="496" spans="2:33" ht="30" hidden="1">
      <c r="B496" s="15" t="s">
        <v>1770</v>
      </c>
      <c r="C496" s="1" t="s">
        <v>1315</v>
      </c>
      <c r="D496" s="1" t="s">
        <v>827</v>
      </c>
      <c r="E496" s="1" t="s">
        <v>828</v>
      </c>
      <c r="F496" s="1" t="s">
        <v>829</v>
      </c>
      <c r="G496" s="1" t="s">
        <v>1069</v>
      </c>
      <c r="I496" s="1" t="s">
        <v>1181</v>
      </c>
      <c r="J496" s="1" t="s">
        <v>831</v>
      </c>
      <c r="K496" s="17">
        <v>12356.7</v>
      </c>
      <c r="L496" s="17">
        <v>0</v>
      </c>
      <c r="M496" s="17">
        <v>10.48</v>
      </c>
      <c r="N496" s="18">
        <v>388513.23</v>
      </c>
      <c r="O49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388494.64800000004</v>
      </c>
      <c r="P496" s="17">
        <f>Таблица8234352[[#This Row],[Начислено взносов по отчету УК, руб,]]-Таблица8234352[[#This Row],[Начислено взносов  расчетное]]</f>
        <v>18.58199999993667</v>
      </c>
      <c r="Q496" s="19">
        <v>270642.40000000002</v>
      </c>
      <c r="R496" s="8">
        <f>Таблица8234352[[#This Row],[ПОСТУПИЛО ВЗНОСОВ ПО БАНКОВСКОЙ ВЫПИСКЕ]]-Таблица8234352[[#This Row],[Оплачено пени, руб,]]</f>
        <v>270510.28000000003</v>
      </c>
      <c r="S49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120936.48999999996</v>
      </c>
      <c r="T496" s="18">
        <v>3065.66</v>
      </c>
      <c r="U496" s="18">
        <v>132.12</v>
      </c>
      <c r="V496" s="20">
        <v>0</v>
      </c>
      <c r="W496" s="20">
        <v>0</v>
      </c>
      <c r="X496" s="20">
        <v>0</v>
      </c>
      <c r="Y496" s="21">
        <v>0</v>
      </c>
      <c r="Z496" s="21">
        <v>0</v>
      </c>
      <c r="AA49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10108344.109999999</v>
      </c>
      <c r="AB496" s="16">
        <v>9837701.7100000009</v>
      </c>
      <c r="AC496" s="19">
        <v>10108344.109999999</v>
      </c>
      <c r="AD49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6" s="24" t="s">
        <v>661</v>
      </c>
      <c r="AF496" s="1" t="s">
        <v>1315</v>
      </c>
      <c r="AG496" s="1">
        <v>9031280.7400000002</v>
      </c>
    </row>
    <row r="497" spans="2:33" ht="30" hidden="1">
      <c r="B497" s="15" t="s">
        <v>1770</v>
      </c>
      <c r="C497" s="1" t="s">
        <v>1316</v>
      </c>
      <c r="D497" s="1" t="s">
        <v>33</v>
      </c>
      <c r="E497" s="1" t="s">
        <v>202</v>
      </c>
      <c r="F497" s="1" t="s">
        <v>203</v>
      </c>
      <c r="G497" s="1" t="s">
        <v>1317</v>
      </c>
      <c r="I497" s="1" t="s">
        <v>1105</v>
      </c>
      <c r="J497" s="1" t="s">
        <v>1106</v>
      </c>
      <c r="K497" s="17">
        <v>11492.3</v>
      </c>
      <c r="L497" s="17">
        <v>870</v>
      </c>
      <c r="M497" s="17">
        <v>10.48</v>
      </c>
      <c r="N497" s="17">
        <v>387913.37</v>
      </c>
      <c r="O49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388670.712</v>
      </c>
      <c r="P497" s="17">
        <f>Таблица8234352[[#This Row],[Начислено взносов по отчету УК, руб,]]-Таблица8234352[[#This Row],[Начислено взносов  расчетное]]</f>
        <v>-757.34200000000419</v>
      </c>
      <c r="Q497" s="49">
        <v>397374.61</v>
      </c>
      <c r="R497" s="8">
        <f>Таблица8234352[[#This Row],[ПОСТУПИЛО ВЗНОСОВ ПО БАНКОВСКОЙ ВЫПИСКЕ]]-Таблица8234352[[#This Row],[Оплачено пени, руб,]]</f>
        <v>391198.45999999996</v>
      </c>
      <c r="S49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-1554.8399999999674</v>
      </c>
      <c r="T497" s="17">
        <v>7906.4</v>
      </c>
      <c r="U497" s="17">
        <v>6176.15</v>
      </c>
      <c r="V497" s="17">
        <v>29217.55</v>
      </c>
      <c r="W497" s="17">
        <v>0</v>
      </c>
      <c r="X497" s="17">
        <v>0</v>
      </c>
      <c r="Y497" s="17">
        <v>0</v>
      </c>
      <c r="Z497" s="17">
        <v>0</v>
      </c>
      <c r="AA49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12222321.979999999</v>
      </c>
      <c r="AB497" s="16">
        <v>11795729.819999998</v>
      </c>
      <c r="AC497" s="17">
        <v>12222321.98</v>
      </c>
      <c r="AD49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7" s="24" t="s">
        <v>1318</v>
      </c>
      <c r="AF497" s="1" t="s">
        <v>1316</v>
      </c>
      <c r="AG497" s="1">
        <v>11379785.539999999</v>
      </c>
    </row>
    <row r="498" spans="2:33" ht="30" hidden="1">
      <c r="B498" s="15" t="s">
        <v>1770</v>
      </c>
      <c r="C498" s="1" t="s">
        <v>1319</v>
      </c>
      <c r="D498" s="1" t="s">
        <v>33</v>
      </c>
      <c r="E498" s="1" t="s">
        <v>208</v>
      </c>
      <c r="F498" s="1" t="s">
        <v>209</v>
      </c>
      <c r="G498" s="1" t="s">
        <v>1320</v>
      </c>
      <c r="I498" s="1" t="s">
        <v>572</v>
      </c>
      <c r="J498" s="1" t="s">
        <v>573</v>
      </c>
      <c r="K498" s="17">
        <v>13622.59</v>
      </c>
      <c r="L498" s="17">
        <v>40.299999999999997</v>
      </c>
      <c r="M498" s="17">
        <v>10.48</v>
      </c>
      <c r="N498" s="18">
        <v>429561.33</v>
      </c>
      <c r="O49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429561.26160000003</v>
      </c>
      <c r="P498" s="17">
        <f>Таблица8234352[[#This Row],[Начислено взносов по отчету УК, руб,]]-Таблица8234352[[#This Row],[Начислено взносов  расчетное]]</f>
        <v>6.8399999989196658E-2</v>
      </c>
      <c r="Q498" s="20">
        <v>334957.05</v>
      </c>
      <c r="R498" s="8">
        <f>Таблица8234352[[#This Row],[ПОСТУПИЛО ВЗНОСОВ ПО БАНКОВСКОЙ ВЫПИСКЕ]]-Таблица8234352[[#This Row],[Оплачено пени, руб,]]</f>
        <v>333384.90999999997</v>
      </c>
      <c r="S49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103996.87000000004</v>
      </c>
      <c r="T498" s="18">
        <v>9392.59</v>
      </c>
      <c r="U498" s="18">
        <v>1572.14</v>
      </c>
      <c r="V498" s="20">
        <v>0</v>
      </c>
      <c r="W498" s="20">
        <v>0</v>
      </c>
      <c r="X498" s="20">
        <v>0</v>
      </c>
      <c r="Y498" s="21">
        <v>0</v>
      </c>
      <c r="Z498" s="21">
        <v>0</v>
      </c>
      <c r="AA49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14542599.359999999</v>
      </c>
      <c r="AB498" s="16">
        <v>14207642.309999999</v>
      </c>
      <c r="AC498" s="19">
        <v>14542599.359999999</v>
      </c>
      <c r="AD49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8" s="24"/>
      <c r="AF498" s="1" t="s">
        <v>1319</v>
      </c>
      <c r="AG498" s="1">
        <v>13573356.619999999</v>
      </c>
    </row>
    <row r="499" spans="2:33" ht="30" hidden="1">
      <c r="B499" s="15" t="s">
        <v>1770</v>
      </c>
      <c r="C499" s="1" t="s">
        <v>1321</v>
      </c>
      <c r="D499" s="1" t="s">
        <v>33</v>
      </c>
      <c r="E499" s="1" t="s">
        <v>563</v>
      </c>
      <c r="F499" s="1" t="s">
        <v>564</v>
      </c>
      <c r="G499" s="1" t="s">
        <v>1052</v>
      </c>
      <c r="I499" s="1" t="s">
        <v>238</v>
      </c>
      <c r="J499" s="1" t="s">
        <v>239</v>
      </c>
      <c r="K499" s="17">
        <v>11588.09</v>
      </c>
      <c r="L499" s="17">
        <v>1019.1</v>
      </c>
      <c r="M499" s="17">
        <v>10.48</v>
      </c>
      <c r="N499" s="18">
        <v>396957.49</v>
      </c>
      <c r="O49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396370.05359999998</v>
      </c>
      <c r="P499" s="17">
        <f>Таблица8234352[[#This Row],[Начислено взносов по отчету УК, руб,]]-Таблица8234352[[#This Row],[Начислено взносов  расчетное]]</f>
        <v>587.43640000000596</v>
      </c>
      <c r="Q499" s="19">
        <v>372513.51</v>
      </c>
      <c r="R499" s="8">
        <f>Таблица8234352[[#This Row],[ПОСТУПИЛО ВЗНОСОВ ПО БАНКОВСКОЙ ВЫПИСКЕ]]-Таблица8234352[[#This Row],[Оплачено пени, руб,]]</f>
        <v>371929.28</v>
      </c>
      <c r="S49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32149.399999999961</v>
      </c>
      <c r="T499" s="18">
        <v>7705.42</v>
      </c>
      <c r="U499" s="18">
        <v>584.23</v>
      </c>
      <c r="V499" s="20">
        <v>0</v>
      </c>
      <c r="W499" s="20">
        <v>0</v>
      </c>
      <c r="X499" s="20">
        <v>0</v>
      </c>
      <c r="Y499" s="21">
        <v>0</v>
      </c>
      <c r="Z499" s="21">
        <v>0</v>
      </c>
      <c r="AA49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5069738.7300000004</v>
      </c>
      <c r="AB499" s="16">
        <v>4697225.22</v>
      </c>
      <c r="AC499" s="20">
        <v>5069738.7300000004</v>
      </c>
      <c r="AD49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499" s="24"/>
      <c r="AF499" s="1" t="s">
        <v>1321</v>
      </c>
      <c r="AG499" s="1">
        <v>4298061.8</v>
      </c>
    </row>
    <row r="500" spans="2:33" hidden="1">
      <c r="B500" s="15" t="s">
        <v>1770</v>
      </c>
      <c r="C500" s="1" t="s">
        <v>1322</v>
      </c>
      <c r="D500" s="1" t="s">
        <v>83</v>
      </c>
      <c r="E500" s="1" t="s">
        <v>385</v>
      </c>
      <c r="F500" s="1" t="s">
        <v>224</v>
      </c>
      <c r="G500" s="1" t="s">
        <v>792</v>
      </c>
      <c r="I500" s="1" t="s">
        <v>180</v>
      </c>
      <c r="J500" s="1" t="s">
        <v>181</v>
      </c>
      <c r="K500" s="17">
        <v>13364.8</v>
      </c>
      <c r="L500" s="17">
        <v>0</v>
      </c>
      <c r="M500" s="17">
        <v>10.09</v>
      </c>
      <c r="N500" s="18">
        <v>404518.67</v>
      </c>
      <c r="O50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404552.49599999998</v>
      </c>
      <c r="P500" s="17">
        <f>Таблица8234352[[#This Row],[Начислено взносов по отчету УК, руб,]]-Таблица8234352[[#This Row],[Начислено взносов  расчетное]]</f>
        <v>-33.826000000000931</v>
      </c>
      <c r="Q500" s="20">
        <v>411164.48</v>
      </c>
      <c r="R500" s="8">
        <f>Таблица8234352[[#This Row],[ПОСТУПИЛО ВЗНОСОВ ПО БАНКОВСКОЙ ВЫПИСКЕ]]-Таблица8234352[[#This Row],[Оплачено пени, руб,]]</f>
        <v>411164.48</v>
      </c>
      <c r="S50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6344.0000000000018</v>
      </c>
      <c r="T500" s="18">
        <v>12989.81</v>
      </c>
      <c r="U500" s="18">
        <v>0</v>
      </c>
      <c r="V500" s="20">
        <v>5385.35</v>
      </c>
      <c r="W500" s="20">
        <v>0</v>
      </c>
      <c r="X500" s="20">
        <v>0</v>
      </c>
      <c r="Y500" s="21">
        <v>0</v>
      </c>
      <c r="Z500" s="21">
        <v>0</v>
      </c>
      <c r="AA50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4731844.83</v>
      </c>
      <c r="AB500" s="16">
        <v>4315295</v>
      </c>
      <c r="AC500" s="20">
        <v>4731844.83</v>
      </c>
      <c r="AD50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0" s="24"/>
      <c r="AF500" s="1" t="s">
        <v>1322</v>
      </c>
      <c r="AG500" s="1">
        <v>3949073.07</v>
      </c>
    </row>
    <row r="501" spans="2:33" ht="30" hidden="1">
      <c r="B501" s="15" t="s">
        <v>1770</v>
      </c>
      <c r="C501" s="1" t="s">
        <v>1323</v>
      </c>
      <c r="D501" s="1" t="s">
        <v>33</v>
      </c>
      <c r="E501" s="1" t="s">
        <v>1003</v>
      </c>
      <c r="F501" s="1" t="s">
        <v>1004</v>
      </c>
      <c r="G501" s="1" t="s">
        <v>156</v>
      </c>
      <c r="I501" s="1" t="s">
        <v>1219</v>
      </c>
      <c r="J501" s="1" t="s">
        <v>1220</v>
      </c>
      <c r="K501" s="44">
        <v>12963.2</v>
      </c>
      <c r="L501" s="44">
        <v>1230.5999999999999</v>
      </c>
      <c r="M501" s="17">
        <v>10.48</v>
      </c>
      <c r="N501" s="18">
        <v>446253.07</v>
      </c>
      <c r="O50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446253.07200000004</v>
      </c>
      <c r="P501" s="17">
        <f>Таблица8234352[[#This Row],[Начислено взносов по отчету УК, руб,]]-Таблица8234352[[#This Row],[Начислено взносов  расчетное]]</f>
        <v>-2.0000000367872417E-3</v>
      </c>
      <c r="Q501" s="20">
        <v>428442.16</v>
      </c>
      <c r="R501" s="8">
        <f>Таблица8234352[[#This Row],[ПОСТУПИЛО ВЗНОСОВ ПО БАНКОВСКОЙ ВЫПИСКЕ]]-Таблица8234352[[#This Row],[Оплачено пени, руб,]]</f>
        <v>425022.83999999997</v>
      </c>
      <c r="S50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21230.23000000004</v>
      </c>
      <c r="T501" s="18">
        <v>3419.32</v>
      </c>
      <c r="U501" s="18">
        <v>3419.32</v>
      </c>
      <c r="V501" s="20">
        <v>121138.08</v>
      </c>
      <c r="W501" s="20">
        <v>0</v>
      </c>
      <c r="X501" s="20">
        <v>0</v>
      </c>
      <c r="Y501" s="21">
        <v>0</v>
      </c>
      <c r="Z501" s="21">
        <v>0</v>
      </c>
      <c r="AA50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16841748.489999998</v>
      </c>
      <c r="AB501" s="16">
        <v>16292168.25</v>
      </c>
      <c r="AC501" s="20">
        <v>16841748.489999998</v>
      </c>
      <c r="AD50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1" s="24"/>
      <c r="AF501" s="1" t="s">
        <v>1323</v>
      </c>
      <c r="AG501" s="1">
        <v>15714000.619999999</v>
      </c>
    </row>
    <row r="502" spans="2:33" ht="30" hidden="1">
      <c r="B502" s="15" t="s">
        <v>1770</v>
      </c>
      <c r="C502" s="1" t="s">
        <v>1324</v>
      </c>
      <c r="D502" s="1" t="s">
        <v>33</v>
      </c>
      <c r="E502" s="1" t="s">
        <v>1325</v>
      </c>
      <c r="F502" s="1" t="s">
        <v>1326</v>
      </c>
      <c r="G502" s="1" t="s">
        <v>1069</v>
      </c>
      <c r="I502" s="1" t="s">
        <v>1327</v>
      </c>
      <c r="J502" s="1" t="s">
        <v>1328</v>
      </c>
      <c r="K502" s="17">
        <v>12658.6</v>
      </c>
      <c r="L502" s="17">
        <v>489.2</v>
      </c>
      <c r="M502" s="17">
        <v>10.48</v>
      </c>
      <c r="N502" s="18">
        <v>413366.73</v>
      </c>
      <c r="O50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413366.83200000005</v>
      </c>
      <c r="P502" s="17">
        <f>Таблица8234352[[#This Row],[Начислено взносов по отчету УК, руб,]]-Таблица8234352[[#This Row],[Начислено взносов  расчетное]]</f>
        <v>-0.10200000007171184</v>
      </c>
      <c r="Q502" s="20">
        <v>416356.09</v>
      </c>
      <c r="R502" s="8">
        <f>Таблица8234352[[#This Row],[ПОСТУПИЛО ВЗНОСОВ ПО БАНКОВСКОЙ ВЫПИСКЕ]]-Таблица8234352[[#This Row],[Оплачено пени, руб,]]</f>
        <v>392982.49000000005</v>
      </c>
      <c r="S50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6045.5799999999363</v>
      </c>
      <c r="T502" s="18">
        <v>9034.94</v>
      </c>
      <c r="U502" s="18">
        <v>23373.599999999999</v>
      </c>
      <c r="V502" s="20">
        <v>0</v>
      </c>
      <c r="W502" s="20">
        <v>0</v>
      </c>
      <c r="X502" s="20">
        <v>0</v>
      </c>
      <c r="Y502" s="21">
        <v>0</v>
      </c>
      <c r="Z502" s="21">
        <v>0</v>
      </c>
      <c r="AA50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8714416.3199999984</v>
      </c>
      <c r="AB502" s="16">
        <v>8298060.2299999995</v>
      </c>
      <c r="AC502" s="20">
        <f t="shared" ref="AC502:AC565" si="0">AA502</f>
        <v>8714416.3199999984</v>
      </c>
      <c r="AD50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2" s="24"/>
      <c r="AF502" s="1" t="s">
        <v>1324</v>
      </c>
      <c r="AG502" s="1">
        <v>7745442.6799999997</v>
      </c>
    </row>
    <row r="503" spans="2:33" ht="45" hidden="1">
      <c r="B503" s="15" t="s">
        <v>1770</v>
      </c>
      <c r="C503" s="1" t="s">
        <v>1329</v>
      </c>
      <c r="D503" s="1" t="s">
        <v>33</v>
      </c>
      <c r="E503" s="1" t="s">
        <v>342</v>
      </c>
      <c r="F503" s="1" t="s">
        <v>343</v>
      </c>
      <c r="G503" s="1" t="s">
        <v>1330</v>
      </c>
      <c r="I503" s="1" t="s">
        <v>349</v>
      </c>
      <c r="J503" s="1" t="s">
        <v>350</v>
      </c>
      <c r="K503" s="17">
        <v>8453.9</v>
      </c>
      <c r="L503" s="17">
        <v>2604.9</v>
      </c>
      <c r="M503" s="17">
        <v>10.48</v>
      </c>
      <c r="N503" s="18">
        <v>348227.53</v>
      </c>
      <c r="O50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347688.67200000002</v>
      </c>
      <c r="P503" s="17">
        <f>Таблица8234352[[#This Row],[Начислено взносов по отчету УК, руб,]]-Таблица8234352[[#This Row],[Начислено взносов  расчетное]]</f>
        <v>538.85800000000745</v>
      </c>
      <c r="Q503" s="19">
        <v>335745.78</v>
      </c>
      <c r="R503" s="8">
        <f>Таблица8234352[[#This Row],[ПОСТУПИЛО ВЗНОСОВ ПО БАНКОВСКОЙ ВЫПИСКЕ]]-Таблица8234352[[#This Row],[Оплачено пени, руб,]]</f>
        <v>327509.84000000003</v>
      </c>
      <c r="S50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80562.89</v>
      </c>
      <c r="T503" s="18">
        <v>68081.14</v>
      </c>
      <c r="U503" s="18">
        <v>8235.94</v>
      </c>
      <c r="V503" s="20">
        <v>0</v>
      </c>
      <c r="W503" s="20">
        <v>0</v>
      </c>
      <c r="X503" s="20">
        <v>0</v>
      </c>
      <c r="Y503" s="21">
        <v>0</v>
      </c>
      <c r="Z503" s="21">
        <v>0</v>
      </c>
      <c r="AA50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1695886.09</v>
      </c>
      <c r="AB503" s="16">
        <v>1360140.31</v>
      </c>
      <c r="AC503" s="20">
        <f t="shared" si="0"/>
        <v>1695886.09</v>
      </c>
      <c r="AD50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3" s="24"/>
      <c r="AF503" s="1" t="s">
        <v>1329</v>
      </c>
      <c r="AG503" s="1">
        <v>1035316.8</v>
      </c>
    </row>
    <row r="504" spans="2:33" ht="30" hidden="1">
      <c r="B504" s="15" t="s">
        <v>1770</v>
      </c>
      <c r="C504" s="1" t="s">
        <v>1331</v>
      </c>
      <c r="D504" s="1" t="s">
        <v>33</v>
      </c>
      <c r="E504" s="1" t="s">
        <v>41</v>
      </c>
      <c r="F504" s="1" t="s">
        <v>42</v>
      </c>
      <c r="G504" s="1" t="s">
        <v>1063</v>
      </c>
      <c r="I504" s="1" t="s">
        <v>195</v>
      </c>
      <c r="J504" s="1" t="s">
        <v>51</v>
      </c>
      <c r="K504" s="17">
        <v>2954.5</v>
      </c>
      <c r="L504" s="17">
        <v>1027.9000000000001</v>
      </c>
      <c r="M504" s="17">
        <v>10.09</v>
      </c>
      <c r="N504" s="18">
        <v>120541.29</v>
      </c>
      <c r="O50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120547.24799999999</v>
      </c>
      <c r="P504" s="17">
        <f>Таблица8234352[[#This Row],[Начислено взносов по отчету УК, руб,]]-Таблица8234352[[#This Row],[Начислено взносов  расчетное]]</f>
        <v>-5.9579999999987194</v>
      </c>
      <c r="Q504" s="27">
        <v>80268.78</v>
      </c>
      <c r="R504" s="8">
        <f>Таблица8234352[[#This Row],[ПОСТУПИЛО ВЗНОСОВ ПО БАНКОВСКОЙ ВЫПИСКЕ]]-Таблица8234352[[#This Row],[Оплачено пени, руб,]]</f>
        <v>78483.789999999994</v>
      </c>
      <c r="S50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48850.19</v>
      </c>
      <c r="T504" s="18">
        <v>8577.68</v>
      </c>
      <c r="U504" s="18">
        <v>1784.99</v>
      </c>
      <c r="V504" s="20">
        <v>4396.78</v>
      </c>
      <c r="W504" s="20">
        <v>0</v>
      </c>
      <c r="X504" s="20">
        <v>0</v>
      </c>
      <c r="Y504" s="21">
        <v>0</v>
      </c>
      <c r="Z504" s="21">
        <v>0</v>
      </c>
      <c r="AA50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3649025.81</v>
      </c>
      <c r="AB504" s="16">
        <v>3564360.25</v>
      </c>
      <c r="AC504" s="20">
        <f t="shared" si="0"/>
        <v>3649025.81</v>
      </c>
      <c r="AD50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4" s="24"/>
      <c r="AF504" s="1" t="s">
        <v>1331</v>
      </c>
      <c r="AG504" s="1">
        <v>3458289.69</v>
      </c>
    </row>
    <row r="505" spans="2:33" ht="30" hidden="1">
      <c r="B505" s="15" t="s">
        <v>1770</v>
      </c>
      <c r="C505" s="1" t="s">
        <v>1332</v>
      </c>
      <c r="D505" s="1" t="s">
        <v>33</v>
      </c>
      <c r="E505" s="1" t="s">
        <v>765</v>
      </c>
      <c r="F505" s="1" t="s">
        <v>766</v>
      </c>
      <c r="G505" s="1" t="s">
        <v>111</v>
      </c>
      <c r="I505" s="1" t="s">
        <v>195</v>
      </c>
      <c r="J505" s="1" t="s">
        <v>51</v>
      </c>
      <c r="K505" s="17">
        <v>4116.8999999999996</v>
      </c>
      <c r="L505" s="17">
        <v>0</v>
      </c>
      <c r="M505" s="17">
        <v>10.09</v>
      </c>
      <c r="N505" s="18">
        <v>124618.74</v>
      </c>
      <c r="O50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124618.56299999998</v>
      </c>
      <c r="P505" s="17">
        <f>Таблица8234352[[#This Row],[Начислено взносов по отчету УК, руб,]]-Таблица8234352[[#This Row],[Начислено взносов  расчетное]]</f>
        <v>0.17700000002514571</v>
      </c>
      <c r="Q505" s="19">
        <v>121065.34</v>
      </c>
      <c r="R505" s="8">
        <f>Таблица8234352[[#This Row],[ПОСТУПИЛО ВЗНОСОВ ПО БАНКОВСКОЙ ВЫПИСКЕ]]-Таблица8234352[[#This Row],[Оплачено пени, руб,]]</f>
        <v>121013.15</v>
      </c>
      <c r="S50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13778.47000000001</v>
      </c>
      <c r="T505" s="18">
        <v>10225.07</v>
      </c>
      <c r="U505" s="18">
        <v>52.19</v>
      </c>
      <c r="V505" s="20">
        <v>0</v>
      </c>
      <c r="W505" s="20">
        <v>0</v>
      </c>
      <c r="X505" s="20">
        <v>0</v>
      </c>
      <c r="Y505" s="21">
        <v>0</v>
      </c>
      <c r="Z505" s="21">
        <v>0</v>
      </c>
      <c r="AA50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584371.86</v>
      </c>
      <c r="AB505" s="16">
        <v>463306.52</v>
      </c>
      <c r="AC505" s="20">
        <f t="shared" si="0"/>
        <v>584371.86</v>
      </c>
      <c r="AD50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5" s="24"/>
      <c r="AF505" s="1" t="s">
        <v>1332</v>
      </c>
      <c r="AG505" s="1">
        <v>335911.87</v>
      </c>
    </row>
    <row r="506" spans="2:33" ht="30" hidden="1">
      <c r="B506" s="15" t="s">
        <v>1770</v>
      </c>
      <c r="C506" s="1" t="s">
        <v>1333</v>
      </c>
      <c r="D506" s="1" t="s">
        <v>33</v>
      </c>
      <c r="E506" s="1" t="s">
        <v>639</v>
      </c>
      <c r="F506" s="1" t="s">
        <v>640</v>
      </c>
      <c r="G506" s="1">
        <v>63</v>
      </c>
      <c r="I506" s="1" t="s">
        <v>195</v>
      </c>
      <c r="J506" s="1" t="s">
        <v>51</v>
      </c>
      <c r="K506" s="17">
        <v>4219</v>
      </c>
      <c r="L506" s="17">
        <v>0</v>
      </c>
      <c r="M506" s="17">
        <v>10.09</v>
      </c>
      <c r="N506" s="18">
        <v>127709.07</v>
      </c>
      <c r="O50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127709.13</v>
      </c>
      <c r="P506" s="17">
        <f>Таблица8234352[[#This Row],[Начислено взносов по отчету УК, руб,]]-Таблица8234352[[#This Row],[Начислено взносов  расчетное]]</f>
        <v>-5.9999999997671694E-2</v>
      </c>
      <c r="Q506" s="20">
        <v>113891.29</v>
      </c>
      <c r="R506" s="8">
        <f>Таблица8234352[[#This Row],[ПОСТУПИЛО ВЗНОСОВ ПО БАНКОВСКОЙ ВЫПИСКЕ]]-Таблица8234352[[#This Row],[Оплачено пени, руб,]]</f>
        <v>113882.82999999999</v>
      </c>
      <c r="S50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28837.700000000019</v>
      </c>
      <c r="T506" s="18">
        <v>15019.92</v>
      </c>
      <c r="U506" s="18">
        <v>8.4600000000000009</v>
      </c>
      <c r="V506" s="20">
        <v>1574.39</v>
      </c>
      <c r="W506" s="20">
        <v>0</v>
      </c>
      <c r="X506" s="20">
        <v>0</v>
      </c>
      <c r="Y506" s="21">
        <v>0</v>
      </c>
      <c r="Z506" s="21">
        <v>0</v>
      </c>
      <c r="AA50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1379977.25</v>
      </c>
      <c r="AB506" s="16">
        <v>1264511.57</v>
      </c>
      <c r="AC506" s="20">
        <f t="shared" si="0"/>
        <v>1379977.25</v>
      </c>
      <c r="AD50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6" s="24"/>
      <c r="AF506" s="1" t="s">
        <v>1333</v>
      </c>
      <c r="AG506" s="1">
        <v>1151234.76</v>
      </c>
    </row>
    <row r="507" spans="2:33" ht="30" hidden="1">
      <c r="B507" s="15" t="s">
        <v>1770</v>
      </c>
      <c r="C507" s="1" t="s">
        <v>1334</v>
      </c>
      <c r="D507" s="1" t="s">
        <v>33</v>
      </c>
      <c r="E507" s="1" t="s">
        <v>165</v>
      </c>
      <c r="F507" s="1" t="s">
        <v>166</v>
      </c>
      <c r="G507" s="1" t="s">
        <v>93</v>
      </c>
      <c r="I507" s="1" t="s">
        <v>1112</v>
      </c>
      <c r="J507" s="1" t="s">
        <v>1113</v>
      </c>
      <c r="K507" s="17">
        <v>11144.1</v>
      </c>
      <c r="L507" s="17">
        <v>2748.5</v>
      </c>
      <c r="M507" s="17">
        <v>10.48</v>
      </c>
      <c r="N507" s="18">
        <v>436775.99</v>
      </c>
      <c r="O50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436783.34400000004</v>
      </c>
      <c r="P507" s="17">
        <f>Таблица8234352[[#This Row],[Начислено взносов по отчету УК, руб,]]-Таблица8234352[[#This Row],[Начислено взносов  расчетное]]</f>
        <v>-7.3540000000502914</v>
      </c>
      <c r="Q507" s="20">
        <v>552433.28</v>
      </c>
      <c r="R507" s="8">
        <f>Таблица8234352[[#This Row],[ПОСТУПИЛО ВЗНОСОВ ПО БАНКОВСКОЙ ВЫПИСКЕ]]-Таблица8234352[[#This Row],[Оплачено пени, руб,]]</f>
        <v>527495.11</v>
      </c>
      <c r="S50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-82818.549999999988</v>
      </c>
      <c r="T507" s="18">
        <v>32838.74</v>
      </c>
      <c r="U507" s="18">
        <v>24938.17</v>
      </c>
      <c r="V507" s="20">
        <v>29742.01</v>
      </c>
      <c r="W507" s="20">
        <v>0</v>
      </c>
      <c r="X507" s="20">
        <v>0</v>
      </c>
      <c r="Y507" s="21">
        <v>0</v>
      </c>
      <c r="Z507" s="21">
        <v>0</v>
      </c>
      <c r="AA50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12579680.58</v>
      </c>
      <c r="AB507" s="16">
        <v>11997505.290000001</v>
      </c>
      <c r="AC507" s="20">
        <f t="shared" si="0"/>
        <v>12579680.58</v>
      </c>
      <c r="AD50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7" s="24"/>
      <c r="AF507" s="1" t="s">
        <v>1334</v>
      </c>
      <c r="AG507" s="1">
        <v>11543935.24</v>
      </c>
    </row>
    <row r="508" spans="2:33" ht="30" hidden="1">
      <c r="B508" s="15" t="s">
        <v>1770</v>
      </c>
      <c r="C508" s="1" t="s">
        <v>1336</v>
      </c>
      <c r="D508" s="1" t="s">
        <v>33</v>
      </c>
      <c r="E508" s="1" t="s">
        <v>967</v>
      </c>
      <c r="F508" s="1" t="s">
        <v>968</v>
      </c>
      <c r="G508" s="1" t="s">
        <v>246</v>
      </c>
      <c r="I508" s="1" t="s">
        <v>1337</v>
      </c>
      <c r="J508" s="1" t="s">
        <v>1338</v>
      </c>
      <c r="K508" s="17">
        <v>12998.7</v>
      </c>
      <c r="L508" s="17">
        <v>965</v>
      </c>
      <c r="M508" s="17">
        <v>10.48</v>
      </c>
      <c r="N508" s="18">
        <v>439024.32</v>
      </c>
      <c r="O50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439018.728</v>
      </c>
      <c r="P508" s="17">
        <f>Таблица8234352[[#This Row],[Начислено взносов по отчету УК, руб,]]-Таблица8234352[[#This Row],[Начислено взносов  расчетное]]</f>
        <v>5.592000000004191</v>
      </c>
      <c r="Q508" s="20">
        <v>430333.57</v>
      </c>
      <c r="R508" s="8">
        <f>Таблица8234352[[#This Row],[ПОСТУПИЛО ВЗНОСОВ ПО БАНКОВСКОЙ ВЫПИСКЕ]]-Таблица8234352[[#This Row],[Оплачено пени, руб,]]</f>
        <v>430333.57</v>
      </c>
      <c r="S50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8690.75</v>
      </c>
      <c r="T508" s="18">
        <v>0</v>
      </c>
      <c r="U508" s="18">
        <v>0</v>
      </c>
      <c r="V508" s="20">
        <v>0</v>
      </c>
      <c r="W508" s="20">
        <v>0</v>
      </c>
      <c r="X508" s="20">
        <v>0</v>
      </c>
      <c r="Y508" s="21">
        <v>0</v>
      </c>
      <c r="Z508" s="21">
        <v>0</v>
      </c>
      <c r="AA50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5035384.57</v>
      </c>
      <c r="AB508" s="16">
        <v>4605051</v>
      </c>
      <c r="AC508" s="20">
        <f t="shared" si="0"/>
        <v>5035384.57</v>
      </c>
      <c r="AD50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8" s="24"/>
      <c r="AF508" s="1" t="s">
        <v>1336</v>
      </c>
      <c r="AG508" s="1">
        <v>4087588.69</v>
      </c>
    </row>
    <row r="509" spans="2:33" ht="30" hidden="1">
      <c r="B509" s="15" t="s">
        <v>1770</v>
      </c>
      <c r="C509" s="1" t="s">
        <v>1339</v>
      </c>
      <c r="D509" s="1" t="s">
        <v>33</v>
      </c>
      <c r="E509" s="1" t="s">
        <v>1340</v>
      </c>
      <c r="F509" s="1" t="s">
        <v>1341</v>
      </c>
      <c r="G509" s="1" t="s">
        <v>647</v>
      </c>
      <c r="H509" s="1" t="s">
        <v>1771</v>
      </c>
      <c r="I509" s="1" t="s">
        <v>1342</v>
      </c>
      <c r="J509" s="1" t="s">
        <v>1343</v>
      </c>
      <c r="K509" s="17">
        <v>14317.2</v>
      </c>
      <c r="L509" s="17">
        <v>0</v>
      </c>
      <c r="M509" s="17">
        <v>10.48</v>
      </c>
      <c r="N509" s="18">
        <v>450132.77</v>
      </c>
      <c r="O50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450132.76800000004</v>
      </c>
      <c r="P509" s="17">
        <f>Таблица8234352[[#This Row],[Начислено взносов по отчету УК, руб,]]-Таблица8234352[[#This Row],[Начислено взносов  расчетное]]</f>
        <v>1.9999999785795808E-3</v>
      </c>
      <c r="Q509" s="20">
        <v>372365.59</v>
      </c>
      <c r="R509" s="8">
        <f>Таблица8234352[[#This Row],[ПОСТУПИЛО ВЗНОСОВ ПО БАНКОВСКОЙ ВЫПИСКЕ]]-Таблица8234352[[#This Row],[Оплачено пени, руб,]]</f>
        <v>372365.59</v>
      </c>
      <c r="S50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77767.179999999993</v>
      </c>
      <c r="T509" s="18">
        <v>0</v>
      </c>
      <c r="U509" s="18">
        <v>0</v>
      </c>
      <c r="V509" s="20">
        <v>20578.96</v>
      </c>
      <c r="W509" s="20">
        <v>0</v>
      </c>
      <c r="X509" s="20">
        <v>0</v>
      </c>
      <c r="Y509" s="21">
        <v>0</v>
      </c>
      <c r="Z509" s="21">
        <v>0</v>
      </c>
      <c r="AA50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10407840.16</v>
      </c>
      <c r="AB509" s="16">
        <v>10014895.609999999</v>
      </c>
      <c r="AC509" s="20">
        <f t="shared" si="0"/>
        <v>10407840.16</v>
      </c>
      <c r="AD50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09" s="24"/>
      <c r="AF509" s="1" t="s">
        <v>1339</v>
      </c>
      <c r="AG509" s="1">
        <v>9564921.9199999999</v>
      </c>
    </row>
    <row r="510" spans="2:33" ht="30" hidden="1">
      <c r="B510" s="15" t="s">
        <v>1770</v>
      </c>
      <c r="C510" s="1" t="s">
        <v>1344</v>
      </c>
      <c r="D510" s="1" t="s">
        <v>33</v>
      </c>
      <c r="E510" s="1" t="s">
        <v>202</v>
      </c>
      <c r="F510" s="1" t="s">
        <v>203</v>
      </c>
      <c r="G510" s="1" t="s">
        <v>461</v>
      </c>
      <c r="I510" s="1" t="s">
        <v>1105</v>
      </c>
      <c r="J510" s="1" t="s">
        <v>1106</v>
      </c>
      <c r="K510" s="17">
        <v>12589.7</v>
      </c>
      <c r="L510" s="17">
        <v>1857.8</v>
      </c>
      <c r="M510" s="17">
        <v>10.48</v>
      </c>
      <c r="N510" s="18">
        <v>454229.4</v>
      </c>
      <c r="O5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454229.4</v>
      </c>
      <c r="P510" s="17">
        <f>Таблица8234352[[#This Row],[Начислено взносов по отчету УК, руб,]]-Таблица8234352[[#This Row],[Начислено взносов  расчетное]]</f>
        <v>0</v>
      </c>
      <c r="Q510" s="20">
        <v>397905.35</v>
      </c>
      <c r="R510" s="8">
        <f>Таблица8234352[[#This Row],[ПОСТУПИЛО ВЗНОСОВ ПО БАНКОВСКОЙ ВЫПИСКЕ]]-Таблица8234352[[#This Row],[Оплачено пени, руб,]]</f>
        <v>396899.11</v>
      </c>
      <c r="S5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59623.190000000039</v>
      </c>
      <c r="T510" s="18">
        <v>3299.14</v>
      </c>
      <c r="U510" s="18">
        <v>1006.24</v>
      </c>
      <c r="V510" s="20">
        <v>32034.78</v>
      </c>
      <c r="W510" s="20">
        <v>0</v>
      </c>
      <c r="X510" s="20">
        <v>0</v>
      </c>
      <c r="Y510" s="21">
        <v>0</v>
      </c>
      <c r="Z510" s="21">
        <v>10837.23</v>
      </c>
      <c r="AA5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13358188.880000001</v>
      </c>
      <c r="AB510" s="16">
        <v>12939085.980000002</v>
      </c>
      <c r="AC510" s="20">
        <f t="shared" si="0"/>
        <v>13358188.880000001</v>
      </c>
      <c r="AD5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0" s="24"/>
      <c r="AF510" s="1" t="s">
        <v>1344</v>
      </c>
      <c r="AG510" s="1">
        <v>12474430.310000001</v>
      </c>
    </row>
    <row r="511" spans="2:33" ht="30" hidden="1">
      <c r="B511" s="15" t="s">
        <v>1770</v>
      </c>
      <c r="C511" s="1" t="s">
        <v>1345</v>
      </c>
      <c r="D511" s="1" t="s">
        <v>33</v>
      </c>
      <c r="E511" s="1" t="s">
        <v>613</v>
      </c>
      <c r="F511" s="1" t="s">
        <v>614</v>
      </c>
      <c r="G511" s="1" t="s">
        <v>148</v>
      </c>
      <c r="I511" s="1" t="s">
        <v>433</v>
      </c>
      <c r="J511" s="1" t="s">
        <v>434</v>
      </c>
      <c r="K511" s="17">
        <v>12424.5</v>
      </c>
      <c r="L511" s="17">
        <v>2172.8000000000002</v>
      </c>
      <c r="M511" s="17">
        <v>10.48</v>
      </c>
      <c r="N511" s="18">
        <v>458939.22</v>
      </c>
      <c r="O5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458939.11199999996</v>
      </c>
      <c r="P511" s="17">
        <f>Таблица8234352[[#This Row],[Начислено взносов по отчету УК, руб,]]-Таблица8234352[[#This Row],[Начислено взносов  расчетное]]</f>
        <v>0.10800000000745058</v>
      </c>
      <c r="Q511" s="20">
        <v>344942.08000000002</v>
      </c>
      <c r="R511" s="8">
        <f>Таблица8234352[[#This Row],[ПОСТУПИЛО ВЗНОСОВ ПО БАНКОВСКОЙ ВЫПИСКЕ]]-Таблица8234352[[#This Row],[Оплачено пени, руб,]]</f>
        <v>340153.54000000004</v>
      </c>
      <c r="S5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168418.22999999992</v>
      </c>
      <c r="T511" s="18">
        <v>54421.09</v>
      </c>
      <c r="U511" s="18">
        <v>4788.54</v>
      </c>
      <c r="V511" s="20">
        <v>33290.75</v>
      </c>
      <c r="W511" s="20">
        <v>0</v>
      </c>
      <c r="X511" s="20">
        <v>0</v>
      </c>
      <c r="Y511" s="21">
        <v>0</v>
      </c>
      <c r="Z511" s="21">
        <v>0</v>
      </c>
      <c r="AA5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13835336.75</v>
      </c>
      <c r="AB511" s="16">
        <v>13457103.920000002</v>
      </c>
      <c r="AC511" s="20">
        <f t="shared" si="0"/>
        <v>13835336.75</v>
      </c>
      <c r="AD5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1" s="24"/>
      <c r="AF511" s="1" t="s">
        <v>1345</v>
      </c>
      <c r="AG511" s="1">
        <v>13034024.310000001</v>
      </c>
    </row>
    <row r="512" spans="2:33" ht="30" hidden="1">
      <c r="B512" s="15" t="s">
        <v>1770</v>
      </c>
      <c r="C512" s="1" t="s">
        <v>1346</v>
      </c>
      <c r="D512" s="1" t="s">
        <v>33</v>
      </c>
      <c r="E512" s="1" t="s">
        <v>613</v>
      </c>
      <c r="F512" s="1" t="s">
        <v>614</v>
      </c>
      <c r="G512" s="1" t="s">
        <v>156</v>
      </c>
      <c r="I512" s="1" t="s">
        <v>433</v>
      </c>
      <c r="J512" s="1" t="s">
        <v>434</v>
      </c>
      <c r="K512" s="17">
        <v>13954.2</v>
      </c>
      <c r="L512" s="17">
        <v>676.9</v>
      </c>
      <c r="M512" s="17">
        <v>10.48</v>
      </c>
      <c r="N512" s="18">
        <v>459826.03</v>
      </c>
      <c r="O51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460001.78400000004</v>
      </c>
      <c r="P512" s="17">
        <f>Таблица8234352[[#This Row],[Начислено взносов по отчету УК, руб,]]-Таблица8234352[[#This Row],[Начислено взносов  расчетное]]</f>
        <v>-175.75400000001537</v>
      </c>
      <c r="Q512" s="20">
        <v>441361.98</v>
      </c>
      <c r="R512" s="8">
        <f>Таблица8234352[[#This Row],[ПОСТУПИЛО ВЗНОСОВ ПО БАНКОВСКОЙ ВЫПИСКЕ]]-Таблица8234352[[#This Row],[Оплачено пени, руб,]]</f>
        <v>418574.69</v>
      </c>
      <c r="S5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52929.870000000032</v>
      </c>
      <c r="T512" s="18">
        <v>34465.82</v>
      </c>
      <c r="U512" s="18">
        <v>22787.29</v>
      </c>
      <c r="V512" s="20">
        <v>34916.339999999997</v>
      </c>
      <c r="W512" s="20">
        <v>0</v>
      </c>
      <c r="X512" s="20">
        <v>0</v>
      </c>
      <c r="Y512" s="21">
        <v>0</v>
      </c>
      <c r="Z512" s="21">
        <v>0</v>
      </c>
      <c r="AA5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14574485.649999999</v>
      </c>
      <c r="AB512" s="16">
        <v>14098207.33</v>
      </c>
      <c r="AC512" s="20">
        <f t="shared" si="0"/>
        <v>14574485.649999999</v>
      </c>
      <c r="AD5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2" s="24"/>
      <c r="AF512" s="1" t="s">
        <v>1346</v>
      </c>
      <c r="AG512" s="1">
        <v>13641474.65</v>
      </c>
    </row>
    <row r="513" spans="2:33" ht="45" hidden="1">
      <c r="B513" s="15" t="s">
        <v>1770</v>
      </c>
      <c r="C513" s="1" t="s">
        <v>1347</v>
      </c>
      <c r="D513" s="1" t="s">
        <v>33</v>
      </c>
      <c r="E513" s="1" t="s">
        <v>517</v>
      </c>
      <c r="F513" s="1" t="s">
        <v>518</v>
      </c>
      <c r="G513" s="1" t="s">
        <v>469</v>
      </c>
      <c r="I513" s="1" t="s">
        <v>485</v>
      </c>
      <c r="J513" s="1" t="s">
        <v>486</v>
      </c>
      <c r="K513" s="17">
        <v>14740.13</v>
      </c>
      <c r="L513" s="17">
        <v>0</v>
      </c>
      <c r="M513" s="17">
        <v>10.48</v>
      </c>
      <c r="N513" s="18">
        <v>463452.94</v>
      </c>
      <c r="O51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463429.68719999999</v>
      </c>
      <c r="P513" s="17">
        <f>Таблица8234352[[#This Row],[Начислено взносов по отчету УК, руб,]]-Таблица8234352[[#This Row],[Начислено взносов  расчетное]]</f>
        <v>23.252800000016578</v>
      </c>
      <c r="Q513" s="20">
        <v>434357.61</v>
      </c>
      <c r="R513" s="8">
        <f>Таблица8234352[[#This Row],[ПОСТУПИЛО ВЗНОСОВ ПО БАНКОВСКОЙ ВЫПИСКЕ]]-Таблица8234352[[#This Row],[Оплачено пени, руб,]]</f>
        <v>428766.93</v>
      </c>
      <c r="S5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47546.430000000008</v>
      </c>
      <c r="T513" s="18">
        <v>18451.099999999999</v>
      </c>
      <c r="U513" s="18">
        <v>5590.68</v>
      </c>
      <c r="V513" s="20">
        <v>0</v>
      </c>
      <c r="W513" s="20">
        <v>0</v>
      </c>
      <c r="X513" s="20">
        <v>0</v>
      </c>
      <c r="Y513" s="21">
        <v>0</v>
      </c>
      <c r="Z513" s="21">
        <v>303.32</v>
      </c>
      <c r="AA5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7125934.7399999993</v>
      </c>
      <c r="AB513" s="16">
        <v>6691880.4500000002</v>
      </c>
      <c r="AC513" s="20">
        <f t="shared" si="0"/>
        <v>7125934.7399999993</v>
      </c>
      <c r="AD5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3" s="24"/>
      <c r="AF513" s="1" t="s">
        <v>1347</v>
      </c>
      <c r="AG513" s="1">
        <v>6209042.0300000003</v>
      </c>
    </row>
    <row r="514" spans="2:33" ht="30" hidden="1">
      <c r="B514" s="15" t="s">
        <v>1770</v>
      </c>
      <c r="C514" s="1" t="s">
        <v>1348</v>
      </c>
      <c r="D514" s="1" t="s">
        <v>33</v>
      </c>
      <c r="E514" s="1" t="s">
        <v>1349</v>
      </c>
      <c r="F514" s="1" t="s">
        <v>1350</v>
      </c>
      <c r="G514" s="1" t="s">
        <v>786</v>
      </c>
      <c r="I514" s="1" t="s">
        <v>1191</v>
      </c>
      <c r="J514" s="1" t="s">
        <v>1192</v>
      </c>
      <c r="K514" s="17">
        <v>13945.5</v>
      </c>
      <c r="L514" s="17">
        <v>870.1</v>
      </c>
      <c r="M514" s="17">
        <v>10.48</v>
      </c>
      <c r="N514" s="18">
        <v>465802.41</v>
      </c>
      <c r="O5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465802.46400000004</v>
      </c>
      <c r="P514" s="17">
        <f>Таблица8234352[[#This Row],[Начислено взносов по отчету УК, руб,]]-Таблица8234352[[#This Row],[Начислено взносов  расчетное]]</f>
        <v>-5.4000000061932951E-2</v>
      </c>
      <c r="Q514" s="27">
        <v>467165.39</v>
      </c>
      <c r="R514" s="8">
        <f>Таблица8234352[[#This Row],[ПОСТУПИЛО ВЗНОСОВ ПО БАНКОВСКОЙ ВЫПИСКЕ]]-Таблица8234352[[#This Row],[Оплачено пени, руб,]]</f>
        <v>466212.3</v>
      </c>
      <c r="S5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-1020.810000000014</v>
      </c>
      <c r="T514" s="18">
        <v>342.17</v>
      </c>
      <c r="U514" s="18">
        <v>953.09</v>
      </c>
      <c r="V514" s="20">
        <v>0</v>
      </c>
      <c r="W514" s="20">
        <v>0</v>
      </c>
      <c r="X514" s="20">
        <v>0</v>
      </c>
      <c r="Y514" s="21">
        <v>0</v>
      </c>
      <c r="Z514" s="21">
        <v>2700</v>
      </c>
      <c r="AA5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15959786.23</v>
      </c>
      <c r="AB514" s="16">
        <v>15495320.84</v>
      </c>
      <c r="AC514" s="20">
        <f t="shared" si="0"/>
        <v>15959786.23</v>
      </c>
      <c r="AD5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4" s="24"/>
      <c r="AF514" s="1" t="s">
        <v>1348</v>
      </c>
      <c r="AG514" s="1">
        <v>14997441.310000001</v>
      </c>
    </row>
    <row r="515" spans="2:33" ht="30" hidden="1">
      <c r="B515" s="15" t="s">
        <v>1770</v>
      </c>
      <c r="C515" s="1" t="s">
        <v>1351</v>
      </c>
      <c r="D515" s="1" t="s">
        <v>33</v>
      </c>
      <c r="E515" s="1" t="s">
        <v>165</v>
      </c>
      <c r="F515" s="1" t="s">
        <v>166</v>
      </c>
      <c r="G515" s="1" t="s">
        <v>1352</v>
      </c>
      <c r="I515" s="1" t="s">
        <v>195</v>
      </c>
      <c r="J515" s="1" t="s">
        <v>51</v>
      </c>
      <c r="K515" s="17">
        <v>3935.1</v>
      </c>
      <c r="L515" s="17">
        <v>404</v>
      </c>
      <c r="M515" s="17">
        <v>10.09</v>
      </c>
      <c r="N515" s="18">
        <v>131344.95000000001</v>
      </c>
      <c r="O5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131344.557</v>
      </c>
      <c r="P515" s="17">
        <f>Таблица8234352[[#This Row],[Начислено взносов по отчету УК, руб,]]-Таблица8234352[[#This Row],[Начислено взносов  расчетное]]</f>
        <v>0.39300000001094304</v>
      </c>
      <c r="Q515" s="20">
        <v>101348.71</v>
      </c>
      <c r="R515" s="8">
        <f>Таблица8234352[[#This Row],[ПОСТУПИЛО ВЗНОСОВ ПО БАНКОВСКОЙ ВЫПИСКЕ]]-Таблица8234352[[#This Row],[Оплачено пени, руб,]]</f>
        <v>101333.05</v>
      </c>
      <c r="S5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53241.560000000005</v>
      </c>
      <c r="T515" s="18">
        <v>23245.32</v>
      </c>
      <c r="U515" s="18">
        <v>15.66</v>
      </c>
      <c r="V515" s="20">
        <v>1786.73</v>
      </c>
      <c r="W515" s="20">
        <v>0</v>
      </c>
      <c r="X515" s="20">
        <v>0</v>
      </c>
      <c r="Y515" s="21">
        <v>0</v>
      </c>
      <c r="Z515" s="21">
        <v>0</v>
      </c>
      <c r="AA5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1543114.6600000001</v>
      </c>
      <c r="AB515" s="16">
        <v>1439979.2200000002</v>
      </c>
      <c r="AC515" s="20">
        <f t="shared" si="0"/>
        <v>1543114.6600000001</v>
      </c>
      <c r="AD5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5" s="24"/>
      <c r="AF515" s="1" t="s">
        <v>1351</v>
      </c>
      <c r="AG515" s="1">
        <v>1334299.3600000001</v>
      </c>
    </row>
    <row r="516" spans="2:33" ht="30" hidden="1">
      <c r="B516" s="15" t="s">
        <v>1770</v>
      </c>
      <c r="C516" s="1" t="s">
        <v>1353</v>
      </c>
      <c r="D516" s="1" t="s">
        <v>33</v>
      </c>
      <c r="E516" s="1" t="s">
        <v>202</v>
      </c>
      <c r="F516" s="1" t="s">
        <v>203</v>
      </c>
      <c r="G516" s="1" t="s">
        <v>121</v>
      </c>
      <c r="I516" s="1" t="s">
        <v>1105</v>
      </c>
      <c r="J516" s="1" t="s">
        <v>1106</v>
      </c>
      <c r="K516" s="17">
        <v>15445.4</v>
      </c>
      <c r="L516" s="17">
        <v>243.8</v>
      </c>
      <c r="M516" s="17">
        <v>10.48</v>
      </c>
      <c r="N516" s="18">
        <v>493268.09</v>
      </c>
      <c r="O5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493268.44799999997</v>
      </c>
      <c r="P516" s="17">
        <f>Таблица8234352[[#This Row],[Начислено взносов по отчету УК, руб,]]-Таблица8234352[[#This Row],[Начислено взносов  расчетное]]</f>
        <v>-0.35799999994924292</v>
      </c>
      <c r="Q516" s="20">
        <v>532887.94999999995</v>
      </c>
      <c r="R516" s="8">
        <f>Таблица8234352[[#This Row],[ПОСТУПИЛО ВЗНОСОВ ПО БАНКОВСКОЙ ВЫПИСКЕ]]-Таблица8234352[[#This Row],[Оплачено пени, руб,]]</f>
        <v>524501.23</v>
      </c>
      <c r="S5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-31553.709999999955</v>
      </c>
      <c r="T516" s="18">
        <v>8066.15</v>
      </c>
      <c r="U516" s="18">
        <v>8386.7199999999993</v>
      </c>
      <c r="V516" s="20">
        <v>38907.379999999997</v>
      </c>
      <c r="W516" s="20">
        <v>0</v>
      </c>
      <c r="X516" s="20">
        <v>0</v>
      </c>
      <c r="Y516" s="21">
        <v>0</v>
      </c>
      <c r="Z516" s="21">
        <v>0</v>
      </c>
      <c r="AA5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16301375.200000003</v>
      </c>
      <c r="AB516" s="16">
        <v>15729579.870000001</v>
      </c>
      <c r="AC516" s="20">
        <f t="shared" si="0"/>
        <v>16301375.200000003</v>
      </c>
      <c r="AD5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6" s="24"/>
      <c r="AF516" s="1" t="s">
        <v>1353</v>
      </c>
      <c r="AG516" s="1">
        <v>15089295.24</v>
      </c>
    </row>
    <row r="517" spans="2:33" ht="30" hidden="1">
      <c r="B517" s="15" t="s">
        <v>1770</v>
      </c>
      <c r="C517" s="1" t="s">
        <v>1355</v>
      </c>
      <c r="D517" s="1" t="s">
        <v>33</v>
      </c>
      <c r="E517" s="1" t="s">
        <v>337</v>
      </c>
      <c r="F517" s="1" t="s">
        <v>338</v>
      </c>
      <c r="G517" s="1" t="s">
        <v>1052</v>
      </c>
      <c r="I517" s="1" t="s">
        <v>195</v>
      </c>
      <c r="J517" s="1" t="s">
        <v>51</v>
      </c>
      <c r="K517" s="17">
        <v>4736.3</v>
      </c>
      <c r="L517" s="17">
        <v>0</v>
      </c>
      <c r="M517" s="17">
        <v>10.09</v>
      </c>
      <c r="N517" s="18">
        <v>143367.84</v>
      </c>
      <c r="O5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143367.80100000001</v>
      </c>
      <c r="P517" s="17">
        <f>Таблица8234352[[#This Row],[Начислено взносов по отчету УК, руб,]]-Таблица8234352[[#This Row],[Начислено взносов  расчетное]]</f>
        <v>3.8999999989755452E-2</v>
      </c>
      <c r="Q517" s="20">
        <v>121267.87</v>
      </c>
      <c r="R517" s="8">
        <f>Таблица8234352[[#This Row],[ПОСТУПИЛО ВЗНОСОВ ПО БАНКОВСКОЙ ВЫПИСКЕ]]-Таблица8234352[[#This Row],[Оплачено пени, руб,]]</f>
        <v>120571.15</v>
      </c>
      <c r="S5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37919.51</v>
      </c>
      <c r="T517" s="18">
        <v>15819.54</v>
      </c>
      <c r="U517" s="18">
        <v>696.72</v>
      </c>
      <c r="V517" s="20"/>
      <c r="W517" s="20">
        <v>0</v>
      </c>
      <c r="X517" s="20">
        <v>0</v>
      </c>
      <c r="Y517" s="21">
        <v>0</v>
      </c>
      <c r="Z517" s="21">
        <v>0</v>
      </c>
      <c r="AA5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4553278.3400000008</v>
      </c>
      <c r="AB517" s="16">
        <v>4432010.4700000007</v>
      </c>
      <c r="AC517" s="20">
        <f t="shared" si="0"/>
        <v>4553278.3400000008</v>
      </c>
      <c r="AD5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7" s="24"/>
      <c r="AF517" s="1" t="s">
        <v>1355</v>
      </c>
      <c r="AG517" s="1">
        <v>4312483.9800000004</v>
      </c>
    </row>
    <row r="518" spans="2:33" ht="30" hidden="1">
      <c r="B518" s="15" t="s">
        <v>1770</v>
      </c>
      <c r="C518" s="1" t="s">
        <v>1356</v>
      </c>
      <c r="D518" s="1" t="s">
        <v>33</v>
      </c>
      <c r="E518" s="1" t="s">
        <v>471</v>
      </c>
      <c r="F518" s="1" t="s">
        <v>472</v>
      </c>
      <c r="G518" s="1" t="s">
        <v>680</v>
      </c>
      <c r="I518" s="1" t="s">
        <v>345</v>
      </c>
      <c r="J518" s="1" t="s">
        <v>346</v>
      </c>
      <c r="K518" s="17">
        <v>17417.099999999999</v>
      </c>
      <c r="L518" s="17">
        <v>132.80000000000001</v>
      </c>
      <c r="M518" s="17">
        <v>10.48</v>
      </c>
      <c r="N518" s="18">
        <v>551726.73</v>
      </c>
      <c r="O5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551768.85599999991</v>
      </c>
      <c r="P518" s="17">
        <f>Таблица8234352[[#This Row],[Начислено взносов по отчету УК, руб,]]-Таблица8234352[[#This Row],[Начислено взносов  расчетное]]</f>
        <v>-42.125999999931082</v>
      </c>
      <c r="Q518" s="20">
        <v>500822.64</v>
      </c>
      <c r="R518" s="8">
        <f>Таблица8234352[[#This Row],[ПОСТУПИЛО ВЗНОСОВ ПО БАНКОВСКОЙ ВЫПИСКЕ]]-Таблица8234352[[#This Row],[Оплачено пени, руб,]]</f>
        <v>500210.81</v>
      </c>
      <c r="S5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60421.839999999982</v>
      </c>
      <c r="T518" s="18">
        <v>9517.75</v>
      </c>
      <c r="U518" s="18">
        <v>611.83000000000004</v>
      </c>
      <c r="V518" s="20">
        <v>4418.8100000000004</v>
      </c>
      <c r="W518" s="20">
        <v>0</v>
      </c>
      <c r="X518" s="20">
        <v>0</v>
      </c>
      <c r="Y518" s="21">
        <v>0</v>
      </c>
      <c r="Z518" s="21">
        <v>0</v>
      </c>
      <c r="AA5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4011672</v>
      </c>
      <c r="AB518" s="16">
        <v>3506430.55</v>
      </c>
      <c r="AC518" s="5">
        <f t="shared" si="0"/>
        <v>4011672</v>
      </c>
      <c r="AD5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8" s="24"/>
      <c r="AF518" s="1" t="s">
        <v>1356</v>
      </c>
      <c r="AG518" s="1">
        <v>2927731.46</v>
      </c>
    </row>
    <row r="519" spans="2:33" ht="30" hidden="1">
      <c r="B519" s="15" t="s">
        <v>1770</v>
      </c>
      <c r="C519" s="1" t="s">
        <v>1357</v>
      </c>
      <c r="D519" s="1" t="s">
        <v>33</v>
      </c>
      <c r="E519" s="1" t="s">
        <v>1358</v>
      </c>
      <c r="F519" s="1" t="s">
        <v>1359</v>
      </c>
      <c r="G519" s="1" t="s">
        <v>1360</v>
      </c>
      <c r="I519" s="1" t="s">
        <v>1361</v>
      </c>
      <c r="J519" s="1" t="s">
        <v>1362</v>
      </c>
      <c r="K519" s="17">
        <v>17173.38</v>
      </c>
      <c r="L519" s="17">
        <v>0</v>
      </c>
      <c r="M519" s="17">
        <v>10.48</v>
      </c>
      <c r="N519" s="18">
        <v>539931.06999999995</v>
      </c>
      <c r="O5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539931.06720000005</v>
      </c>
      <c r="P519" s="17">
        <f>Таблица8234352[[#This Row],[Начислено взносов по отчету УК, руб,]]-Таблица8234352[[#This Row],[Начислено взносов  расчетное]]</f>
        <v>2.79999990016222E-3</v>
      </c>
      <c r="Q519" s="20">
        <v>485099.96</v>
      </c>
      <c r="R519" s="8">
        <f>Таблица8234352[[#This Row],[ПОСТУПИЛО ВЗНОСОВ ПО БАНКОВСКОЙ ВЫПИСКЕ]]-Таблица8234352[[#This Row],[Оплачено пени, руб,]]</f>
        <v>484375.69</v>
      </c>
      <c r="S5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62160.279999999948</v>
      </c>
      <c r="T519" s="18">
        <v>7329.17</v>
      </c>
      <c r="U519" s="18">
        <v>724.27</v>
      </c>
      <c r="V519" s="20">
        <v>31218.54</v>
      </c>
      <c r="W519" s="20">
        <v>0</v>
      </c>
      <c r="X519" s="20">
        <v>0</v>
      </c>
      <c r="Y519" s="21">
        <v>0</v>
      </c>
      <c r="Z519" s="21">
        <v>0</v>
      </c>
      <c r="AA5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12495012.529999996</v>
      </c>
      <c r="AB519" s="16">
        <v>11978694.029999997</v>
      </c>
      <c r="AC519" s="20">
        <f t="shared" si="0"/>
        <v>12495012.529999996</v>
      </c>
      <c r="AD5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19" s="24"/>
      <c r="AF519" s="1" t="s">
        <v>1357</v>
      </c>
      <c r="AG519" s="1">
        <v>14406168.779999999</v>
      </c>
    </row>
    <row r="520" spans="2:33" ht="30" hidden="1">
      <c r="B520" s="15" t="s">
        <v>1770</v>
      </c>
      <c r="C520" s="1" t="s">
        <v>1363</v>
      </c>
      <c r="D520" s="1" t="s">
        <v>33</v>
      </c>
      <c r="E520" s="1" t="s">
        <v>1257</v>
      </c>
      <c r="F520" s="1" t="s">
        <v>1258</v>
      </c>
      <c r="G520" s="1" t="s">
        <v>1364</v>
      </c>
      <c r="I520" s="1" t="s">
        <v>1105</v>
      </c>
      <c r="J520" s="1" t="s">
        <v>1106</v>
      </c>
      <c r="K520" s="17">
        <v>16374.6</v>
      </c>
      <c r="L520" s="17">
        <v>1715.8</v>
      </c>
      <c r="M520" s="17">
        <v>10.48</v>
      </c>
      <c r="N520" s="18">
        <v>568762.59</v>
      </c>
      <c r="O5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568762.17600000009</v>
      </c>
      <c r="P520" s="17">
        <f>Таблица8234352[[#This Row],[Начислено взносов по отчету УК, руб,]]-Таблица8234352[[#This Row],[Начислено взносов  расчетное]]</f>
        <v>0.41399999987334013</v>
      </c>
      <c r="Q520" s="20">
        <v>535840.48</v>
      </c>
      <c r="R520" s="8">
        <f>Таблица8234352[[#This Row],[ПОСТУПИЛО ВЗНОСОВ ПО БАНКОВСКОЙ ВЫПИСКЕ]]-Таблица8234352[[#This Row],[Оплачено пени, руб,]]</f>
        <v>530439.30999999994</v>
      </c>
      <c r="S5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37312.270000000033</v>
      </c>
      <c r="T520" s="18">
        <v>4390.16</v>
      </c>
      <c r="U520" s="18">
        <v>5401.17</v>
      </c>
      <c r="V520" s="20">
        <v>43544.19</v>
      </c>
      <c r="W520" s="20">
        <v>0</v>
      </c>
      <c r="X520" s="20">
        <v>0</v>
      </c>
      <c r="Y520" s="21">
        <v>0</v>
      </c>
      <c r="Z520" s="21">
        <v>0</v>
      </c>
      <c r="AA5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18165228.52</v>
      </c>
      <c r="AB520" s="16">
        <v>17585843.849999998</v>
      </c>
      <c r="AC520" s="20">
        <f t="shared" si="0"/>
        <v>18165228.52</v>
      </c>
      <c r="AD5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0" s="24"/>
      <c r="AF520" s="1" t="s">
        <v>1363</v>
      </c>
      <c r="AG520" s="1">
        <v>16968690.52</v>
      </c>
    </row>
    <row r="521" spans="2:33" ht="30" hidden="1">
      <c r="B521" s="15" t="s">
        <v>1770</v>
      </c>
      <c r="C521" s="1" t="s">
        <v>1365</v>
      </c>
      <c r="D521" s="1" t="s">
        <v>33</v>
      </c>
      <c r="E521" s="1" t="s">
        <v>699</v>
      </c>
      <c r="F521" s="1" t="s">
        <v>700</v>
      </c>
      <c r="G521" s="1" t="s">
        <v>270</v>
      </c>
      <c r="I521" s="1" t="s">
        <v>195</v>
      </c>
      <c r="J521" s="1" t="s">
        <v>51</v>
      </c>
      <c r="K521" s="17">
        <v>4656.8</v>
      </c>
      <c r="L521" s="17">
        <v>0</v>
      </c>
      <c r="M521" s="17">
        <v>10.48</v>
      </c>
      <c r="N521" s="18">
        <v>146409.9</v>
      </c>
      <c r="O5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146409.79200000002</v>
      </c>
      <c r="P521" s="17">
        <f>Таблица8234352[[#This Row],[Начислено взносов по отчету УК, руб,]]-Таблица8234352[[#This Row],[Начислено взносов  расчетное]]</f>
        <v>0.10799999997834675</v>
      </c>
      <c r="Q521" s="27">
        <v>160651.9</v>
      </c>
      <c r="R521" s="8">
        <f>Таблица8234352[[#This Row],[ПОСТУПИЛО ВЗНОСОВ ПО БАНКОВСКОЙ ВЫПИСКЕ]]-Таблица8234352[[#This Row],[Оплачено пени, руб,]]</f>
        <v>145559.13</v>
      </c>
      <c r="S5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10710.579999999991</v>
      </c>
      <c r="T521" s="18">
        <v>24952.58</v>
      </c>
      <c r="U521" s="18">
        <v>15092.77</v>
      </c>
      <c r="V521" s="20">
        <v>3410.06</v>
      </c>
      <c r="W521" s="20">
        <v>0</v>
      </c>
      <c r="X521" s="20">
        <v>0</v>
      </c>
      <c r="Y521" s="21">
        <v>0</v>
      </c>
      <c r="Z521" s="21">
        <v>0</v>
      </c>
      <c r="AA5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2909830.46</v>
      </c>
      <c r="AB521" s="16">
        <v>2745768.5</v>
      </c>
      <c r="AC521" s="20">
        <f t="shared" si="0"/>
        <v>2909830.46</v>
      </c>
      <c r="AD5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1" s="24"/>
      <c r="AF521" s="1" t="s">
        <v>1365</v>
      </c>
      <c r="AG521" s="1">
        <v>2591766.83</v>
      </c>
    </row>
    <row r="522" spans="2:33" ht="30" hidden="1">
      <c r="B522" s="15" t="s">
        <v>1770</v>
      </c>
      <c r="C522" s="1" t="s">
        <v>1366</v>
      </c>
      <c r="D522" s="1" t="s">
        <v>33</v>
      </c>
      <c r="E522" s="1" t="s">
        <v>1358</v>
      </c>
      <c r="F522" s="1" t="s">
        <v>1359</v>
      </c>
      <c r="G522" s="1" t="s">
        <v>1164</v>
      </c>
      <c r="I522" s="1" t="s">
        <v>1361</v>
      </c>
      <c r="J522" s="1" t="s">
        <v>1362</v>
      </c>
      <c r="K522" s="44">
        <v>19258.099999999999</v>
      </c>
      <c r="L522" s="17">
        <v>0</v>
      </c>
      <c r="M522" s="17">
        <v>10.48</v>
      </c>
      <c r="N522" s="18">
        <v>605474.66</v>
      </c>
      <c r="O5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605474.66399999999</v>
      </c>
      <c r="P522" s="17">
        <f>Таблица8234352[[#This Row],[Начислено взносов по отчету УК, руб,]]-Таблица8234352[[#This Row],[Начислено взносов  расчетное]]</f>
        <v>-3.9999999571591616E-3</v>
      </c>
      <c r="Q522" s="20">
        <v>535496.03</v>
      </c>
      <c r="R522" s="8">
        <f>Таблица8234352[[#This Row],[ПОСТУПИЛО ВЗНОСОВ ПО БАНКОВСКОЙ ВЫПИСКЕ]]-Таблица8234352[[#This Row],[Оплачено пени, руб,]]</f>
        <v>534667.19000000006</v>
      </c>
      <c r="S5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72216.829999999973</v>
      </c>
      <c r="T522" s="18">
        <v>2238.1999999999998</v>
      </c>
      <c r="U522" s="18">
        <v>828.84</v>
      </c>
      <c r="V522" s="20">
        <v>43087.27</v>
      </c>
      <c r="W522" s="20">
        <v>0</v>
      </c>
      <c r="X522" s="20">
        <v>0</v>
      </c>
      <c r="Y522" s="21">
        <v>0</v>
      </c>
      <c r="Z522" s="21">
        <v>0</v>
      </c>
      <c r="AA5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17976350.440000001</v>
      </c>
      <c r="AB522" s="16">
        <v>17397767.140000001</v>
      </c>
      <c r="AC522" s="20">
        <f t="shared" si="0"/>
        <v>17976350.440000001</v>
      </c>
      <c r="AD5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2" s="24"/>
      <c r="AF522" s="1" t="s">
        <v>1366</v>
      </c>
      <c r="AG522" s="1">
        <v>16744263.890000001</v>
      </c>
    </row>
    <row r="523" spans="2:33" ht="30" hidden="1">
      <c r="B523" s="15" t="s">
        <v>1770</v>
      </c>
      <c r="C523" s="1" t="s">
        <v>1367</v>
      </c>
      <c r="D523" s="1" t="s">
        <v>33</v>
      </c>
      <c r="E523" s="1" t="s">
        <v>1368</v>
      </c>
      <c r="F523" s="1" t="s">
        <v>1369</v>
      </c>
      <c r="G523" s="1" t="s">
        <v>728</v>
      </c>
      <c r="I523" s="1" t="s">
        <v>157</v>
      </c>
      <c r="J523" s="1" t="s">
        <v>158</v>
      </c>
      <c r="K523" s="17">
        <v>18676.599999999999</v>
      </c>
      <c r="L523" s="17">
        <v>35.200000000000003</v>
      </c>
      <c r="M523" s="17">
        <v>10.48</v>
      </c>
      <c r="N523" s="18">
        <v>588299.06999999995</v>
      </c>
      <c r="O5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588298.99199999997</v>
      </c>
      <c r="P523" s="17">
        <f>Таблица8234352[[#This Row],[Начислено взносов по отчету УК, руб,]]-Таблица8234352[[#This Row],[Начислено взносов  расчетное]]</f>
        <v>7.7999999979510903E-2</v>
      </c>
      <c r="Q523" s="20">
        <v>573580.5</v>
      </c>
      <c r="R523" s="8">
        <f>Таблица8234352[[#This Row],[ПОСТУПИЛО ВЗНОСОВ ПО БАНКОВСКОЙ ВЫПИСКЕ]]-Таблица8234352[[#This Row],[Оплачено пени, руб,]]</f>
        <v>551493.69999999995</v>
      </c>
      <c r="S5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22039.719999999998</v>
      </c>
      <c r="T523" s="18">
        <v>7321.15</v>
      </c>
      <c r="U523" s="18">
        <v>22086.799999999999</v>
      </c>
      <c r="V523" s="20">
        <v>8394.52</v>
      </c>
      <c r="W523" s="20">
        <v>0</v>
      </c>
      <c r="X523" s="20">
        <v>0</v>
      </c>
      <c r="Y523" s="21">
        <v>0</v>
      </c>
      <c r="Z523" s="21">
        <v>0</v>
      </c>
      <c r="AA5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7300690.3599999994</v>
      </c>
      <c r="AB523" s="16">
        <v>6718715.3399999999</v>
      </c>
      <c r="AC523" s="20">
        <f t="shared" si="0"/>
        <v>7300690.3599999994</v>
      </c>
      <c r="AD5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3" s="24"/>
      <c r="AF523" s="1" t="s">
        <v>1367</v>
      </c>
      <c r="AG523" s="1">
        <v>6099300.7400000002</v>
      </c>
    </row>
    <row r="524" spans="2:33" ht="30" hidden="1">
      <c r="B524" s="15" t="s">
        <v>1770</v>
      </c>
      <c r="C524" s="1" t="s">
        <v>1370</v>
      </c>
      <c r="D524" s="1" t="s">
        <v>33</v>
      </c>
      <c r="E524" s="1" t="s">
        <v>305</v>
      </c>
      <c r="F524" s="1" t="s">
        <v>306</v>
      </c>
      <c r="G524" s="1" t="s">
        <v>75</v>
      </c>
      <c r="I524" s="1" t="s">
        <v>195</v>
      </c>
      <c r="J524" s="1" t="s">
        <v>51</v>
      </c>
      <c r="K524" s="17">
        <v>3791.3</v>
      </c>
      <c r="L524" s="17">
        <v>1378.2</v>
      </c>
      <c r="M524" s="17">
        <v>10.09</v>
      </c>
      <c r="N524" s="18">
        <v>156480.81</v>
      </c>
      <c r="O52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156480.76499999998</v>
      </c>
      <c r="P524" s="17">
        <f>Таблица8234352[[#This Row],[Начислено взносов по отчету УК, руб,]]-Таблица8234352[[#This Row],[Начислено взносов  расчетное]]</f>
        <v>4.5000000012805685E-2</v>
      </c>
      <c r="Q524" s="20">
        <v>162122.49</v>
      </c>
      <c r="R524" s="8">
        <f>Таблица8234352[[#This Row],[ПОСТУПИЛО ВЗНОСОВ ПО БАНКОВСКОЙ ВЫПИСКЕ]]-Таблица8234352[[#This Row],[Оплачено пени, руб,]]</f>
        <v>147334.91</v>
      </c>
      <c r="S5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2483.4299999999948</v>
      </c>
      <c r="T524" s="18">
        <v>8125.11</v>
      </c>
      <c r="U524" s="18">
        <v>14787.58</v>
      </c>
      <c r="V524" s="20">
        <v>0</v>
      </c>
      <c r="W524" s="20">
        <v>0</v>
      </c>
      <c r="X524" s="20">
        <v>0</v>
      </c>
      <c r="Y524" s="21">
        <v>0</v>
      </c>
      <c r="Z524" s="21">
        <v>0</v>
      </c>
      <c r="AA5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5804395.040000001</v>
      </c>
      <c r="AB524" s="16">
        <v>5642272.5500000007</v>
      </c>
      <c r="AC524" s="20">
        <v>5804395.04</v>
      </c>
      <c r="AD5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4" s="24"/>
      <c r="AF524" s="1" t="s">
        <v>1370</v>
      </c>
      <c r="AG524" s="1">
        <v>5473838.6500000004</v>
      </c>
    </row>
    <row r="525" spans="2:33" s="14" customFormat="1" ht="30" hidden="1">
      <c r="B525" s="15" t="s">
        <v>1770</v>
      </c>
      <c r="C525" s="1" t="s">
        <v>1371</v>
      </c>
      <c r="D525" s="1" t="s">
        <v>33</v>
      </c>
      <c r="E525" s="1" t="s">
        <v>471</v>
      </c>
      <c r="F525" s="1" t="s">
        <v>472</v>
      </c>
      <c r="G525" s="1" t="s">
        <v>1372</v>
      </c>
      <c r="H525" s="1" t="s">
        <v>1772</v>
      </c>
      <c r="I525" s="1" t="s">
        <v>345</v>
      </c>
      <c r="J525" s="1" t="s">
        <v>346</v>
      </c>
      <c r="K525" s="17">
        <v>19599.400000000001</v>
      </c>
      <c r="L525" s="17">
        <v>190.8</v>
      </c>
      <c r="M525" s="17">
        <v>10.48</v>
      </c>
      <c r="N525" s="18">
        <v>622203.78</v>
      </c>
      <c r="O5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622203.88800000004</v>
      </c>
      <c r="P525" s="17">
        <f>Таблица8234352[[#This Row],[Начислено взносов по отчету УК, руб,]]-Таблица8234352[[#This Row],[Начислено взносов  расчетное]]</f>
        <v>-0.10800000000745058</v>
      </c>
      <c r="Q525" s="20">
        <v>574250.41</v>
      </c>
      <c r="R525" s="3">
        <f>Таблица8234352[[#This Row],[ПОСТУПИЛО ВЗНОСОВ ПО БАНКОВСКОЙ ВЫПИСКЕ]]-Таблица8234352[[#This Row],[Оплачено пени, руб,]]</f>
        <v>573566.88</v>
      </c>
      <c r="S5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62177.580000000024</v>
      </c>
      <c r="T525" s="18">
        <v>14224.21</v>
      </c>
      <c r="U525" s="18">
        <v>683.53</v>
      </c>
      <c r="V525" s="20">
        <v>4018.03</v>
      </c>
      <c r="W525" s="20">
        <v>0</v>
      </c>
      <c r="X525" s="20">
        <v>0</v>
      </c>
      <c r="Y525" s="21">
        <v>0</v>
      </c>
      <c r="Z525" s="21">
        <v>0</v>
      </c>
      <c r="AA525" s="17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3747288.8299999991</v>
      </c>
      <c r="AB525" s="16">
        <v>3169020.3899999997</v>
      </c>
      <c r="AC525" s="46">
        <f t="shared" si="0"/>
        <v>3747288.8299999991</v>
      </c>
      <c r="AD5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5" s="24"/>
      <c r="AF525" s="1" t="s">
        <v>1371</v>
      </c>
      <c r="AG525" s="1">
        <v>2430411.46</v>
      </c>
    </row>
    <row r="526" spans="2:33" ht="30" hidden="1">
      <c r="B526" s="15" t="s">
        <v>1770</v>
      </c>
      <c r="C526" s="1" t="s">
        <v>1373</v>
      </c>
      <c r="D526" s="1" t="s">
        <v>33</v>
      </c>
      <c r="E526" s="1" t="s">
        <v>208</v>
      </c>
      <c r="F526" s="1" t="s">
        <v>209</v>
      </c>
      <c r="G526" s="1" t="s">
        <v>43</v>
      </c>
      <c r="I526" s="1" t="s">
        <v>572</v>
      </c>
      <c r="J526" s="1" t="s">
        <v>573</v>
      </c>
      <c r="K526" s="17">
        <v>18790.7</v>
      </c>
      <c r="L526" s="17">
        <v>69.599999999999994</v>
      </c>
      <c r="M526" s="17">
        <v>10.48</v>
      </c>
      <c r="N526" s="18">
        <v>592966.89</v>
      </c>
      <c r="O5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592967.83199999994</v>
      </c>
      <c r="P526" s="17">
        <f>Таблица8234352[[#This Row],[Начислено взносов по отчету УК, руб,]]-Таблица8234352[[#This Row],[Начислено взносов  расчетное]]</f>
        <v>-0.94199999992270023</v>
      </c>
      <c r="Q526" s="27">
        <v>468562.24</v>
      </c>
      <c r="R526" s="8">
        <f>Таблица8234352[[#This Row],[ПОСТУПИЛО ВЗНОСОВ ПО БАНКОВСКОЙ ВЫПИСКЕ]]-Таблица8234352[[#This Row],[Оплачено пени, руб,]]</f>
        <v>465655.75</v>
      </c>
      <c r="S5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184569.45</v>
      </c>
      <c r="T526" s="18">
        <v>60164.800000000003</v>
      </c>
      <c r="U526" s="18">
        <v>2906.49</v>
      </c>
      <c r="V526" s="20">
        <v>0</v>
      </c>
      <c r="W526" s="20">
        <v>0</v>
      </c>
      <c r="X526" s="20">
        <v>0</v>
      </c>
      <c r="Y526" s="21">
        <v>0</v>
      </c>
      <c r="Z526" s="21">
        <v>0</v>
      </c>
      <c r="AA5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3272770.0299999993</v>
      </c>
      <c r="AB526" s="16">
        <v>2804207.7899999991</v>
      </c>
      <c r="AC526" s="20">
        <v>3272770.03</v>
      </c>
      <c r="AD5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6" s="24" t="s">
        <v>661</v>
      </c>
      <c r="AF526" s="1" t="s">
        <v>1373</v>
      </c>
      <c r="AG526" s="1">
        <v>12647045.83</v>
      </c>
    </row>
    <row r="527" spans="2:33" ht="30" hidden="1">
      <c r="B527" s="15" t="s">
        <v>1770</v>
      </c>
      <c r="C527" s="1" t="s">
        <v>1374</v>
      </c>
      <c r="D527" s="1" t="s">
        <v>33</v>
      </c>
      <c r="E527" s="1" t="s">
        <v>765</v>
      </c>
      <c r="F527" s="1" t="s">
        <v>766</v>
      </c>
      <c r="G527" s="1" t="s">
        <v>162</v>
      </c>
      <c r="I527" s="30" t="s">
        <v>349</v>
      </c>
      <c r="J527" s="30" t="s">
        <v>350</v>
      </c>
      <c r="K527" s="31">
        <v>19691.7</v>
      </c>
      <c r="L527" s="31">
        <v>146.9</v>
      </c>
      <c r="M527" s="17">
        <v>10.48</v>
      </c>
      <c r="N527" s="18">
        <v>623725.53</v>
      </c>
      <c r="O5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623725.58400000003</v>
      </c>
      <c r="P527" s="17">
        <f>Таблица8234352[[#This Row],[Начислено взносов по отчету УК, руб,]]-Таблица8234352[[#This Row],[Начислено взносов  расчетное]]</f>
        <v>-5.400000000372529E-2</v>
      </c>
      <c r="Q527" s="20">
        <v>655412.6</v>
      </c>
      <c r="R527" s="8">
        <f>Таблица8234352[[#This Row],[ПОСТУПИЛО ВЗНОСОВ ПО БАНКОВСКОЙ ВЫПИСКЕ]]-Таблица8234352[[#This Row],[Оплачено пени, руб,]]</f>
        <v>649336.54999999993</v>
      </c>
      <c r="S5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-13520.159999999902</v>
      </c>
      <c r="T527" s="18">
        <v>18166.91</v>
      </c>
      <c r="U527" s="18">
        <v>6076.05</v>
      </c>
      <c r="V527" s="20">
        <v>48874.76</v>
      </c>
      <c r="W527" s="20">
        <v>0</v>
      </c>
      <c r="X527" s="20">
        <v>0</v>
      </c>
      <c r="Y527" s="21">
        <v>0</v>
      </c>
      <c r="Z527" s="21">
        <v>3188.79</v>
      </c>
      <c r="AA5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7172580.6499999994</v>
      </c>
      <c r="AB527" s="16">
        <v>6471482.0800000001</v>
      </c>
      <c r="AC527" s="20">
        <f t="shared" si="0"/>
        <v>7172580.6499999994</v>
      </c>
      <c r="AD5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7" s="24"/>
      <c r="AF527" s="1" t="s">
        <v>1374</v>
      </c>
      <c r="AG527" s="1">
        <v>5840662.3499999996</v>
      </c>
    </row>
    <row r="528" spans="2:33" ht="30" hidden="1">
      <c r="B528" s="15" t="s">
        <v>1770</v>
      </c>
      <c r="C528" s="1" t="s">
        <v>1375</v>
      </c>
      <c r="D528" s="1" t="s">
        <v>33</v>
      </c>
      <c r="E528" s="1" t="s">
        <v>568</v>
      </c>
      <c r="F528" s="1" t="s">
        <v>569</v>
      </c>
      <c r="G528" s="1" t="s">
        <v>647</v>
      </c>
      <c r="I528" s="1" t="s">
        <v>195</v>
      </c>
      <c r="J528" s="1" t="s">
        <v>51</v>
      </c>
      <c r="K528" s="17">
        <v>6163.9</v>
      </c>
      <c r="L528" s="17">
        <v>0</v>
      </c>
      <c r="M528" s="17">
        <v>10.09</v>
      </c>
      <c r="N528" s="18">
        <v>186478.3</v>
      </c>
      <c r="O5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186581.253</v>
      </c>
      <c r="P528" s="17">
        <f>Таблица8234352[[#This Row],[Начислено взносов по отчету УК, руб,]]-Таблица8234352[[#This Row],[Начислено взносов  расчетное]]</f>
        <v>-102.95300000000861</v>
      </c>
      <c r="Q528" s="20">
        <v>179672.95</v>
      </c>
      <c r="R528" s="8">
        <f>Таблица8234352[[#This Row],[ПОСТУПИЛО ВЗНОСОВ ПО БАНКОВСКОЙ ВЫПИСКЕ]]-Таблица8234352[[#This Row],[Оплачено пени, руб,]]</f>
        <v>179414.43000000002</v>
      </c>
      <c r="S5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25746.359999999964</v>
      </c>
      <c r="T528" s="18">
        <v>18941.009999999998</v>
      </c>
      <c r="U528" s="18">
        <v>258.52</v>
      </c>
      <c r="V528" s="20">
        <v>2399.0500000000002</v>
      </c>
      <c r="W528" s="20">
        <v>0</v>
      </c>
      <c r="X528" s="20">
        <v>0</v>
      </c>
      <c r="Y528" s="21">
        <v>2158279.69</v>
      </c>
      <c r="Z528" s="21">
        <v>0</v>
      </c>
      <c r="AA5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962525.31</v>
      </c>
      <c r="AB528" s="16">
        <v>2938733</v>
      </c>
      <c r="AC528" s="20">
        <f t="shared" si="0"/>
        <v>962525.31</v>
      </c>
      <c r="AD5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8" s="24"/>
      <c r="AF528" s="1" t="s">
        <v>1375</v>
      </c>
      <c r="AG528" s="1">
        <v>2754091.34</v>
      </c>
    </row>
    <row r="529" spans="2:33" ht="30" hidden="1">
      <c r="B529" s="15" t="s">
        <v>1770</v>
      </c>
      <c r="C529" s="1" t="s">
        <v>1376</v>
      </c>
      <c r="D529" s="1" t="s">
        <v>33</v>
      </c>
      <c r="E529" s="1" t="s">
        <v>236</v>
      </c>
      <c r="F529" s="1" t="s">
        <v>237</v>
      </c>
      <c r="G529" s="1" t="s">
        <v>339</v>
      </c>
      <c r="I529" s="1" t="s">
        <v>1377</v>
      </c>
      <c r="J529" s="1" t="s">
        <v>1378</v>
      </c>
      <c r="K529" s="17">
        <v>22382.1</v>
      </c>
      <c r="L529" s="17">
        <v>903.8</v>
      </c>
      <c r="M529" s="17">
        <v>10.48</v>
      </c>
      <c r="N529" s="18">
        <v>732108.69</v>
      </c>
      <c r="O5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732108.696</v>
      </c>
      <c r="P529" s="17">
        <f>Таблица8234352[[#This Row],[Начислено взносов по отчету УК, руб,]]-Таблица8234352[[#This Row],[Начислено взносов  расчетное]]</f>
        <v>-6.0000000521540642E-3</v>
      </c>
      <c r="Q529" s="20">
        <v>640002.44999999995</v>
      </c>
      <c r="R529" s="8">
        <f>Таблица8234352[[#This Row],[ПОСТУПИЛО ВЗНОСОВ ПО БАНКОВСКОЙ ВЫПИСКЕ]]-Таблица8234352[[#This Row],[Оплачено пени, руб,]]</f>
        <v>636753.88</v>
      </c>
      <c r="S5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103779.56999999993</v>
      </c>
      <c r="T529" s="18">
        <v>11673.33</v>
      </c>
      <c r="U529" s="18">
        <v>3248.57</v>
      </c>
      <c r="V529" s="20">
        <v>28024</v>
      </c>
      <c r="W529" s="20">
        <v>0</v>
      </c>
      <c r="X529" s="20">
        <v>0</v>
      </c>
      <c r="Y529" s="21">
        <v>0</v>
      </c>
      <c r="Z529" s="21">
        <v>0</v>
      </c>
      <c r="AA5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11960722.390000001</v>
      </c>
      <c r="AB529" s="16">
        <v>11292695.939999999</v>
      </c>
      <c r="AC529" s="20">
        <f t="shared" si="0"/>
        <v>11960722.390000001</v>
      </c>
      <c r="AD5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29" s="24" t="s">
        <v>282</v>
      </c>
      <c r="AF529" s="1" t="s">
        <v>1376</v>
      </c>
      <c r="AG529" s="1">
        <v>10460171.890000001</v>
      </c>
    </row>
    <row r="530" spans="2:33" ht="30" hidden="1">
      <c r="B530" s="15" t="s">
        <v>1770</v>
      </c>
      <c r="C530" s="1" t="s">
        <v>1379</v>
      </c>
      <c r="D530" s="1" t="s">
        <v>33</v>
      </c>
      <c r="E530" s="1" t="s">
        <v>538</v>
      </c>
      <c r="F530" s="1" t="s">
        <v>1380</v>
      </c>
      <c r="G530" s="1" t="s">
        <v>1096</v>
      </c>
      <c r="I530" s="1" t="s">
        <v>325</v>
      </c>
      <c r="J530" s="1">
        <v>2460093992</v>
      </c>
      <c r="K530" s="17">
        <v>24256.7</v>
      </c>
      <c r="L530" s="17">
        <v>12.8</v>
      </c>
      <c r="M530" s="17">
        <v>10.48</v>
      </c>
      <c r="N530" s="18">
        <v>756257.63</v>
      </c>
      <c r="O5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763033.08000000007</v>
      </c>
      <c r="P530" s="17">
        <f>Таблица8234352[[#This Row],[Начислено взносов по отчету УК, руб,]]-Таблица8234352[[#This Row],[Начислено взносов  расчетное]]</f>
        <v>-6775.4500000000698</v>
      </c>
      <c r="Q530" s="20">
        <v>596915.41</v>
      </c>
      <c r="R530" s="8">
        <f>Таблица8234352[[#This Row],[ПОСТУПИЛО ВЗНОСОВ ПО БАНКОВСКОЙ ВЫПИСКЕ]]-Таблица8234352[[#This Row],[Оплачено пени, руб,]]</f>
        <v>590901.95000000007</v>
      </c>
      <c r="S5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165695.17999999993</v>
      </c>
      <c r="T530" s="18">
        <v>6352.96</v>
      </c>
      <c r="U530" s="18">
        <v>6013.46</v>
      </c>
      <c r="V530" s="20">
        <v>58572.78</v>
      </c>
      <c r="W530" s="20">
        <v>0</v>
      </c>
      <c r="X530" s="20">
        <v>0</v>
      </c>
      <c r="Y530" s="21">
        <v>0</v>
      </c>
      <c r="Z530" s="21">
        <v>0</v>
      </c>
      <c r="AA5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8444405.75</v>
      </c>
      <c r="AB530" s="16">
        <v>7788917.5599999996</v>
      </c>
      <c r="AC530" s="20">
        <f t="shared" si="0"/>
        <v>8444405.75</v>
      </c>
      <c r="AD53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0" s="24"/>
      <c r="AF530" s="1" t="s">
        <v>1379</v>
      </c>
      <c r="AG530" s="1">
        <v>7012295.8099999996</v>
      </c>
    </row>
    <row r="531" spans="2:33" ht="30" hidden="1">
      <c r="B531" s="15" t="s">
        <v>1770</v>
      </c>
      <c r="C531" s="1" t="s">
        <v>1381</v>
      </c>
      <c r="D531" s="1" t="s">
        <v>443</v>
      </c>
      <c r="E531" s="1" t="s">
        <v>802</v>
      </c>
      <c r="F531" s="1" t="s">
        <v>1382</v>
      </c>
      <c r="G531" s="1" t="s">
        <v>213</v>
      </c>
      <c r="I531" s="1" t="s">
        <v>1239</v>
      </c>
      <c r="J531" s="1" t="s">
        <v>1240</v>
      </c>
      <c r="K531" s="17">
        <v>5107.1000000000004</v>
      </c>
      <c r="L531" s="17">
        <v>0</v>
      </c>
      <c r="M531" s="17">
        <v>10.09</v>
      </c>
      <c r="N531" s="18">
        <v>154591.91</v>
      </c>
      <c r="O5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154591.91700000002</v>
      </c>
      <c r="P531" s="17">
        <f>Таблица8234352[[#This Row],[Начислено взносов по отчету УК, руб,]]-Таблица8234352[[#This Row],[Начислено взносов  расчетное]]</f>
        <v>-7.0000000123400241E-3</v>
      </c>
      <c r="Q531" s="20">
        <v>148800.04</v>
      </c>
      <c r="R531" s="8">
        <f>Таблица8234352[[#This Row],[ПОСТУПИЛО ВЗНОСОВ ПО БАНКОВСКОЙ ВЫПИСКЕ]]-Таблица8234352[[#This Row],[Оплачено пени, руб,]]</f>
        <v>130834.53000000001</v>
      </c>
      <c r="S5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17608.03999999999</v>
      </c>
      <c r="T531" s="18">
        <v>11816.17</v>
      </c>
      <c r="U531" s="18">
        <v>17965.509999999998</v>
      </c>
      <c r="V531" s="20">
        <v>0</v>
      </c>
      <c r="W531" s="20">
        <v>0</v>
      </c>
      <c r="X531" s="20">
        <v>0</v>
      </c>
      <c r="Y531" s="21">
        <v>0</v>
      </c>
      <c r="Z531" s="21">
        <v>0</v>
      </c>
      <c r="AA5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4630261.92</v>
      </c>
      <c r="AB531" s="16">
        <v>4481461.88</v>
      </c>
      <c r="AC531" s="50">
        <f t="shared" si="0"/>
        <v>4630261.92</v>
      </c>
      <c r="AD5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1" s="24"/>
      <c r="AF531" s="1" t="s">
        <v>1381</v>
      </c>
      <c r="AG531" s="1">
        <v>4340744.34</v>
      </c>
    </row>
    <row r="532" spans="2:33" ht="30" hidden="1">
      <c r="B532" s="15" t="s">
        <v>1770</v>
      </c>
      <c r="C532" s="1" t="s">
        <v>1383</v>
      </c>
      <c r="D532" s="1" t="s">
        <v>33</v>
      </c>
      <c r="E532" s="1" t="s">
        <v>1103</v>
      </c>
      <c r="F532" s="1" t="s">
        <v>1104</v>
      </c>
      <c r="G532" s="1" t="s">
        <v>786</v>
      </c>
      <c r="I532" s="1" t="s">
        <v>1105</v>
      </c>
      <c r="J532" s="1" t="s">
        <v>1106</v>
      </c>
      <c r="K532" s="17">
        <v>24261.7</v>
      </c>
      <c r="L532" s="17">
        <v>2875.7</v>
      </c>
      <c r="M532" s="17">
        <v>10.48</v>
      </c>
      <c r="N532" s="18">
        <v>853200.27</v>
      </c>
      <c r="O5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853199.85600000015</v>
      </c>
      <c r="P532" s="17">
        <f>Таблица8234352[[#This Row],[Начислено взносов по отчету УК, руб,]]-Таблица8234352[[#This Row],[Начислено взносов  расчетное]]</f>
        <v>0.41399999987334013</v>
      </c>
      <c r="Q532" s="20">
        <v>850148.08</v>
      </c>
      <c r="R532" s="8">
        <f>Таблица8234352[[#This Row],[ПОСТУПИЛО ВЗНОСОВ ПО БАНКОВСКОЙ ВЫПИСКЕ]]-Таблица8234352[[#This Row],[Оплачено пени, руб,]]</f>
        <v>844135.69</v>
      </c>
      <c r="S5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11801.610000000073</v>
      </c>
      <c r="T532" s="18">
        <v>8749.42</v>
      </c>
      <c r="U532" s="18">
        <v>6012.39</v>
      </c>
      <c r="V532" s="20">
        <v>0</v>
      </c>
      <c r="W532" s="20">
        <v>0</v>
      </c>
      <c r="X532" s="20">
        <v>0</v>
      </c>
      <c r="Y532" s="21">
        <v>0</v>
      </c>
      <c r="Z532" s="21">
        <v>1000</v>
      </c>
      <c r="AA5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6117909.3799999999</v>
      </c>
      <c r="AB532" s="16">
        <v>5268761.3</v>
      </c>
      <c r="AC532" s="20">
        <f t="shared" si="0"/>
        <v>6117909.3799999999</v>
      </c>
      <c r="AD5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2" s="24"/>
      <c r="AF532" s="1" t="s">
        <v>1383</v>
      </c>
      <c r="AG532" s="1">
        <v>4376609.22</v>
      </c>
    </row>
    <row r="533" spans="2:33" ht="30" hidden="1">
      <c r="B533" s="15" t="s">
        <v>1770</v>
      </c>
      <c r="C533" s="1" t="s">
        <v>1384</v>
      </c>
      <c r="D533" s="1" t="s">
        <v>33</v>
      </c>
      <c r="E533" s="1" t="s">
        <v>1385</v>
      </c>
      <c r="F533" s="1" t="s">
        <v>1386</v>
      </c>
      <c r="G533" s="1" t="s">
        <v>446</v>
      </c>
      <c r="I533" s="1" t="s">
        <v>1387</v>
      </c>
      <c r="J533" s="1" t="s">
        <v>1388</v>
      </c>
      <c r="K533" s="17">
        <v>13739</v>
      </c>
      <c r="L533" s="17">
        <v>0</v>
      </c>
      <c r="M533" s="17">
        <v>10.48</v>
      </c>
      <c r="N533" s="18">
        <v>431993.87</v>
      </c>
      <c r="O5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431954.16000000003</v>
      </c>
      <c r="P533" s="17">
        <f>Таблица8234352[[#This Row],[Начислено взносов по отчету УК, руб,]]-Таблица8234352[[#This Row],[Начислено взносов  расчетное]]</f>
        <v>39.709999999962747</v>
      </c>
      <c r="Q533" s="27">
        <v>454530.07</v>
      </c>
      <c r="R533" s="8">
        <f>Таблица8234352[[#This Row],[ПОСТУПИЛО ВЗНОСОВ ПО БАНКОВСКОЙ ВЫПИСКЕ]]-Таблица8234352[[#This Row],[Оплачено пени, руб,]]</f>
        <v>436870</v>
      </c>
      <c r="S5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403.24999999999636</v>
      </c>
      <c r="T533" s="18">
        <v>22939.45</v>
      </c>
      <c r="U533" s="18">
        <v>17660.07</v>
      </c>
      <c r="V533" s="20">
        <v>3566.58</v>
      </c>
      <c r="W533" s="20">
        <v>0</v>
      </c>
      <c r="X533" s="20">
        <v>0</v>
      </c>
      <c r="Y533" s="21">
        <v>2546000</v>
      </c>
      <c r="Z533" s="21">
        <v>0</v>
      </c>
      <c r="AA5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763534.36999999965</v>
      </c>
      <c r="AB533" s="16">
        <v>2851437.7199999997</v>
      </c>
      <c r="AC533" s="20">
        <f t="shared" si="0"/>
        <v>763534.36999999965</v>
      </c>
      <c r="AD5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3" s="24"/>
      <c r="AF533" s="1" t="s">
        <v>1384</v>
      </c>
      <c r="AG533" s="1">
        <v>2360131.34</v>
      </c>
    </row>
    <row r="534" spans="2:33" ht="30" hidden="1">
      <c r="B534" s="15" t="s">
        <v>1770</v>
      </c>
      <c r="C534" s="1" t="s">
        <v>1389</v>
      </c>
      <c r="D534" s="1" t="s">
        <v>33</v>
      </c>
      <c r="E534" s="1" t="s">
        <v>471</v>
      </c>
      <c r="F534" s="1" t="s">
        <v>472</v>
      </c>
      <c r="G534" s="1" t="s">
        <v>1390</v>
      </c>
      <c r="I534" s="1" t="s">
        <v>345</v>
      </c>
      <c r="J534" s="1" t="s">
        <v>346</v>
      </c>
      <c r="K534" s="17">
        <v>25292.7</v>
      </c>
      <c r="L534" s="17">
        <v>2706.8</v>
      </c>
      <c r="M534" s="17">
        <v>10.48</v>
      </c>
      <c r="N534" s="18">
        <v>880304.55</v>
      </c>
      <c r="O5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880304.28</v>
      </c>
      <c r="P534" s="17">
        <f>Таблица8234352[[#This Row],[Начислено взносов по отчету УК, руб,]]-Таблица8234352[[#This Row],[Начислено взносов  расчетное]]</f>
        <v>0.27000000001862645</v>
      </c>
      <c r="Q534" s="20">
        <v>974029.47</v>
      </c>
      <c r="R534" s="8">
        <f>Таблица8234352[[#This Row],[ПОСТУПИЛО ВЗНОСОВ ПО БАНКОВСКОЙ ВЫПИСКЕ]]-Таблица8234352[[#This Row],[Оплачено пени, руб,]]</f>
        <v>936547.83999999997</v>
      </c>
      <c r="S5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-60865.609999999921</v>
      </c>
      <c r="T534" s="18">
        <v>32859.31</v>
      </c>
      <c r="U534" s="18">
        <v>37481.629999999997</v>
      </c>
      <c r="V534" s="20">
        <v>69864.289999999994</v>
      </c>
      <c r="W534" s="20">
        <v>0</v>
      </c>
      <c r="X534" s="20">
        <v>0</v>
      </c>
      <c r="Y534" s="21">
        <v>0</v>
      </c>
      <c r="Z534" s="21">
        <v>0</v>
      </c>
      <c r="AA5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29252322.099999998</v>
      </c>
      <c r="AB534" s="16">
        <v>28208428.34</v>
      </c>
      <c r="AC534" s="19">
        <v>29252322.100000001</v>
      </c>
      <c r="AD5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4" s="24"/>
      <c r="AF534" s="1" t="s">
        <v>1389</v>
      </c>
      <c r="AG534" s="1">
        <v>27169784.82</v>
      </c>
    </row>
    <row r="535" spans="2:33" ht="30" hidden="1">
      <c r="B535" s="15" t="s">
        <v>1770</v>
      </c>
      <c r="C535" s="1" t="s">
        <v>1391</v>
      </c>
      <c r="D535" s="1" t="s">
        <v>33</v>
      </c>
      <c r="E535" s="1" t="s">
        <v>255</v>
      </c>
      <c r="F535" s="1" t="s">
        <v>256</v>
      </c>
      <c r="G535" s="1" t="s">
        <v>432</v>
      </c>
      <c r="I535" s="1" t="s">
        <v>258</v>
      </c>
      <c r="J535" s="1" t="s">
        <v>259</v>
      </c>
      <c r="K535" s="17">
        <v>24249.200000000001</v>
      </c>
      <c r="L535" s="17">
        <v>3866.3</v>
      </c>
      <c r="M535" s="17">
        <v>10.48</v>
      </c>
      <c r="N535" s="18">
        <v>884809.32</v>
      </c>
      <c r="O5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883951.32000000007</v>
      </c>
      <c r="P535" s="17">
        <f>Таблица8234352[[#This Row],[Начислено взносов по отчету УК, руб,]]-Таблица8234352[[#This Row],[Начислено взносов  расчетное]]</f>
        <v>857.99999999988358</v>
      </c>
      <c r="Q535" s="20">
        <v>1032274.52</v>
      </c>
      <c r="R535" s="8">
        <f>Таблица8234352[[#This Row],[ПОСТУПИЛО ВЗНОСОВ ПО БАНКОВСКОЙ ВЫПИСКЕ]]-Таблица8234352[[#This Row],[Оплачено пени, руб,]]</f>
        <v>1032274.52</v>
      </c>
      <c r="S5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-147465.20000000007</v>
      </c>
      <c r="T535" s="18">
        <v>0</v>
      </c>
      <c r="U535" s="18">
        <v>0</v>
      </c>
      <c r="V535" s="20">
        <v>71200.990000000005</v>
      </c>
      <c r="W535" s="20">
        <v>0</v>
      </c>
      <c r="X535" s="20">
        <v>0</v>
      </c>
      <c r="Y535" s="21">
        <v>0</v>
      </c>
      <c r="Z535" s="21">
        <v>0</v>
      </c>
      <c r="AA5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29785504.449999996</v>
      </c>
      <c r="AB535" s="16">
        <v>28682028.939999998</v>
      </c>
      <c r="AC535" s="20">
        <v>29785504.449999999</v>
      </c>
      <c r="AD5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5" s="24" t="s">
        <v>260</v>
      </c>
      <c r="AF535" s="1" t="s">
        <v>1391</v>
      </c>
      <c r="AG535" s="1">
        <v>27719455.879999999</v>
      </c>
    </row>
    <row r="536" spans="2:33" ht="30" hidden="1">
      <c r="B536" s="15" t="s">
        <v>1770</v>
      </c>
      <c r="C536" s="1" t="s">
        <v>1392</v>
      </c>
      <c r="D536" s="1" t="s">
        <v>33</v>
      </c>
      <c r="E536" s="1" t="s">
        <v>1393</v>
      </c>
      <c r="F536" s="1" t="s">
        <v>1394</v>
      </c>
      <c r="G536" s="1" t="s">
        <v>115</v>
      </c>
      <c r="I536" s="1" t="s">
        <v>1395</v>
      </c>
      <c r="J536" s="1" t="s">
        <v>1396</v>
      </c>
      <c r="K536" s="17">
        <v>32053.9</v>
      </c>
      <c r="L536" s="17">
        <v>231.7</v>
      </c>
      <c r="M536" s="17">
        <v>10.48</v>
      </c>
      <c r="N536" s="18">
        <v>1015071.79</v>
      </c>
      <c r="O5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1015059.2640000002</v>
      </c>
      <c r="P536" s="17">
        <f>Таблица8234352[[#This Row],[Начислено взносов по отчету УК, руб,]]-Таблица8234352[[#This Row],[Начислено взносов  расчетное]]</f>
        <v>12.52599999983795</v>
      </c>
      <c r="Q536" s="27">
        <v>978547.05</v>
      </c>
      <c r="R536" s="8">
        <f>Таблица8234352[[#This Row],[ПОСТУПИЛО ВЗНОСОВ ПО БАНКОВСКОЙ ВЫПИСКЕ]]-Таблица8234352[[#This Row],[Оплачено пени, руб,]]</f>
        <v>958602.26</v>
      </c>
      <c r="S5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111864.07000000004</v>
      </c>
      <c r="T536" s="18">
        <v>75339.33</v>
      </c>
      <c r="U536" s="18">
        <v>19944.79</v>
      </c>
      <c r="V536" s="20">
        <v>6266.63</v>
      </c>
      <c r="W536" s="20">
        <v>0</v>
      </c>
      <c r="X536" s="20">
        <v>0</v>
      </c>
      <c r="Y536" s="21">
        <v>0</v>
      </c>
      <c r="Z536" s="21">
        <v>0</v>
      </c>
      <c r="AA5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5860707.6799999997</v>
      </c>
      <c r="AB536" s="16">
        <v>4875894</v>
      </c>
      <c r="AC536" s="20">
        <f t="shared" si="0"/>
        <v>5860707.6799999997</v>
      </c>
      <c r="AD5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6" s="24"/>
      <c r="AF536" s="1" t="s">
        <v>1392</v>
      </c>
      <c r="AG536" s="1">
        <v>4802861.3600000003</v>
      </c>
    </row>
    <row r="537" spans="2:33" ht="30" hidden="1">
      <c r="B537" s="15" t="s">
        <v>1770</v>
      </c>
      <c r="C537" s="1" t="s">
        <v>1397</v>
      </c>
      <c r="D537" s="1" t="s">
        <v>443</v>
      </c>
      <c r="E537" s="1" t="s">
        <v>47</v>
      </c>
      <c r="F537" s="1" t="s">
        <v>1398</v>
      </c>
      <c r="G537" s="1" t="s">
        <v>89</v>
      </c>
      <c r="I537" s="1" t="s">
        <v>1239</v>
      </c>
      <c r="J537" s="1" t="s">
        <v>1240</v>
      </c>
      <c r="K537" s="17">
        <v>6491.8</v>
      </c>
      <c r="L537" s="17">
        <v>0</v>
      </c>
      <c r="M537" s="17">
        <v>10.09</v>
      </c>
      <c r="N537" s="18">
        <v>196506.78</v>
      </c>
      <c r="O5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196506.78600000002</v>
      </c>
      <c r="P537" s="17">
        <f>Таблица8234352[[#This Row],[Начислено взносов по отчету УК, руб,]]-Таблица8234352[[#This Row],[Начислено взносов  расчетное]]</f>
        <v>-6.0000000230502337E-3</v>
      </c>
      <c r="Q537" s="20">
        <v>131373.51</v>
      </c>
      <c r="R537" s="8">
        <f>Таблица8234352[[#This Row],[ПОСТУПИЛО ВЗНОСОВ ПО БАНКОВСКОЙ ВЫПИСКЕ]]-Таблица8234352[[#This Row],[Оплачено пени, руб,]]</f>
        <v>131354.18000000002</v>
      </c>
      <c r="S5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68229.809999999969</v>
      </c>
      <c r="T537" s="18">
        <v>3096.54</v>
      </c>
      <c r="U537" s="18">
        <v>19.329999999999998</v>
      </c>
      <c r="V537" s="20">
        <v>0</v>
      </c>
      <c r="W537" s="20">
        <v>0</v>
      </c>
      <c r="X537" s="20">
        <v>0</v>
      </c>
      <c r="Y537" s="21">
        <v>0</v>
      </c>
      <c r="Z537" s="21">
        <v>0</v>
      </c>
      <c r="AA5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5917278.9699999997</v>
      </c>
      <c r="AB537" s="16">
        <v>5785905.46</v>
      </c>
      <c r="AC537" s="20">
        <f t="shared" si="0"/>
        <v>5917278.9699999997</v>
      </c>
      <c r="AD5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7" s="24"/>
      <c r="AF537" s="1" t="s">
        <v>1397</v>
      </c>
      <c r="AG537" s="1">
        <v>5605685.9299999997</v>
      </c>
    </row>
    <row r="538" spans="2:33" ht="30" hidden="1">
      <c r="B538" s="15" t="s">
        <v>1770</v>
      </c>
      <c r="C538" s="1" t="s">
        <v>1399</v>
      </c>
      <c r="D538" s="1" t="s">
        <v>827</v>
      </c>
      <c r="E538" s="1" t="s">
        <v>1183</v>
      </c>
      <c r="F538" s="1" t="s">
        <v>1179</v>
      </c>
      <c r="G538" s="1" t="s">
        <v>1069</v>
      </c>
      <c r="I538" s="1" t="s">
        <v>1181</v>
      </c>
      <c r="J538" s="1" t="s">
        <v>831</v>
      </c>
      <c r="K538" s="17">
        <v>29451</v>
      </c>
      <c r="L538" s="17">
        <v>3659.1</v>
      </c>
      <c r="M538" s="17">
        <v>10.48</v>
      </c>
      <c r="N538" s="18">
        <v>1040984.46</v>
      </c>
      <c r="O53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1040981.544</v>
      </c>
      <c r="P538" s="17">
        <f>Таблица8234352[[#This Row],[Начислено взносов по отчету УК, руб,]]-Таблица8234352[[#This Row],[Начислено взносов  расчетное]]</f>
        <v>2.915999999968335</v>
      </c>
      <c r="Q538" s="20">
        <v>766641.77</v>
      </c>
      <c r="R538" s="8">
        <f>Таблица8234352[[#This Row],[ПОСТУПИЛО ВЗНОСОВ ПО БАНКОВСКОЙ ВЫПИСКЕ]]-Таблица8234352[[#This Row],[Оплачено пени, руб,]]</f>
        <v>764519.77</v>
      </c>
      <c r="S5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277878.12999999995</v>
      </c>
      <c r="T538" s="18">
        <v>3535.44</v>
      </c>
      <c r="U538" s="18">
        <v>2122</v>
      </c>
      <c r="V538" s="20">
        <v>0</v>
      </c>
      <c r="W538" s="20">
        <v>0</v>
      </c>
      <c r="X538" s="20">
        <v>0</v>
      </c>
      <c r="Y538" s="21">
        <v>0</v>
      </c>
      <c r="Z538" s="21">
        <v>0</v>
      </c>
      <c r="AA5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7647000.1899999995</v>
      </c>
      <c r="AB538" s="16">
        <v>6880358.4199999999</v>
      </c>
      <c r="AC538" s="20">
        <f t="shared" si="0"/>
        <v>7647000.1899999995</v>
      </c>
      <c r="AD5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8" s="24" t="s">
        <v>661</v>
      </c>
      <c r="AF538" s="1" t="s">
        <v>1399</v>
      </c>
      <c r="AG538" s="1">
        <v>5384520.9100000001</v>
      </c>
    </row>
    <row r="539" spans="2:33" ht="30" hidden="1">
      <c r="B539" s="15" t="s">
        <v>1770</v>
      </c>
      <c r="C539" s="1" t="s">
        <v>1400</v>
      </c>
      <c r="D539" s="1" t="s">
        <v>33</v>
      </c>
      <c r="E539" s="1" t="s">
        <v>208</v>
      </c>
      <c r="F539" s="1" t="s">
        <v>209</v>
      </c>
      <c r="G539" s="1" t="s">
        <v>1401</v>
      </c>
      <c r="I539" s="30" t="s">
        <v>1291</v>
      </c>
      <c r="J539" s="30" t="s">
        <v>1292</v>
      </c>
      <c r="K539" s="31">
        <v>18698.859</v>
      </c>
      <c r="L539" s="31">
        <v>64</v>
      </c>
      <c r="M539" s="17">
        <v>10.48</v>
      </c>
      <c r="N539" s="18">
        <v>589904.52</v>
      </c>
      <c r="O539" s="17">
        <v>589904.52</v>
      </c>
      <c r="P539" s="17">
        <f>Таблица8234352[[#This Row],[Начислено взносов по отчету УК, руб,]]-Таблица8234352[[#This Row],[Начислено взносов  расчетное]]</f>
        <v>0</v>
      </c>
      <c r="Q539" s="20">
        <v>557991.96</v>
      </c>
      <c r="R539" s="8">
        <f>Таблица8234352[[#This Row],[ПОСТУПИЛО ВЗНОСОВ ПО БАНКОВСКОЙ ВЫПИСКЕ]]-Таблица8234352[[#This Row],[Оплачено пени, руб,]]</f>
        <v>557991.96</v>
      </c>
      <c r="S5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31912.560000000056</v>
      </c>
      <c r="T539" s="18">
        <v>0</v>
      </c>
      <c r="U539" s="18">
        <v>0</v>
      </c>
      <c r="V539" s="20">
        <v>46757.58</v>
      </c>
      <c r="W539" s="20">
        <v>0</v>
      </c>
      <c r="X539" s="20">
        <v>0</v>
      </c>
      <c r="Y539" s="21">
        <v>0</v>
      </c>
      <c r="Z539" s="21">
        <v>0</v>
      </c>
      <c r="AA5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19495813.119999997</v>
      </c>
      <c r="AB539" s="16">
        <v>18891063.579999998</v>
      </c>
      <c r="AC539" s="20">
        <f t="shared" si="0"/>
        <v>19495813.119999997</v>
      </c>
      <c r="AD5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39" s="24"/>
      <c r="AF539" s="1" t="s">
        <v>1400</v>
      </c>
      <c r="AG539" s="1">
        <v>18117984.809999999</v>
      </c>
    </row>
    <row r="540" spans="2:33" ht="30" hidden="1">
      <c r="B540" s="15" t="s">
        <v>1770</v>
      </c>
      <c r="C540" s="1" t="s">
        <v>1402</v>
      </c>
      <c r="D540" s="1" t="s">
        <v>33</v>
      </c>
      <c r="E540" s="1" t="s">
        <v>1403</v>
      </c>
      <c r="F540" s="1" t="s">
        <v>1404</v>
      </c>
      <c r="G540" s="1" t="s">
        <v>525</v>
      </c>
      <c r="I540" s="1" t="s">
        <v>1225</v>
      </c>
      <c r="J540" s="1" t="s">
        <v>1226</v>
      </c>
      <c r="K540" s="17">
        <v>15575.9</v>
      </c>
      <c r="L540" s="17">
        <v>5377.27</v>
      </c>
      <c r="M540" s="17">
        <v>10.48</v>
      </c>
      <c r="N540" s="18">
        <v>658766.69999999995</v>
      </c>
      <c r="O54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658767.66479999991</v>
      </c>
      <c r="P540" s="17">
        <f>Таблица8234352[[#This Row],[Начислено взносов по отчету УК, руб,]]-Таблица8234352[[#This Row],[Начислено взносов  расчетное]]</f>
        <v>-0.96479999995790422</v>
      </c>
      <c r="Q540" s="20">
        <v>610711.11</v>
      </c>
      <c r="R540" s="8">
        <f>Таблица8234352[[#This Row],[ПОСТУПИЛО ВЗНОСОВ ПО БАНКОВСКОЙ ВЫПИСКЕ]]-Таблица8234352[[#This Row],[Оплачено пени, руб,]]</f>
        <v>577975.99</v>
      </c>
      <c r="S5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235000.41999999993</v>
      </c>
      <c r="T540" s="18">
        <v>186944.83</v>
      </c>
      <c r="U540" s="18">
        <v>32735.119999999999</v>
      </c>
      <c r="V540" s="20">
        <v>0</v>
      </c>
      <c r="W540" s="20">
        <v>0</v>
      </c>
      <c r="X540" s="20">
        <v>0</v>
      </c>
      <c r="Y540" s="21">
        <v>0</v>
      </c>
      <c r="Z540" s="21">
        <v>0</v>
      </c>
      <c r="AA5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15585793.220000001</v>
      </c>
      <c r="AB540" s="16">
        <v>14975082.110000001</v>
      </c>
      <c r="AC540" s="20">
        <f t="shared" si="0"/>
        <v>15585793.220000001</v>
      </c>
      <c r="AD5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0" s="24"/>
      <c r="AF540" s="1" t="s">
        <v>1402</v>
      </c>
      <c r="AG540" s="1">
        <v>14129749.380000001</v>
      </c>
    </row>
    <row r="541" spans="2:33" ht="30" hidden="1">
      <c r="B541" s="15" t="s">
        <v>1770</v>
      </c>
      <c r="C541" s="1" t="s">
        <v>1405</v>
      </c>
      <c r="D541" s="1" t="s">
        <v>33</v>
      </c>
      <c r="E541" s="1" t="s">
        <v>255</v>
      </c>
      <c r="F541" s="1" t="s">
        <v>256</v>
      </c>
      <c r="G541" s="1" t="s">
        <v>162</v>
      </c>
      <c r="H541" s="1" t="s">
        <v>1771</v>
      </c>
      <c r="I541" s="1" t="s">
        <v>1194</v>
      </c>
      <c r="J541" s="1" t="s">
        <v>1195</v>
      </c>
      <c r="K541" s="17">
        <v>23373.5</v>
      </c>
      <c r="L541" s="17">
        <v>3626.6</v>
      </c>
      <c r="M541" s="17">
        <v>10.48</v>
      </c>
      <c r="N541" s="18">
        <v>823760.34</v>
      </c>
      <c r="O54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848883.14400000009</v>
      </c>
      <c r="P541" s="17">
        <f>Таблица8234352[[#This Row],[Начислено взносов по отчету УК, руб,]]-Таблица8234352[[#This Row],[Начислено взносов  расчетное]]</f>
        <v>-25122.80400000012</v>
      </c>
      <c r="Q541" s="20">
        <v>862409.45</v>
      </c>
      <c r="R541" s="8">
        <f>Таблица8234352[[#This Row],[ПОСТУПИЛО ВЗНОСОВ ПО БАНКОВСКОЙ ВЫПИСКЕ]]-Таблица8234352[[#This Row],[Оплачено пени, руб,]]</f>
        <v>852171.64999999991</v>
      </c>
      <c r="S5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-27616.709999999937</v>
      </c>
      <c r="T541" s="18">
        <v>11032.4</v>
      </c>
      <c r="U541" s="18">
        <v>10237.799999999999</v>
      </c>
      <c r="V541" s="20">
        <v>50922.97</v>
      </c>
      <c r="W541" s="20">
        <v>0</v>
      </c>
      <c r="X541" s="20">
        <v>0</v>
      </c>
      <c r="Y541" s="21">
        <v>0</v>
      </c>
      <c r="Z541" s="21">
        <v>0</v>
      </c>
      <c r="AA5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21454125.640000001</v>
      </c>
      <c r="AB541" s="16">
        <v>20540793.220000003</v>
      </c>
      <c r="AC541" s="20">
        <f t="shared" si="0"/>
        <v>21454125.640000001</v>
      </c>
      <c r="AD5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1" s="24" t="s">
        <v>1406</v>
      </c>
      <c r="AF541" s="1" t="s">
        <v>1405</v>
      </c>
      <c r="AG541" s="1">
        <v>19669575.190000001</v>
      </c>
    </row>
    <row r="542" spans="2:33" ht="30" hidden="1">
      <c r="B542" s="15" t="s">
        <v>1770</v>
      </c>
      <c r="C542" s="1" t="s">
        <v>1407</v>
      </c>
      <c r="D542" s="1" t="s">
        <v>443</v>
      </c>
      <c r="E542" s="1" t="s">
        <v>893</v>
      </c>
      <c r="F542" s="1" t="s">
        <v>894</v>
      </c>
      <c r="G542" s="1" t="s">
        <v>115</v>
      </c>
      <c r="I542" s="1" t="s">
        <v>1408</v>
      </c>
      <c r="J542" s="1" t="s">
        <v>1409</v>
      </c>
      <c r="K542" s="17">
        <v>9737.6</v>
      </c>
      <c r="L542" s="17">
        <v>225.3</v>
      </c>
      <c r="M542" s="17">
        <v>10.48</v>
      </c>
      <c r="N542" s="18">
        <v>313233.36</v>
      </c>
      <c r="O54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313233.576</v>
      </c>
      <c r="P542" s="17">
        <f>Таблица8234352[[#This Row],[Начислено взносов по отчету УК, руб,]]-Таблица8234352[[#This Row],[Начислено взносов  расчетное]]</f>
        <v>-0.21600000001490116</v>
      </c>
      <c r="Q542" s="20">
        <v>292260.71000000002</v>
      </c>
      <c r="R542" s="8">
        <f>Таблица8234352[[#This Row],[ПОСТУПИЛО ВЗНОСОВ ПО БАНКОВСКОЙ ВЫПИСКЕ]]-Таблица8234352[[#This Row],[Оплачено пени, руб,]]</f>
        <v>292260.71000000002</v>
      </c>
      <c r="S5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20972.649999999965</v>
      </c>
      <c r="T542" s="18">
        <v>0</v>
      </c>
      <c r="U542" s="18">
        <v>0</v>
      </c>
      <c r="V542" s="20">
        <v>0</v>
      </c>
      <c r="W542" s="20">
        <v>0</v>
      </c>
      <c r="X542" s="20">
        <v>0</v>
      </c>
      <c r="Y542" s="21">
        <v>0</v>
      </c>
      <c r="Z542" s="21">
        <v>0</v>
      </c>
      <c r="AA5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9560631.9500000011</v>
      </c>
      <c r="AB542" s="16">
        <v>9268371.2400000002</v>
      </c>
      <c r="AC542" s="20">
        <f t="shared" si="0"/>
        <v>9560631.9500000011</v>
      </c>
      <c r="AD5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2" s="24" t="s">
        <v>282</v>
      </c>
      <c r="AF542" s="1" t="s">
        <v>1407</v>
      </c>
      <c r="AG542" s="1">
        <v>8939751.3599999994</v>
      </c>
    </row>
    <row r="543" spans="2:33" ht="30" hidden="1">
      <c r="B543" s="15" t="s">
        <v>1770</v>
      </c>
      <c r="C543" s="1" t="s">
        <v>1410</v>
      </c>
      <c r="D543" s="1" t="s">
        <v>33</v>
      </c>
      <c r="E543" s="1" t="s">
        <v>617</v>
      </c>
      <c r="F543" s="1" t="s">
        <v>618</v>
      </c>
      <c r="G543" s="1" t="s">
        <v>1259</v>
      </c>
      <c r="I543" s="1" t="s">
        <v>345</v>
      </c>
      <c r="J543" s="1" t="s">
        <v>346</v>
      </c>
      <c r="K543" s="17">
        <v>2713.2</v>
      </c>
      <c r="L543" s="17">
        <v>864.7</v>
      </c>
      <c r="M543" s="17">
        <v>10.09</v>
      </c>
      <c r="N543" s="18">
        <v>108303.06</v>
      </c>
      <c r="O5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108303.033</v>
      </c>
      <c r="P543" s="17">
        <f>Таблица8234352[[#This Row],[Начислено взносов по отчету УК, руб,]]-Таблица8234352[[#This Row],[Начислено взносов  расчетное]]</f>
        <v>2.7000000001862645E-2</v>
      </c>
      <c r="Q543" s="20">
        <v>102724.63</v>
      </c>
      <c r="R543" s="8">
        <f>Таблица8234352[[#This Row],[ПОСТУПИЛО ВЗНОСОВ ПО БАНКОВСКОЙ ВЫПИСКЕ]]-Таблица8234352[[#This Row],[Оплачено пени, руб,]]</f>
        <v>102675.27</v>
      </c>
      <c r="S5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6471.5399999999936</v>
      </c>
      <c r="T543" s="18">
        <v>893.11</v>
      </c>
      <c r="U543" s="18">
        <v>49.36</v>
      </c>
      <c r="V543" s="20">
        <v>3101.94</v>
      </c>
      <c r="W543" s="20">
        <v>0</v>
      </c>
      <c r="X543" s="20">
        <v>0</v>
      </c>
      <c r="Y543" s="21">
        <v>0</v>
      </c>
      <c r="Z543" s="21">
        <v>0</v>
      </c>
      <c r="AA5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2611046.2599999998</v>
      </c>
      <c r="AB543" s="16">
        <v>2505219.69</v>
      </c>
      <c r="AC543" s="20">
        <f t="shared" si="0"/>
        <v>2611046.2599999998</v>
      </c>
      <c r="AD5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3" s="24"/>
      <c r="AF543" s="1" t="s">
        <v>1410</v>
      </c>
      <c r="AG543" s="1">
        <v>2373120.41</v>
      </c>
    </row>
    <row r="544" spans="2:33" ht="30" hidden="1">
      <c r="B544" s="15" t="s">
        <v>1770</v>
      </c>
      <c r="C544" s="1" t="s">
        <v>1411</v>
      </c>
      <c r="D544" s="1" t="s">
        <v>33</v>
      </c>
      <c r="E544" s="1" t="s">
        <v>474</v>
      </c>
      <c r="F544" s="1" t="s">
        <v>475</v>
      </c>
      <c r="G544" s="1" t="s">
        <v>125</v>
      </c>
      <c r="I544" s="30" t="s">
        <v>195</v>
      </c>
      <c r="J544" s="1" t="s">
        <v>51</v>
      </c>
      <c r="K544" s="17">
        <v>15172.2</v>
      </c>
      <c r="L544" s="17">
        <v>1243.7</v>
      </c>
      <c r="M544" s="17">
        <v>10.48</v>
      </c>
      <c r="N544" s="18">
        <v>516120.18</v>
      </c>
      <c r="O54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516115.89600000007</v>
      </c>
      <c r="P544" s="17">
        <f>Таблица8234352[[#This Row],[Начислено взносов по отчету УК, руб,]]-Таблица8234352[[#This Row],[Начислено взносов  расчетное]]</f>
        <v>4.2839999999268912</v>
      </c>
      <c r="Q544" s="27">
        <v>528226.27</v>
      </c>
      <c r="R544" s="8">
        <f>Таблица8234352[[#This Row],[ПОСТУПИЛО ВЗНОСОВ ПО БАНКОВСКОЙ ВЫПИСКЕ]]-Таблица8234352[[#This Row],[Оплачено пени, руб,]]</f>
        <v>524782.52</v>
      </c>
      <c r="S5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57463.619999999981</v>
      </c>
      <c r="T544" s="18">
        <v>69569.710000000006</v>
      </c>
      <c r="U544" s="18">
        <v>3443.75</v>
      </c>
      <c r="V544" s="20">
        <v>4011.33</v>
      </c>
      <c r="W544" s="20">
        <v>0</v>
      </c>
      <c r="X544" s="20">
        <v>0</v>
      </c>
      <c r="Y544" s="21">
        <v>2613167.56</v>
      </c>
      <c r="Z544" s="21">
        <v>0</v>
      </c>
      <c r="AA5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1925685.7099999995</v>
      </c>
      <c r="AB544" s="16">
        <v>4006615.67</v>
      </c>
      <c r="AC544" s="20">
        <f t="shared" si="0"/>
        <v>1925685.7099999995</v>
      </c>
      <c r="AD5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4" s="24"/>
      <c r="AF544" s="1" t="s">
        <v>1411</v>
      </c>
      <c r="AG544" s="1">
        <v>3536861.57</v>
      </c>
    </row>
    <row r="545" spans="2:33" ht="30" hidden="1">
      <c r="B545" s="15" t="s">
        <v>1770</v>
      </c>
      <c r="C545" s="1" t="s">
        <v>1412</v>
      </c>
      <c r="D545" s="1" t="s">
        <v>33</v>
      </c>
      <c r="E545" s="1" t="s">
        <v>617</v>
      </c>
      <c r="F545" s="1" t="s">
        <v>618</v>
      </c>
      <c r="G545" s="1" t="s">
        <v>138</v>
      </c>
      <c r="H545" s="1" t="s">
        <v>1771</v>
      </c>
      <c r="I545" s="1" t="s">
        <v>345</v>
      </c>
      <c r="J545" s="1" t="s">
        <v>346</v>
      </c>
      <c r="K545" s="17">
        <v>7574</v>
      </c>
      <c r="L545" s="17">
        <v>196.1</v>
      </c>
      <c r="M545" s="17">
        <v>10.48</v>
      </c>
      <c r="N545" s="18">
        <v>244292.07</v>
      </c>
      <c r="O5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244291.94400000002</v>
      </c>
      <c r="P545" s="17">
        <f>Таблица8234352[[#This Row],[Начислено взносов по отчету УК, руб,]]-Таблица8234352[[#This Row],[Начислено взносов  расчетное]]</f>
        <v>0.12599999998928979</v>
      </c>
      <c r="Q545" s="20">
        <v>225635.9</v>
      </c>
      <c r="R545" s="8">
        <f>Таблица8234352[[#This Row],[ПОСТУПИЛО ВЗНОСОВ ПО БАНКОВСКОЙ ВЫПИСКЕ]]-Таблица8234352[[#This Row],[Оплачено пени, руб,]]</f>
        <v>224932.37</v>
      </c>
      <c r="S5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20239.650000000012</v>
      </c>
      <c r="T545" s="18">
        <v>1583.48</v>
      </c>
      <c r="U545" s="18">
        <v>703.53</v>
      </c>
      <c r="V545" s="20">
        <v>3110.82</v>
      </c>
      <c r="W545" s="20">
        <v>0</v>
      </c>
      <c r="X545" s="20">
        <v>0</v>
      </c>
      <c r="Y545" s="21">
        <v>0</v>
      </c>
      <c r="Z545" s="21">
        <v>0</v>
      </c>
      <c r="AA5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2715559.19</v>
      </c>
      <c r="AB545" s="16">
        <v>2486812.4700000002</v>
      </c>
      <c r="AC545" s="20">
        <f t="shared" si="0"/>
        <v>2715559.19</v>
      </c>
      <c r="AD5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5" s="24" t="s">
        <v>649</v>
      </c>
      <c r="AF545" s="1" t="s">
        <v>1412</v>
      </c>
      <c r="AG545" s="1">
        <v>2227051.56</v>
      </c>
    </row>
    <row r="546" spans="2:33" ht="30" hidden="1">
      <c r="B546" s="15" t="s">
        <v>1770</v>
      </c>
      <c r="C546" s="1" t="s">
        <v>1413</v>
      </c>
      <c r="D546" s="1" t="s">
        <v>33</v>
      </c>
      <c r="E546" s="1" t="s">
        <v>617</v>
      </c>
      <c r="F546" s="1" t="s">
        <v>618</v>
      </c>
      <c r="G546" s="1" t="s">
        <v>1414</v>
      </c>
      <c r="I546" s="1" t="s">
        <v>345</v>
      </c>
      <c r="J546" s="1" t="s">
        <v>346</v>
      </c>
      <c r="K546" s="17">
        <v>10441.1</v>
      </c>
      <c r="L546" s="17">
        <v>0</v>
      </c>
      <c r="M546" s="17">
        <v>10.48</v>
      </c>
      <c r="N546" s="18">
        <v>328481.38</v>
      </c>
      <c r="O5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328268.18400000001</v>
      </c>
      <c r="P546" s="17">
        <f>Таблица8234352[[#This Row],[Начислено взносов по отчету УК, руб,]]-Таблица8234352[[#This Row],[Начислено взносов  расчетное]]</f>
        <v>213.19599999999627</v>
      </c>
      <c r="Q546" s="20">
        <v>305675.82</v>
      </c>
      <c r="R546" s="8">
        <f>Таблица8234352[[#This Row],[ПОСТУПИЛО ВЗНОСОВ ПО БАНКОВСКОЙ ВЫПИСКЕ]]-Таблица8234352[[#This Row],[Оплачено пени, руб,]]</f>
        <v>305612.43</v>
      </c>
      <c r="S5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25270.490000000013</v>
      </c>
      <c r="T546" s="18">
        <v>2464.9299999999998</v>
      </c>
      <c r="U546" s="18">
        <v>63.39</v>
      </c>
      <c r="V546" s="20">
        <v>2000.07</v>
      </c>
      <c r="W546" s="20">
        <v>0</v>
      </c>
      <c r="X546" s="20">
        <v>0</v>
      </c>
      <c r="Y546" s="21">
        <v>0</v>
      </c>
      <c r="Z546" s="21">
        <v>0</v>
      </c>
      <c r="AA5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1879318.4999999998</v>
      </c>
      <c r="AB546" s="16">
        <v>1571642.6099999999</v>
      </c>
      <c r="AC546" s="20">
        <f t="shared" si="0"/>
        <v>1879318.4999999998</v>
      </c>
      <c r="AD5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6" s="24"/>
      <c r="AF546" s="1" t="s">
        <v>1413</v>
      </c>
      <c r="AG546" s="1">
        <v>1245237.77</v>
      </c>
    </row>
    <row r="547" spans="2:33" ht="30" hidden="1">
      <c r="B547" s="15" t="s">
        <v>1770</v>
      </c>
      <c r="C547" s="1" t="s">
        <v>1415</v>
      </c>
      <c r="D547" s="1" t="s">
        <v>33</v>
      </c>
      <c r="E547" s="1" t="s">
        <v>467</v>
      </c>
      <c r="F547" s="1" t="s">
        <v>468</v>
      </c>
      <c r="G547" s="1" t="s">
        <v>428</v>
      </c>
      <c r="I547" s="1" t="s">
        <v>345</v>
      </c>
      <c r="J547" s="1" t="s">
        <v>346</v>
      </c>
      <c r="K547" s="17">
        <v>10542.8</v>
      </c>
      <c r="L547" s="17">
        <v>311.60000000000002</v>
      </c>
      <c r="M547" s="17">
        <v>10.48</v>
      </c>
      <c r="N547" s="18">
        <v>341262.54</v>
      </c>
      <c r="O5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341262.33600000001</v>
      </c>
      <c r="P547" s="17">
        <f>Таблица8234352[[#This Row],[Начислено взносов по отчету УК, руб,]]-Таблица8234352[[#This Row],[Начислено взносов  расчетное]]</f>
        <v>0.20399999996880069</v>
      </c>
      <c r="Q547" s="20">
        <v>343217.1</v>
      </c>
      <c r="R547" s="8">
        <f>Таблица8234352[[#This Row],[ПОСТУПИЛО ВЗНОСОВ ПО БАНКОВСКОЙ ВЫПИСКЕ]]-Таблица8234352[[#This Row],[Оплачено пени, руб,]]</f>
        <v>340712.27999999997</v>
      </c>
      <c r="S5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6462.8600000000097</v>
      </c>
      <c r="T547" s="18">
        <v>8417.42</v>
      </c>
      <c r="U547" s="18">
        <v>2504.8200000000002</v>
      </c>
      <c r="V547" s="20">
        <v>0</v>
      </c>
      <c r="W547" s="20">
        <v>0</v>
      </c>
      <c r="X547" s="20">
        <v>0</v>
      </c>
      <c r="Y547" s="21">
        <v>0</v>
      </c>
      <c r="Z547" s="21">
        <v>0</v>
      </c>
      <c r="AA5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4208880</v>
      </c>
      <c r="AB547" s="16">
        <v>3865662.9</v>
      </c>
      <c r="AC547" s="20">
        <f t="shared" si="0"/>
        <v>4208880</v>
      </c>
      <c r="AD5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7" s="24"/>
      <c r="AF547" s="1" t="s">
        <v>1415</v>
      </c>
      <c r="AG547" s="1">
        <v>3529549.26</v>
      </c>
    </row>
    <row r="548" spans="2:33" ht="30" hidden="1">
      <c r="B548" s="15" t="s">
        <v>1770</v>
      </c>
      <c r="C548" s="1" t="s">
        <v>1416</v>
      </c>
      <c r="D548" s="1" t="s">
        <v>33</v>
      </c>
      <c r="E548" s="1" t="s">
        <v>617</v>
      </c>
      <c r="F548" s="1" t="s">
        <v>618</v>
      </c>
      <c r="G548" s="1" t="s">
        <v>1417</v>
      </c>
      <c r="I548" s="1" t="s">
        <v>345</v>
      </c>
      <c r="J548" s="1" t="s">
        <v>346</v>
      </c>
      <c r="K548" s="17">
        <v>12437.6</v>
      </c>
      <c r="L548" s="17">
        <v>399.7</v>
      </c>
      <c r="M548" s="17">
        <v>10.48</v>
      </c>
      <c r="N548" s="18">
        <v>403604.55</v>
      </c>
      <c r="O5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403604.71200000006</v>
      </c>
      <c r="P548" s="17">
        <f>Таблица8234352[[#This Row],[Начислено взносов по отчету УК, руб,]]-Таблица8234352[[#This Row],[Начислено взносов  расчетное]]</f>
        <v>-0.16200000006938353</v>
      </c>
      <c r="Q548" s="20">
        <v>389889.07</v>
      </c>
      <c r="R548" s="8">
        <f>Таблица8234352[[#This Row],[ПОСТУПИЛО ВЗНОСОВ ПО БАНКОВСКОЙ ВЫПИСКЕ]]-Таблица8234352[[#This Row],[Оплачено пени, руб,]]</f>
        <v>389423.21</v>
      </c>
      <c r="S5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18893.059999999969</v>
      </c>
      <c r="T548" s="18">
        <v>5177.58</v>
      </c>
      <c r="U548" s="18">
        <v>465.86</v>
      </c>
      <c r="V548" s="20">
        <v>2516.08</v>
      </c>
      <c r="W548" s="20">
        <v>0</v>
      </c>
      <c r="X548" s="20">
        <v>0</v>
      </c>
      <c r="Y548" s="21">
        <v>0</v>
      </c>
      <c r="Z548" s="21">
        <v>0</v>
      </c>
      <c r="AA5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2375911.9699999997</v>
      </c>
      <c r="AB548" s="16">
        <v>1983506.8199999998</v>
      </c>
      <c r="AC548" s="20">
        <f t="shared" si="0"/>
        <v>2375911.9699999997</v>
      </c>
      <c r="AD5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8" s="24"/>
      <c r="AF548" s="1" t="s">
        <v>1416</v>
      </c>
      <c r="AG548" s="1">
        <v>1552638.42</v>
      </c>
    </row>
    <row r="549" spans="2:33" ht="30" hidden="1">
      <c r="B549" s="15" t="s">
        <v>1770</v>
      </c>
      <c r="C549" s="1" t="s">
        <v>1418</v>
      </c>
      <c r="D549" s="1" t="s">
        <v>33</v>
      </c>
      <c r="E549" s="1" t="s">
        <v>467</v>
      </c>
      <c r="F549" s="1" t="s">
        <v>468</v>
      </c>
      <c r="G549" s="1" t="s">
        <v>544</v>
      </c>
      <c r="I549" s="1" t="s">
        <v>1419</v>
      </c>
      <c r="J549" s="1" t="s">
        <v>346</v>
      </c>
      <c r="K549" s="17">
        <v>3332.3</v>
      </c>
      <c r="L549" s="17">
        <v>105.2</v>
      </c>
      <c r="M549" s="17">
        <v>10.09</v>
      </c>
      <c r="N549" s="18">
        <v>67246.259999999995</v>
      </c>
      <c r="O5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104053.125</v>
      </c>
      <c r="P549" s="17">
        <f>Таблица8234352[[#This Row],[Начислено взносов по отчету УК, руб,]]-Таблица8234352[[#This Row],[Начислено взносов  расчетное]]</f>
        <v>-36806.865000000005</v>
      </c>
      <c r="Q549" s="20">
        <v>84579.8</v>
      </c>
      <c r="R549" s="8">
        <f>Таблица8234352[[#This Row],[ПОСТУПИЛО ВЗНОСОВ ПО БАНКОВСКОЙ ВЫПИСКЕ]]-Таблица8234352[[#This Row],[Оплачено пени, руб,]]</f>
        <v>83776.98</v>
      </c>
      <c r="S5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-17331.780000000002</v>
      </c>
      <c r="T549" s="18">
        <v>1.76</v>
      </c>
      <c r="U549" s="18">
        <v>802.82</v>
      </c>
      <c r="V549" s="20">
        <v>2136.67</v>
      </c>
      <c r="W549" s="20">
        <v>0</v>
      </c>
      <c r="X549" s="20">
        <v>0</v>
      </c>
      <c r="Y549" s="21">
        <v>0</v>
      </c>
      <c r="Z549" s="21">
        <v>0</v>
      </c>
      <c r="AA5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1807754.6</v>
      </c>
      <c r="AB549" s="16">
        <v>1721038.1300000001</v>
      </c>
      <c r="AC549" s="20">
        <f t="shared" si="0"/>
        <v>1807754.6</v>
      </c>
      <c r="AD5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49" s="51" t="s">
        <v>1420</v>
      </c>
      <c r="AF549" s="1" t="s">
        <v>1418</v>
      </c>
      <c r="AG549" s="1">
        <v>1615039.54</v>
      </c>
    </row>
    <row r="550" spans="2:33" ht="30" hidden="1">
      <c r="B550" s="15" t="s">
        <v>1770</v>
      </c>
      <c r="C550" s="1" t="s">
        <v>1421</v>
      </c>
      <c r="D550" s="1" t="s">
        <v>33</v>
      </c>
      <c r="E550" s="1" t="s">
        <v>298</v>
      </c>
      <c r="F550" s="1" t="s">
        <v>299</v>
      </c>
      <c r="G550" s="1" t="s">
        <v>62</v>
      </c>
      <c r="I550" s="1" t="s">
        <v>1422</v>
      </c>
      <c r="J550" s="1" t="s">
        <v>1423</v>
      </c>
      <c r="K550" s="17">
        <v>3586.3</v>
      </c>
      <c r="L550" s="17">
        <v>477</v>
      </c>
      <c r="M550" s="17">
        <v>10.48</v>
      </c>
      <c r="N550" s="18">
        <v>127750.14</v>
      </c>
      <c r="O5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127750.15200000002</v>
      </c>
      <c r="P550" s="17">
        <f>Таблица8234352[[#This Row],[Начислено взносов по отчету УК, руб,]]-Таблица8234352[[#This Row],[Начислено взносов  расчетное]]</f>
        <v>-1.2000000016996637E-2</v>
      </c>
      <c r="Q550" s="20">
        <v>119007.03</v>
      </c>
      <c r="R550" s="8">
        <f>Таблица8234352[[#This Row],[ПОСТУПИЛО ВЗНОСОВ ПО БАНКОВСКОЙ ВЫПИСКЕ]]-Таблица8234352[[#This Row],[Оплачено пени, руб,]]</f>
        <v>115859.87</v>
      </c>
      <c r="S5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11220.080000000004</v>
      </c>
      <c r="T550" s="18">
        <v>2476.9699999999998</v>
      </c>
      <c r="U550" s="18">
        <v>3147.16</v>
      </c>
      <c r="V550" s="20">
        <v>0</v>
      </c>
      <c r="W550" s="20">
        <v>0</v>
      </c>
      <c r="X550" s="20">
        <v>0</v>
      </c>
      <c r="Y550" s="21">
        <v>0</v>
      </c>
      <c r="Z550" s="21">
        <v>0</v>
      </c>
      <c r="AA5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3540199.0100000002</v>
      </c>
      <c r="AB550" s="16">
        <v>3421191.98</v>
      </c>
      <c r="AC550" s="20">
        <f t="shared" si="0"/>
        <v>3540199.0100000002</v>
      </c>
      <c r="AD5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0" s="24"/>
      <c r="AF550" s="1" t="s">
        <v>1421</v>
      </c>
      <c r="AG550" s="1">
        <v>3219795.29</v>
      </c>
    </row>
    <row r="551" spans="2:33" ht="30" hidden="1">
      <c r="B551" s="15" t="s">
        <v>1770</v>
      </c>
      <c r="C551" s="2" t="s">
        <v>1424</v>
      </c>
      <c r="D551" s="1" t="s">
        <v>33</v>
      </c>
      <c r="E551" s="1" t="s">
        <v>563</v>
      </c>
      <c r="F551" s="1" t="s">
        <v>564</v>
      </c>
      <c r="G551" s="1" t="s">
        <v>115</v>
      </c>
      <c r="I551" s="1" t="s">
        <v>1425</v>
      </c>
      <c r="J551" s="1" t="s">
        <v>1426</v>
      </c>
      <c r="K551" s="17">
        <v>6588.6</v>
      </c>
      <c r="L551" s="17">
        <v>1665.7</v>
      </c>
      <c r="M551" s="17">
        <v>10.48</v>
      </c>
      <c r="N551" s="18">
        <v>259552.95</v>
      </c>
      <c r="O5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259515.19200000004</v>
      </c>
      <c r="P551" s="17">
        <f>Таблица8234352[[#This Row],[Начислено взносов по отчету УК, руб,]]-Таблица8234352[[#This Row],[Начислено взносов  расчетное]]</f>
        <v>37.757999999972526</v>
      </c>
      <c r="Q551" s="20">
        <v>503965.85</v>
      </c>
      <c r="R551" s="8">
        <f>Таблица8234352[[#This Row],[ПОСТУПИЛО ВЗНОСОВ ПО БАНКОВСКОЙ ВЫПИСКЕ]]-Таблица8234352[[#This Row],[Оплачено пени, руб,]]</f>
        <v>456035.01</v>
      </c>
      <c r="S5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-219856.44</v>
      </c>
      <c r="T551" s="18">
        <v>24556.46</v>
      </c>
      <c r="U551" s="18">
        <v>47930.84</v>
      </c>
      <c r="V551" s="20">
        <v>3837.2</v>
      </c>
      <c r="W551" s="20">
        <v>0</v>
      </c>
      <c r="X551" s="20">
        <v>0</v>
      </c>
      <c r="Y551" s="21">
        <v>0</v>
      </c>
      <c r="Z551" s="21">
        <v>0</v>
      </c>
      <c r="AA5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3496982.12</v>
      </c>
      <c r="AB551" s="16">
        <v>2989179.07</v>
      </c>
      <c r="AC551" s="20">
        <f t="shared" si="0"/>
        <v>3496982.12</v>
      </c>
      <c r="AD5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1" s="24"/>
      <c r="AF551" s="1" t="s">
        <v>1424</v>
      </c>
      <c r="AG551" s="1">
        <v>2625619.34</v>
      </c>
    </row>
    <row r="552" spans="2:33" ht="45" hidden="1">
      <c r="B552" s="15" t="s">
        <v>1770</v>
      </c>
      <c r="C552" s="1" t="s">
        <v>1427</v>
      </c>
      <c r="D552" s="1" t="s">
        <v>33</v>
      </c>
      <c r="E552" s="1" t="s">
        <v>1428</v>
      </c>
      <c r="F552" s="1" t="s">
        <v>1429</v>
      </c>
      <c r="G552" s="1" t="s">
        <v>316</v>
      </c>
      <c r="I552" s="1" t="s">
        <v>1422</v>
      </c>
      <c r="J552" s="1" t="s">
        <v>1423</v>
      </c>
      <c r="K552" s="17">
        <v>4722.3999999999996</v>
      </c>
      <c r="L552" s="17">
        <v>0</v>
      </c>
      <c r="M552" s="17">
        <v>10.48</v>
      </c>
      <c r="N552" s="18">
        <v>148443.57999999999</v>
      </c>
      <c r="O5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148472.25599999999</v>
      </c>
      <c r="P552" s="17">
        <f>Таблица8234352[[#This Row],[Начислено взносов по отчету УК, руб,]]-Таблица8234352[[#This Row],[Начислено взносов  расчетное]]</f>
        <v>-28.676000000006752</v>
      </c>
      <c r="Q552" s="20">
        <v>159402.20000000001</v>
      </c>
      <c r="R552" s="8">
        <f>Таблица8234352[[#This Row],[ПОСТУПИЛО ВЗНОСОВ ПО БАНКОВСКОЙ ВЫПИСКЕ]]-Таблица8234352[[#This Row],[Оплачено пени, руб,]]</f>
        <v>155690.1</v>
      </c>
      <c r="S5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-7368.2900000000191</v>
      </c>
      <c r="T552" s="18">
        <v>3590.33</v>
      </c>
      <c r="U552" s="18">
        <v>3712.1</v>
      </c>
      <c r="V552" s="20">
        <v>2345.33</v>
      </c>
      <c r="W552" s="20">
        <v>0</v>
      </c>
      <c r="X552" s="20">
        <v>0</v>
      </c>
      <c r="Y552" s="21">
        <v>0</v>
      </c>
      <c r="Z552" s="21">
        <v>0</v>
      </c>
      <c r="AA5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2036969.0000000002</v>
      </c>
      <c r="AB552" s="16">
        <v>1875221.47</v>
      </c>
      <c r="AC552" s="20">
        <f t="shared" si="0"/>
        <v>2036969.0000000002</v>
      </c>
      <c r="AD5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2" s="24"/>
      <c r="AF552" s="1" t="s">
        <v>1427</v>
      </c>
      <c r="AG552" s="1">
        <v>1701633.06</v>
      </c>
    </row>
    <row r="553" spans="2:33" ht="30" hidden="1">
      <c r="B553" s="15" t="s">
        <v>1770</v>
      </c>
      <c r="C553" s="1" t="s">
        <v>1430</v>
      </c>
      <c r="D553" s="1" t="s">
        <v>33</v>
      </c>
      <c r="E553" s="1" t="s">
        <v>1431</v>
      </c>
      <c r="F553" s="1" t="s">
        <v>1432</v>
      </c>
      <c r="G553" s="1" t="s">
        <v>1433</v>
      </c>
      <c r="I553" s="1" t="s">
        <v>1434</v>
      </c>
      <c r="J553" s="1" t="s">
        <v>1435</v>
      </c>
      <c r="K553" s="17">
        <v>3384.6</v>
      </c>
      <c r="L553" s="17">
        <v>1442.1</v>
      </c>
      <c r="M553" s="17" t="s">
        <v>96</v>
      </c>
      <c r="N553" s="18">
        <v>0</v>
      </c>
      <c r="O553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553" s="17" t="e">
        <f>Таблица8234352[[#This Row],[Начислено взносов по отчету УК, руб,]]-Таблица8234352[[#This Row],[Начислено взносов  расчетное]]</f>
        <v>#VALUE!</v>
      </c>
      <c r="Q553" s="20">
        <v>116773.2</v>
      </c>
      <c r="R553" s="8">
        <f>Таблица8234352[[#This Row],[ПОСТУПИЛО ВЗНОСОВ ПО БАНКОВСКОЙ ВЫПИСКЕ]]-Таблица8234352[[#This Row],[Оплачено пени, руб,]]</f>
        <v>116773.2</v>
      </c>
      <c r="S5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-116773.2</v>
      </c>
      <c r="T553" s="18">
        <v>0</v>
      </c>
      <c r="U553" s="18">
        <v>0</v>
      </c>
      <c r="V553" s="20">
        <v>1482.47</v>
      </c>
      <c r="W553" s="20">
        <v>0</v>
      </c>
      <c r="X553" s="20">
        <v>0</v>
      </c>
      <c r="Y553" s="21">
        <v>0</v>
      </c>
      <c r="Z553" s="21">
        <v>0</v>
      </c>
      <c r="AA5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1312589.81</v>
      </c>
      <c r="AB553" s="16">
        <v>1194334.1400000001</v>
      </c>
      <c r="AC553" s="20">
        <f t="shared" si="0"/>
        <v>1312589.81</v>
      </c>
      <c r="AD5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3" s="24"/>
      <c r="AF553" s="1" t="s">
        <v>1430</v>
      </c>
      <c r="AG553" s="1">
        <v>2738959.72</v>
      </c>
    </row>
    <row r="554" spans="2:33" ht="45" hidden="1">
      <c r="B554" s="15" t="s">
        <v>1770</v>
      </c>
      <c r="C554" s="1" t="s">
        <v>1436</v>
      </c>
      <c r="D554" s="1" t="s">
        <v>33</v>
      </c>
      <c r="E554" s="1" t="s">
        <v>342</v>
      </c>
      <c r="F554" s="1" t="s">
        <v>343</v>
      </c>
      <c r="G554" s="1" t="s">
        <v>1437</v>
      </c>
      <c r="I554" s="1" t="s">
        <v>345</v>
      </c>
      <c r="J554" s="1" t="s">
        <v>346</v>
      </c>
      <c r="K554" s="17">
        <v>2475.5</v>
      </c>
      <c r="L554" s="17">
        <v>71.8</v>
      </c>
      <c r="M554" s="17">
        <v>10.09</v>
      </c>
      <c r="N554" s="18">
        <v>77106.84</v>
      </c>
      <c r="O5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77106.771000000008</v>
      </c>
      <c r="P554" s="17">
        <f>Таблица8234352[[#This Row],[Начислено взносов по отчету УК, руб,]]-Таблица8234352[[#This Row],[Начислено взносов  расчетное]]</f>
        <v>6.8999999988591298E-2</v>
      </c>
      <c r="Q554" s="20">
        <v>78258.58</v>
      </c>
      <c r="R554" s="8">
        <f>Таблица8234352[[#This Row],[ПОСТУПИЛО ВЗНОСОВ ПО БАНКОВСКОЙ ВЫПИСКЕ]]-Таблица8234352[[#This Row],[Оплачено пени, руб,]]</f>
        <v>78019.22</v>
      </c>
      <c r="S5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458.70999999999538</v>
      </c>
      <c r="T554" s="18">
        <v>1610.45</v>
      </c>
      <c r="U554" s="18">
        <v>239.36</v>
      </c>
      <c r="V554" s="20">
        <v>0</v>
      </c>
      <c r="W554" s="20">
        <v>0</v>
      </c>
      <c r="X554" s="20">
        <v>0</v>
      </c>
      <c r="Y554" s="21">
        <v>0</v>
      </c>
      <c r="Z554" s="21">
        <v>0</v>
      </c>
      <c r="AA55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915064.15999999992</v>
      </c>
      <c r="AB554" s="16">
        <v>836805.58</v>
      </c>
      <c r="AC554" s="20">
        <f t="shared" si="0"/>
        <v>915064.15999999992</v>
      </c>
      <c r="AD55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4" s="24"/>
      <c r="AF554" s="1" t="s">
        <v>1436</v>
      </c>
      <c r="AG554" s="1">
        <v>737847.58</v>
      </c>
    </row>
    <row r="555" spans="2:33" ht="30" hidden="1">
      <c r="B555" s="15" t="s">
        <v>1770</v>
      </c>
      <c r="C555" s="1" t="s">
        <v>1438</v>
      </c>
      <c r="D555" s="1" t="s">
        <v>33</v>
      </c>
      <c r="E555" s="1" t="s">
        <v>154</v>
      </c>
      <c r="F555" s="1" t="s">
        <v>155</v>
      </c>
      <c r="G555" s="1" t="s">
        <v>446</v>
      </c>
      <c r="I555" s="1" t="s">
        <v>989</v>
      </c>
      <c r="J555" s="1" t="s">
        <v>990</v>
      </c>
      <c r="K555" s="17">
        <v>4554.7</v>
      </c>
      <c r="L555" s="17">
        <v>291</v>
      </c>
      <c r="M555" s="17">
        <v>10.09</v>
      </c>
      <c r="N555" s="18">
        <v>146208.97</v>
      </c>
      <c r="O5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146679.33899999998</v>
      </c>
      <c r="P555" s="17">
        <f>Таблица8234352[[#This Row],[Начислено взносов по отчету УК, руб,]]-Таблица8234352[[#This Row],[Начислено взносов  расчетное]]</f>
        <v>-470.36899999997695</v>
      </c>
      <c r="Q555" s="20">
        <v>169172.3</v>
      </c>
      <c r="R555" s="8">
        <f>Таблица8234352[[#This Row],[ПОСТУПИЛО ВЗНОСОВ ПО БАНКОВСКОЙ ВЫПИСКЕ]]-Таблица8234352[[#This Row],[Оплачено пени, руб,]]</f>
        <v>162967.75</v>
      </c>
      <c r="S55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-17009.109999999997</v>
      </c>
      <c r="T555" s="18">
        <v>5954.22</v>
      </c>
      <c r="U555" s="18">
        <v>6204.55</v>
      </c>
      <c r="V555" s="20">
        <v>0</v>
      </c>
      <c r="W555" s="20">
        <v>0</v>
      </c>
      <c r="X555" s="20">
        <v>0</v>
      </c>
      <c r="Y555" s="21">
        <v>0</v>
      </c>
      <c r="Z555" s="21">
        <v>0</v>
      </c>
      <c r="AA55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985861.25000000012</v>
      </c>
      <c r="AB555" s="16">
        <v>816688.95000000007</v>
      </c>
      <c r="AC555" s="20">
        <f t="shared" si="0"/>
        <v>985861.25000000012</v>
      </c>
      <c r="AD55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5" s="24"/>
      <c r="AF555" s="1" t="s">
        <v>1438</v>
      </c>
      <c r="AG555" s="1">
        <v>667849.68000000005</v>
      </c>
    </row>
    <row r="556" spans="2:33" ht="30" hidden="1">
      <c r="B556" s="15" t="s">
        <v>1770</v>
      </c>
      <c r="C556" s="1" t="s">
        <v>1440</v>
      </c>
      <c r="D556" s="1" t="s">
        <v>33</v>
      </c>
      <c r="E556" s="1" t="s">
        <v>154</v>
      </c>
      <c r="F556" s="1" t="s">
        <v>155</v>
      </c>
      <c r="G556" s="1" t="s">
        <v>525</v>
      </c>
      <c r="I556" s="1" t="s">
        <v>989</v>
      </c>
      <c r="J556" s="1" t="s">
        <v>990</v>
      </c>
      <c r="K556" s="17">
        <v>2550.5</v>
      </c>
      <c r="L556" s="17">
        <v>0</v>
      </c>
      <c r="M556" s="17">
        <v>10.09</v>
      </c>
      <c r="N556" s="18">
        <v>77194.679999999993</v>
      </c>
      <c r="O55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77203.634999999995</v>
      </c>
      <c r="P556" s="17">
        <f>Таблица8234352[[#This Row],[Начислено взносов по отчету УК, руб,]]-Таблица8234352[[#This Row],[Начислено взносов  расчетное]]</f>
        <v>-8.9550000000017462</v>
      </c>
      <c r="Q556" s="20">
        <v>79282.42</v>
      </c>
      <c r="R556" s="8">
        <f>Таблица8234352[[#This Row],[ПОСТУПИЛО ВЗНОСОВ ПО БАНКОВСКОЙ ВЫПИСКЕ]]-Таблица8234352[[#This Row],[Оплачено пени, руб,]]</f>
        <v>79276.990000000005</v>
      </c>
      <c r="S55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-1254.9600000000123</v>
      </c>
      <c r="T556" s="18">
        <v>832.78</v>
      </c>
      <c r="U556" s="18">
        <v>5.43</v>
      </c>
      <c r="V556" s="20">
        <v>0</v>
      </c>
      <c r="W556" s="20">
        <v>0</v>
      </c>
      <c r="X556" s="20">
        <v>0</v>
      </c>
      <c r="Y556" s="21">
        <v>0</v>
      </c>
      <c r="Z556" s="21">
        <v>0</v>
      </c>
      <c r="AA5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587449.76</v>
      </c>
      <c r="AB556" s="16">
        <v>508167.33999999997</v>
      </c>
      <c r="AC556" s="20">
        <f t="shared" si="0"/>
        <v>587449.76</v>
      </c>
      <c r="AD55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6" s="24"/>
      <c r="AF556" s="1" t="s">
        <v>1440</v>
      </c>
      <c r="AG556" s="1">
        <v>421232.75</v>
      </c>
    </row>
    <row r="557" spans="2:33" ht="30" hidden="1">
      <c r="B557" s="15" t="s">
        <v>1770</v>
      </c>
      <c r="C557" s="1" t="s">
        <v>1441</v>
      </c>
      <c r="D557" s="1" t="s">
        <v>33</v>
      </c>
      <c r="E557" s="1" t="s">
        <v>154</v>
      </c>
      <c r="F557" s="1" t="s">
        <v>155</v>
      </c>
      <c r="G557" s="1" t="s">
        <v>644</v>
      </c>
      <c r="I557" s="1" t="s">
        <v>989</v>
      </c>
      <c r="J557" s="1" t="s">
        <v>990</v>
      </c>
      <c r="K557" s="17">
        <v>3518.16</v>
      </c>
      <c r="L557" s="17">
        <v>0</v>
      </c>
      <c r="M557" s="17">
        <v>10.09</v>
      </c>
      <c r="N557" s="18">
        <v>106386.93</v>
      </c>
      <c r="O5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106494.7032</v>
      </c>
      <c r="P557" s="17">
        <f>Таблица8234352[[#This Row],[Начислено взносов по отчету УК, руб,]]-Таблица8234352[[#This Row],[Начислено взносов  расчетное]]</f>
        <v>-107.77320000001055</v>
      </c>
      <c r="Q557" s="20">
        <v>123880.82</v>
      </c>
      <c r="R557" s="8">
        <f>Таблица8234352[[#This Row],[ПОСТУПИЛО ВЗНОСОВ ПО БАНКОВСКОЙ ВЫПИСКЕ]]-Таблица8234352[[#This Row],[Оплачено пени, руб,]]</f>
        <v>120671.78000000001</v>
      </c>
      <c r="S55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-13901.980000000021</v>
      </c>
      <c r="T557" s="18">
        <v>3591.91</v>
      </c>
      <c r="U557" s="18">
        <v>3209.04</v>
      </c>
      <c r="V557" s="20">
        <v>0</v>
      </c>
      <c r="W557" s="20">
        <v>0</v>
      </c>
      <c r="X557" s="20">
        <v>0</v>
      </c>
      <c r="Y557" s="21">
        <v>0</v>
      </c>
      <c r="Z557" s="21">
        <v>0</v>
      </c>
      <c r="AA5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694352.02</v>
      </c>
      <c r="AB557" s="16">
        <v>570471.19999999995</v>
      </c>
      <c r="AC557" s="20">
        <f t="shared" si="0"/>
        <v>694352.02</v>
      </c>
      <c r="AD55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7" s="24"/>
      <c r="AF557" s="1" t="s">
        <v>1441</v>
      </c>
      <c r="AG557" s="1">
        <v>437874.83</v>
      </c>
    </row>
    <row r="558" spans="2:33" ht="30" hidden="1">
      <c r="B558" s="15" t="s">
        <v>1770</v>
      </c>
      <c r="C558" s="1" t="s">
        <v>1442</v>
      </c>
      <c r="D558" s="1" t="s">
        <v>33</v>
      </c>
      <c r="E558" s="1" t="s">
        <v>84</v>
      </c>
      <c r="F558" s="1" t="s">
        <v>633</v>
      </c>
      <c r="G558" s="1" t="s">
        <v>115</v>
      </c>
      <c r="I558" s="1" t="s">
        <v>989</v>
      </c>
      <c r="J558" s="1" t="s">
        <v>990</v>
      </c>
      <c r="K558" s="17">
        <v>3617.6</v>
      </c>
      <c r="L558" s="17">
        <v>0</v>
      </c>
      <c r="M558" s="17">
        <v>10.09</v>
      </c>
      <c r="N558" s="18">
        <v>107274.82</v>
      </c>
      <c r="O5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109504.75199999998</v>
      </c>
      <c r="P558" s="17">
        <f>Таблица8234352[[#This Row],[Начислено взносов по отчету УК, руб,]]-Таблица8234352[[#This Row],[Начислено взносов  расчетное]]</f>
        <v>-2229.9319999999716</v>
      </c>
      <c r="Q558" s="20">
        <v>114369.9</v>
      </c>
      <c r="R558" s="8">
        <f>Таблица8234352[[#This Row],[ПОСТУПИЛО ВЗНОСОВ ПО БАНКОВСКОЙ ВЫПИСКЕ]]-Таблица8234352[[#This Row],[Оплачено пени, руб,]]</f>
        <v>111101.11</v>
      </c>
      <c r="S55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-5969.2899999999936</v>
      </c>
      <c r="T558" s="18">
        <v>1125.79</v>
      </c>
      <c r="U558" s="18">
        <v>3268.79</v>
      </c>
      <c r="V558" s="20">
        <v>0</v>
      </c>
      <c r="W558" s="20">
        <v>0</v>
      </c>
      <c r="X558" s="20">
        <v>0</v>
      </c>
      <c r="Y558" s="21">
        <v>0</v>
      </c>
      <c r="Z558" s="21">
        <v>0</v>
      </c>
      <c r="AA5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562809.21999999986</v>
      </c>
      <c r="AB558" s="16">
        <v>448439.31999999983</v>
      </c>
      <c r="AC558" s="20">
        <f t="shared" si="0"/>
        <v>562809.21999999986</v>
      </c>
      <c r="AD55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8" s="24"/>
      <c r="AF558" s="1" t="s">
        <v>1442</v>
      </c>
      <c r="AG558" s="1">
        <v>2444699.5499999998</v>
      </c>
    </row>
    <row r="559" spans="2:33" ht="30" hidden="1">
      <c r="B559" s="15" t="s">
        <v>1770</v>
      </c>
      <c r="C559" s="1" t="s">
        <v>1443</v>
      </c>
      <c r="D559" s="1" t="s">
        <v>33</v>
      </c>
      <c r="E559" s="1" t="s">
        <v>1444</v>
      </c>
      <c r="F559" s="1" t="s">
        <v>1445</v>
      </c>
      <c r="G559" s="1" t="s">
        <v>1238</v>
      </c>
      <c r="I559" s="1" t="s">
        <v>989</v>
      </c>
      <c r="J559" s="1" t="s">
        <v>990</v>
      </c>
      <c r="K559" s="17">
        <v>3783.19</v>
      </c>
      <c r="L559" s="17">
        <v>1060.5</v>
      </c>
      <c r="M559" s="17">
        <v>10.09</v>
      </c>
      <c r="N559" s="18">
        <v>146618.94</v>
      </c>
      <c r="O55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146618.49630000003</v>
      </c>
      <c r="P559" s="17">
        <f>Таблица8234352[[#This Row],[Начислено взносов по отчету УК, руб,]]-Таблица8234352[[#This Row],[Начислено взносов  расчетное]]</f>
        <v>0.44369999997434206</v>
      </c>
      <c r="Q559" s="20">
        <v>103899.42</v>
      </c>
      <c r="R559" s="8">
        <f>Таблица8234352[[#This Row],[ПОСТУПИЛО ВЗНОСОВ ПО БАНКОВСКОЙ ВЫПИСКЕ]]-Таблица8234352[[#This Row],[Оплачено пени, руб,]]</f>
        <v>102715.5</v>
      </c>
      <c r="S55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43442.9</v>
      </c>
      <c r="T559" s="18">
        <v>723.38</v>
      </c>
      <c r="U559" s="18">
        <v>1183.92</v>
      </c>
      <c r="V559" s="20">
        <v>0</v>
      </c>
      <c r="W559" s="20">
        <v>0</v>
      </c>
      <c r="X559" s="20">
        <v>0</v>
      </c>
      <c r="Y559" s="21">
        <v>0</v>
      </c>
      <c r="Z559" s="21">
        <v>0</v>
      </c>
      <c r="AA5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1910146.7199999997</v>
      </c>
      <c r="AB559" s="16">
        <v>1806247.2999999998</v>
      </c>
      <c r="AC559" s="20">
        <f t="shared" si="0"/>
        <v>1910146.7199999997</v>
      </c>
      <c r="AD55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59" s="24"/>
      <c r="AF559" s="1" t="s">
        <v>1443</v>
      </c>
      <c r="AG559" s="1">
        <v>3138015.65</v>
      </c>
    </row>
    <row r="560" spans="2:33" ht="30" hidden="1">
      <c r="B560" s="15" t="s">
        <v>1770</v>
      </c>
      <c r="C560" s="1" t="s">
        <v>1446</v>
      </c>
      <c r="D560" s="1" t="s">
        <v>33</v>
      </c>
      <c r="E560" s="1" t="s">
        <v>395</v>
      </c>
      <c r="F560" s="1" t="s">
        <v>396</v>
      </c>
      <c r="G560" s="1" t="s">
        <v>406</v>
      </c>
      <c r="I560" s="1" t="s">
        <v>989</v>
      </c>
      <c r="J560" s="1" t="s">
        <v>990</v>
      </c>
      <c r="K560" s="17">
        <v>2939.5</v>
      </c>
      <c r="L560" s="17">
        <v>0</v>
      </c>
      <c r="M560" s="17">
        <v>10.09</v>
      </c>
      <c r="N560" s="18">
        <v>88978.77</v>
      </c>
      <c r="O56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88978.665000000008</v>
      </c>
      <c r="P560" s="17">
        <f>Таблица8234352[[#This Row],[Начислено взносов по отчету УК, руб,]]-Таблица8234352[[#This Row],[Начислено взносов  расчетное]]</f>
        <v>0.10499999999592546</v>
      </c>
      <c r="Q560" s="20">
        <v>83443.08</v>
      </c>
      <c r="R560" s="8">
        <f>Таблица8234352[[#This Row],[ПОСТУПИЛО ВЗНОСОВ ПО БАНКОВСКОЙ ВЫПИСКЕ]]-Таблица8234352[[#This Row],[Оплачено пени, руб,]]</f>
        <v>83388.05</v>
      </c>
      <c r="S56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5751.380000000001</v>
      </c>
      <c r="T560" s="18">
        <v>215.69</v>
      </c>
      <c r="U560" s="18">
        <v>55.03</v>
      </c>
      <c r="V560" s="20">
        <v>1312.76</v>
      </c>
      <c r="W560" s="20">
        <v>0</v>
      </c>
      <c r="X560" s="20">
        <v>0</v>
      </c>
      <c r="Y560" s="21">
        <v>0</v>
      </c>
      <c r="Z560" s="21">
        <v>0</v>
      </c>
      <c r="AA56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1138210.75</v>
      </c>
      <c r="AB560" s="16">
        <v>1053454.9099999999</v>
      </c>
      <c r="AC560" s="20">
        <f t="shared" si="0"/>
        <v>1138210.75</v>
      </c>
      <c r="AD56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0" s="24"/>
      <c r="AF560" s="1" t="s">
        <v>1446</v>
      </c>
      <c r="AG560" s="1">
        <v>965119.62</v>
      </c>
    </row>
    <row r="561" spans="2:33" ht="45" hidden="1">
      <c r="B561" s="15" t="s">
        <v>1770</v>
      </c>
      <c r="C561" s="1" t="s">
        <v>1447</v>
      </c>
      <c r="D561" s="1" t="s">
        <v>1448</v>
      </c>
      <c r="E561" s="1" t="s">
        <v>1449</v>
      </c>
      <c r="F561" s="1" t="s">
        <v>614</v>
      </c>
      <c r="G561" s="1" t="s">
        <v>1450</v>
      </c>
      <c r="H561" s="1" t="s">
        <v>1772</v>
      </c>
      <c r="I561" s="1" t="s">
        <v>1451</v>
      </c>
      <c r="J561" s="1">
        <v>2465132839</v>
      </c>
      <c r="K561" s="17">
        <v>7354.7</v>
      </c>
      <c r="L561" s="17">
        <v>668.6</v>
      </c>
      <c r="M561" s="17">
        <v>10.48</v>
      </c>
      <c r="N561" s="18">
        <v>252252.63</v>
      </c>
      <c r="O56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252252.55200000003</v>
      </c>
      <c r="P561" s="17">
        <f>Таблица8234352[[#This Row],[Начислено взносов по отчету УК, руб,]]-Таблица8234352[[#This Row],[Начислено взносов  расчетное]]</f>
        <v>7.7999999979510903E-2</v>
      </c>
      <c r="Q561" s="20">
        <v>202787.19</v>
      </c>
      <c r="R561" s="8">
        <f>Таблица8234352[[#This Row],[ПОСТУПИЛО ВЗНОСОВ ПО БАНКОВСКОЙ ВЫПИСКЕ]]-Таблица8234352[[#This Row],[Оплачено пени, руб,]]</f>
        <v>201716.96</v>
      </c>
      <c r="S56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50285.05000000001</v>
      </c>
      <c r="T561" s="18">
        <v>819.61</v>
      </c>
      <c r="U561" s="18">
        <v>1070.23</v>
      </c>
      <c r="V561" s="20">
        <v>0</v>
      </c>
      <c r="W561" s="20">
        <v>0</v>
      </c>
      <c r="X561" s="20">
        <v>0</v>
      </c>
      <c r="Y561" s="21">
        <v>0</v>
      </c>
      <c r="Z561" s="21">
        <v>0</v>
      </c>
      <c r="AA56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1690301.3299999998</v>
      </c>
      <c r="AB561" s="16">
        <v>1487514.14</v>
      </c>
      <c r="AC561" s="20">
        <f t="shared" si="0"/>
        <v>1690301.3299999998</v>
      </c>
      <c r="AD56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1" s="24"/>
      <c r="AF561" s="1" t="s">
        <v>1447</v>
      </c>
      <c r="AG561" s="1">
        <v>1255213.2</v>
      </c>
    </row>
    <row r="562" spans="2:33" ht="45" hidden="1">
      <c r="B562" s="15" t="s">
        <v>1770</v>
      </c>
      <c r="C562" s="1" t="s">
        <v>1452</v>
      </c>
      <c r="D562" s="1" t="s">
        <v>856</v>
      </c>
      <c r="E562" s="1" t="s">
        <v>1453</v>
      </c>
      <c r="F562" s="1" t="s">
        <v>1454</v>
      </c>
      <c r="G562" s="1" t="s">
        <v>105</v>
      </c>
      <c r="I562" s="30" t="s">
        <v>349</v>
      </c>
      <c r="J562" s="30" t="s">
        <v>350</v>
      </c>
      <c r="K562" s="17">
        <v>2558.8000000000002</v>
      </c>
      <c r="L562" s="17">
        <v>0</v>
      </c>
      <c r="M562" s="17">
        <v>10.09</v>
      </c>
      <c r="N562" s="18">
        <v>77454.78</v>
      </c>
      <c r="O56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77454.876000000004</v>
      </c>
      <c r="P562" s="17">
        <f>Таблица8234352[[#This Row],[Начислено взносов по отчету УК, руб,]]-Таблица8234352[[#This Row],[Начислено взносов  расчетное]]</f>
        <v>-9.6000000005005859E-2</v>
      </c>
      <c r="Q562" s="20">
        <v>70017.509999999995</v>
      </c>
      <c r="R562" s="8">
        <f>Таблица8234352[[#This Row],[ПОСТУПИЛО ВЗНОСОВ ПО БАНКОВСКОЙ ВЫПИСКЕ]]-Таблица8234352[[#This Row],[Оплачено пени, руб,]]</f>
        <v>69671.739999999991</v>
      </c>
      <c r="S56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11369.940000000008</v>
      </c>
      <c r="T562" s="18">
        <v>3932.67</v>
      </c>
      <c r="U562" s="18">
        <v>345.77</v>
      </c>
      <c r="V562" s="20">
        <v>0</v>
      </c>
      <c r="W562" s="20">
        <v>0</v>
      </c>
      <c r="X562" s="20">
        <v>0</v>
      </c>
      <c r="Y562" s="21">
        <v>0</v>
      </c>
      <c r="Z562" s="21">
        <v>0</v>
      </c>
      <c r="AA56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1695721.3699999999</v>
      </c>
      <c r="AB562" s="16">
        <v>1625703.8599999999</v>
      </c>
      <c r="AC562" s="20">
        <f t="shared" si="0"/>
        <v>1695721.3699999999</v>
      </c>
      <c r="AD56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2" s="24"/>
      <c r="AF562" s="1" t="s">
        <v>1452</v>
      </c>
      <c r="AG562" s="1">
        <v>1550810.38</v>
      </c>
    </row>
    <row r="563" spans="2:33" ht="45" hidden="1">
      <c r="B563" s="15" t="s">
        <v>1770</v>
      </c>
      <c r="C563" s="1" t="s">
        <v>1455</v>
      </c>
      <c r="D563" s="1" t="s">
        <v>856</v>
      </c>
      <c r="E563" s="1" t="s">
        <v>1456</v>
      </c>
      <c r="F563" s="1" t="s">
        <v>569</v>
      </c>
      <c r="G563" s="1" t="s">
        <v>1302</v>
      </c>
      <c r="I563" s="1" t="s">
        <v>157</v>
      </c>
      <c r="J563" s="1" t="s">
        <v>158</v>
      </c>
      <c r="K563" s="17">
        <v>4633.6000000000004</v>
      </c>
      <c r="L563" s="17">
        <v>102.3</v>
      </c>
      <c r="M563" s="17">
        <v>10.09</v>
      </c>
      <c r="N563" s="18">
        <v>143355.9</v>
      </c>
      <c r="O56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143355.69300000003</v>
      </c>
      <c r="P563" s="17">
        <f>Таблица8234352[[#This Row],[Начислено взносов по отчету УК, руб,]]-Таблица8234352[[#This Row],[Начислено взносов  расчетное]]</f>
        <v>0.2069999999657739</v>
      </c>
      <c r="Q563" s="20">
        <v>116057.9</v>
      </c>
      <c r="R563" s="8">
        <f>Таблица8234352[[#This Row],[ПОСТУПИЛО ВЗНОСОВ ПО БАНКОВСКОЙ ВЫПИСКЕ]]-Таблица8234352[[#This Row],[Оплачено пени, руб,]]</f>
        <v>115448.37</v>
      </c>
      <c r="S56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36316.270000000004</v>
      </c>
      <c r="T563" s="18">
        <v>9018.27</v>
      </c>
      <c r="U563" s="18">
        <v>609.53</v>
      </c>
      <c r="V563" s="20">
        <v>0</v>
      </c>
      <c r="W563" s="20">
        <v>0</v>
      </c>
      <c r="X563" s="20">
        <v>0</v>
      </c>
      <c r="Y563" s="21">
        <v>0</v>
      </c>
      <c r="Z563" s="21">
        <v>0</v>
      </c>
      <c r="AA56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593945.0500000004</v>
      </c>
      <c r="AB563" s="16">
        <v>477887.15000000037</v>
      </c>
      <c r="AC563" s="20">
        <f t="shared" si="0"/>
        <v>593945.0500000004</v>
      </c>
      <c r="AD56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3" s="24"/>
      <c r="AF563" s="1" t="s">
        <v>1455</v>
      </c>
      <c r="AG563" s="1">
        <v>3150559.47</v>
      </c>
    </row>
    <row r="564" spans="2:33" ht="45" hidden="1">
      <c r="B564" s="15" t="s">
        <v>1770</v>
      </c>
      <c r="C564" s="1" t="s">
        <v>1457</v>
      </c>
      <c r="D564" s="1" t="s">
        <v>856</v>
      </c>
      <c r="E564" s="1" t="s">
        <v>563</v>
      </c>
      <c r="F564" s="1" t="s">
        <v>564</v>
      </c>
      <c r="G564" s="1" t="s">
        <v>1458</v>
      </c>
      <c r="I564" s="1" t="s">
        <v>238</v>
      </c>
      <c r="J564" s="1">
        <v>2462048307</v>
      </c>
      <c r="K564" s="17">
        <v>3543.9</v>
      </c>
      <c r="L564" s="17">
        <v>0</v>
      </c>
      <c r="M564" s="17">
        <v>10.09</v>
      </c>
      <c r="N564" s="18">
        <v>107273.88</v>
      </c>
      <c r="O56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107273.853</v>
      </c>
      <c r="P564" s="17">
        <f>Таблица8234352[[#This Row],[Начислено взносов по отчету УК, руб,]]-Таблица8234352[[#This Row],[Начислено взносов  расчетное]]</f>
        <v>2.7000000001862645E-2</v>
      </c>
      <c r="Q564" s="20">
        <v>149077.22</v>
      </c>
      <c r="R564" s="8">
        <f>Таблица8234352[[#This Row],[ПОСТУПИЛО ВЗНОСОВ ПО БАНКОВСКОЙ ВЫПИСКЕ]]-Таблица8234352[[#This Row],[Оплачено пени, руб,]]</f>
        <v>125869.8</v>
      </c>
      <c r="S56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-37249.119999999995</v>
      </c>
      <c r="T564" s="18">
        <v>4554.22</v>
      </c>
      <c r="U564" s="18">
        <v>23207.42</v>
      </c>
      <c r="V564" s="20">
        <v>0</v>
      </c>
      <c r="W564" s="20">
        <v>0</v>
      </c>
      <c r="X564" s="20">
        <v>0</v>
      </c>
      <c r="Y564" s="21">
        <v>0</v>
      </c>
      <c r="Z564" s="21">
        <v>0</v>
      </c>
      <c r="AA56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715487.85000000009</v>
      </c>
      <c r="AB564" s="16">
        <v>566410.63</v>
      </c>
      <c r="AC564" s="20">
        <f t="shared" si="0"/>
        <v>715487.85000000009</v>
      </c>
      <c r="AD56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4" s="24"/>
      <c r="AF564" s="1" t="s">
        <v>1457</v>
      </c>
      <c r="AG564" s="1">
        <v>478298.27</v>
      </c>
    </row>
    <row r="565" spans="2:33" ht="45" hidden="1">
      <c r="B565" s="15" t="s">
        <v>1770</v>
      </c>
      <c r="C565" s="1" t="s">
        <v>1459</v>
      </c>
      <c r="D565" s="1" t="s">
        <v>856</v>
      </c>
      <c r="E565" s="1" t="s">
        <v>703</v>
      </c>
      <c r="F565" s="1" t="s">
        <v>704</v>
      </c>
      <c r="G565" s="1" t="s">
        <v>75</v>
      </c>
      <c r="I565" s="1" t="s">
        <v>705</v>
      </c>
      <c r="J565" s="1" t="s">
        <v>706</v>
      </c>
      <c r="K565" s="17">
        <v>2567.9</v>
      </c>
      <c r="L565" s="17">
        <v>0</v>
      </c>
      <c r="M565" s="17">
        <v>10.09</v>
      </c>
      <c r="N565" s="18">
        <v>77700.149999999994</v>
      </c>
      <c r="O56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77730.332999999999</v>
      </c>
      <c r="P565" s="17">
        <f>Таблица8234352[[#This Row],[Начислено взносов по отчету УК, руб,]]-Таблица8234352[[#This Row],[Начислено взносов  расчетное]]</f>
        <v>-30.18300000000454</v>
      </c>
      <c r="Q565" s="20">
        <v>69215.350000000006</v>
      </c>
      <c r="R565" s="8">
        <f>Таблица8234352[[#This Row],[ПОСТУПИЛО ВЗНОСОВ ПО БАНКОВСКОЙ ВЫПИСКЕ]]-Таблица8234352[[#This Row],[Оплачено пени, руб,]]</f>
        <v>68324</v>
      </c>
      <c r="S56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12137.839999999995</v>
      </c>
      <c r="T565" s="18">
        <v>3653.04</v>
      </c>
      <c r="U565" s="18">
        <v>891.35</v>
      </c>
      <c r="V565" s="20">
        <v>0</v>
      </c>
      <c r="W565" s="20">
        <v>0</v>
      </c>
      <c r="X565" s="20">
        <v>0</v>
      </c>
      <c r="Y565" s="21">
        <v>0</v>
      </c>
      <c r="Z565" s="21">
        <v>0</v>
      </c>
      <c r="AA56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2134510.91</v>
      </c>
      <c r="AB565" s="16">
        <v>2065295.56</v>
      </c>
      <c r="AC565" s="20">
        <f t="shared" si="0"/>
        <v>2134510.91</v>
      </c>
      <c r="AD56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5" s="24"/>
      <c r="AF565" s="1" t="s">
        <v>1459</v>
      </c>
      <c r="AG565" s="1">
        <v>1984271.33</v>
      </c>
    </row>
    <row r="566" spans="2:33" ht="45" hidden="1">
      <c r="B566" s="15" t="s">
        <v>1770</v>
      </c>
      <c r="C566" s="1" t="s">
        <v>1460</v>
      </c>
      <c r="D566" s="1" t="s">
        <v>856</v>
      </c>
      <c r="E566" s="1" t="s">
        <v>1461</v>
      </c>
      <c r="F566" s="1" t="s">
        <v>674</v>
      </c>
      <c r="G566" s="1" t="s">
        <v>603</v>
      </c>
      <c r="I566" s="1" t="s">
        <v>349</v>
      </c>
      <c r="J566" s="1" t="s">
        <v>350</v>
      </c>
      <c r="K566" s="17">
        <v>4535</v>
      </c>
      <c r="L566" s="17">
        <v>0</v>
      </c>
      <c r="M566" s="17">
        <v>10.09</v>
      </c>
      <c r="N566" s="18">
        <v>137274.54</v>
      </c>
      <c r="O56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137274.45000000001</v>
      </c>
      <c r="P566" s="17">
        <f>Таблица8234352[[#This Row],[Начислено взносов по отчету УК, руб,]]-Таблица8234352[[#This Row],[Начислено взносов  расчетное]]</f>
        <v>8.999999999650754E-2</v>
      </c>
      <c r="Q566" s="20">
        <v>127503.79</v>
      </c>
      <c r="R566" s="8">
        <f>Таблица8234352[[#This Row],[ПОСТУПИЛО ВЗНОСОВ ПО БАНКОВСКОЙ ВЫПИСКЕ]]-Таблица8234352[[#This Row],[Оплачено пени, руб,]]</f>
        <v>127103.09999999999</v>
      </c>
      <c r="S56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15965.700000000017</v>
      </c>
      <c r="T566" s="18">
        <v>6194.95</v>
      </c>
      <c r="U566" s="18">
        <v>400.69</v>
      </c>
      <c r="V566" s="20">
        <v>0</v>
      </c>
      <c r="W566" s="20">
        <v>0</v>
      </c>
      <c r="X566" s="20">
        <v>0</v>
      </c>
      <c r="Y566" s="21">
        <v>0</v>
      </c>
      <c r="Z566" s="21">
        <v>0</v>
      </c>
      <c r="AA56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4767650.47</v>
      </c>
      <c r="AB566" s="16">
        <v>4640146.68</v>
      </c>
      <c r="AC566" s="20">
        <f t="shared" ref="AC566:AC629" si="1">AA566</f>
        <v>4767650.47</v>
      </c>
      <c r="AD56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6" s="24"/>
      <c r="AF566" s="1" t="s">
        <v>1460</v>
      </c>
      <c r="AG566" s="1">
        <v>4507227.76</v>
      </c>
    </row>
    <row r="567" spans="2:33" ht="45" hidden="1">
      <c r="B567" s="15" t="s">
        <v>1770</v>
      </c>
      <c r="C567" s="1" t="s">
        <v>1462</v>
      </c>
      <c r="D567" s="1" t="s">
        <v>1463</v>
      </c>
      <c r="E567" s="1" t="s">
        <v>1464</v>
      </c>
      <c r="F567" s="1" t="s">
        <v>1465</v>
      </c>
      <c r="G567" s="1" t="s">
        <v>135</v>
      </c>
      <c r="I567" s="1" t="s">
        <v>1466</v>
      </c>
      <c r="J567" s="1">
        <v>2450018474</v>
      </c>
      <c r="K567" s="17">
        <v>278.89999999999998</v>
      </c>
      <c r="L567" s="17">
        <v>0</v>
      </c>
      <c r="M567" s="17" t="s">
        <v>96</v>
      </c>
      <c r="N567" s="18">
        <v>0</v>
      </c>
      <c r="O567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567" s="17" t="e">
        <f>Таблица8234352[[#This Row],[Начислено взносов по отчету УК, руб,]]-Таблица8234352[[#This Row],[Начислено взносов  расчетное]]</f>
        <v>#VALUE!</v>
      </c>
      <c r="Q567" s="20">
        <v>0</v>
      </c>
      <c r="R567" s="8">
        <f>Таблица8234352[[#This Row],[ПОСТУПИЛО ВЗНОСОВ ПО БАНКОВСКОЙ ВЫПИСКЕ]]-Таблица8234352[[#This Row],[Оплачено пени, руб,]]</f>
        <v>0</v>
      </c>
      <c r="S56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567" s="18">
        <v>0</v>
      </c>
      <c r="U567" s="18">
        <v>0</v>
      </c>
      <c r="V567" s="20">
        <v>0</v>
      </c>
      <c r="W567" s="20">
        <v>0</v>
      </c>
      <c r="X567" s="20">
        <v>0</v>
      </c>
      <c r="Y567" s="21">
        <v>0</v>
      </c>
      <c r="Z567" s="21">
        <v>0</v>
      </c>
      <c r="AA56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189681.52</v>
      </c>
      <c r="AB567" s="16">
        <v>189681.52</v>
      </c>
      <c r="AC567" s="20">
        <v>189681.52</v>
      </c>
      <c r="AD56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7" s="24" t="s">
        <v>1467</v>
      </c>
      <c r="AF567" s="1" t="s">
        <v>1462</v>
      </c>
      <c r="AG567" s="1">
        <v>189681.52</v>
      </c>
    </row>
    <row r="568" spans="2:33" ht="45" hidden="1">
      <c r="B568" s="15" t="s">
        <v>1770</v>
      </c>
      <c r="C568" s="1" t="s">
        <v>1468</v>
      </c>
      <c r="D568" s="1" t="s">
        <v>33</v>
      </c>
      <c r="E568" s="1" t="s">
        <v>1469</v>
      </c>
      <c r="F568" s="1" t="s">
        <v>1470</v>
      </c>
      <c r="G568" s="1" t="s">
        <v>246</v>
      </c>
      <c r="I568" s="1" t="s">
        <v>1471</v>
      </c>
      <c r="J568" s="1">
        <v>2465326827</v>
      </c>
      <c r="K568" s="17">
        <v>107.7</v>
      </c>
      <c r="L568" s="17">
        <v>0</v>
      </c>
      <c r="M568" s="17" t="s">
        <v>96</v>
      </c>
      <c r="N568" s="18">
        <v>0</v>
      </c>
      <c r="O568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568" s="17" t="e">
        <f>Таблица8234352[[#This Row],[Начислено взносов по отчету УК, руб,]]-Таблица8234352[[#This Row],[Начислено взносов  расчетное]]</f>
        <v>#VALUE!</v>
      </c>
      <c r="Q568" s="20">
        <v>17600.98</v>
      </c>
      <c r="R568" s="8">
        <f>Таблица8234352[[#This Row],[ПОСТУПИЛО ВЗНОСОВ ПО БАНКОВСКОЙ ВЫПИСКЕ]]-Таблица8234352[[#This Row],[Оплачено пени, руб,]]</f>
        <v>17600.98</v>
      </c>
      <c r="S56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-17600.98</v>
      </c>
      <c r="T568" s="18">
        <v>0</v>
      </c>
      <c r="U568" s="18">
        <v>0</v>
      </c>
      <c r="V568" s="20">
        <v>0</v>
      </c>
      <c r="W568" s="20">
        <v>0</v>
      </c>
      <c r="X568" s="20">
        <v>0</v>
      </c>
      <c r="Y568" s="21">
        <v>0</v>
      </c>
      <c r="Z568" s="21">
        <v>2793.61</v>
      </c>
      <c r="AA56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122397.98</v>
      </c>
      <c r="AB568" s="16">
        <v>107590.61</v>
      </c>
      <c r="AC568" s="20">
        <f t="shared" si="1"/>
        <v>122397.98</v>
      </c>
      <c r="AD56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8" s="24"/>
      <c r="AF568" s="1" t="s">
        <v>1468</v>
      </c>
      <c r="AG568" s="1">
        <v>92084.44</v>
      </c>
    </row>
    <row r="569" spans="2:33" ht="30" hidden="1">
      <c r="B569" s="15" t="s">
        <v>1770</v>
      </c>
      <c r="C569" s="1" t="s">
        <v>1472</v>
      </c>
      <c r="D569" s="1" t="s">
        <v>33</v>
      </c>
      <c r="E569" s="1" t="s">
        <v>752</v>
      </c>
      <c r="F569" s="1" t="s">
        <v>753</v>
      </c>
      <c r="G569" s="1" t="s">
        <v>75</v>
      </c>
      <c r="I569" s="1" t="s">
        <v>566</v>
      </c>
      <c r="J569" s="1" t="s">
        <v>1473</v>
      </c>
      <c r="K569" s="17">
        <v>6167.2</v>
      </c>
      <c r="L569" s="17">
        <v>0</v>
      </c>
      <c r="M569" s="17">
        <v>10.09</v>
      </c>
      <c r="N569" s="18">
        <v>186895.55</v>
      </c>
      <c r="O56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186681.14399999997</v>
      </c>
      <c r="P569" s="17">
        <f>Таблица8234352[[#This Row],[Начислено взносов по отчету УК, руб,]]-Таблица8234352[[#This Row],[Начислено взносов  расчетное]]</f>
        <v>214.40600000001723</v>
      </c>
      <c r="Q569" s="27">
        <v>155892.46</v>
      </c>
      <c r="R569" s="8">
        <f>Таблица8234352[[#This Row],[ПОСТУПИЛО ВЗНОСОВ ПО БАНКОВСКОЙ ВЫПИСКЕ]]-Таблица8234352[[#This Row],[Оплачено пени, руб,]]</f>
        <v>155712.95999999999</v>
      </c>
      <c r="S56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31008.409999999996</v>
      </c>
      <c r="T569" s="18">
        <v>5.32</v>
      </c>
      <c r="U569" s="18">
        <v>179.5</v>
      </c>
      <c r="V569" s="20">
        <v>3470.77</v>
      </c>
      <c r="W569" s="20">
        <v>0</v>
      </c>
      <c r="X569" s="20">
        <v>0</v>
      </c>
      <c r="Y569" s="21">
        <v>0</v>
      </c>
      <c r="Z569" s="21">
        <v>0</v>
      </c>
      <c r="AA56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2958570.47</v>
      </c>
      <c r="AB569" s="16">
        <v>2799207.24</v>
      </c>
      <c r="AC569" s="20">
        <f t="shared" si="1"/>
        <v>2958570.47</v>
      </c>
      <c r="AD56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69" s="24"/>
      <c r="AF569" s="1" t="s">
        <v>1472</v>
      </c>
      <c r="AG569" s="1">
        <v>2591446.89</v>
      </c>
    </row>
    <row r="570" spans="2:33" ht="30" hidden="1">
      <c r="B570" s="15" t="s">
        <v>1770</v>
      </c>
      <c r="C570" s="1" t="s">
        <v>1474</v>
      </c>
      <c r="D570" s="1" t="s">
        <v>33</v>
      </c>
      <c r="E570" s="1" t="s">
        <v>752</v>
      </c>
      <c r="F570" s="1" t="s">
        <v>753</v>
      </c>
      <c r="G570" s="1" t="s">
        <v>89</v>
      </c>
      <c r="I570" s="1" t="s">
        <v>566</v>
      </c>
      <c r="J570" s="1" t="s">
        <v>1473</v>
      </c>
      <c r="K570" s="17">
        <v>6075.3</v>
      </c>
      <c r="L570" s="17">
        <v>0</v>
      </c>
      <c r="M570" s="17">
        <v>10.09</v>
      </c>
      <c r="N570" s="18">
        <v>183950.34</v>
      </c>
      <c r="O57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183899.33100000001</v>
      </c>
      <c r="P570" s="17">
        <f>Таблица8234352[[#This Row],[Начислено взносов по отчету УК, руб,]]-Таблица8234352[[#This Row],[Начислено взносов  расчетное]]</f>
        <v>51.00899999999092</v>
      </c>
      <c r="Q570" s="20">
        <v>168883.77</v>
      </c>
      <c r="R570" s="8">
        <f>Таблица8234352[[#This Row],[ПОСТУПИЛО ВЗНОСОВ ПО БАНКОВСКОЙ ВЫПИСКЕ]]-Таблица8234352[[#This Row],[Оплачено пени, руб,]]</f>
        <v>166835.12999999998</v>
      </c>
      <c r="S57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18606.630000000023</v>
      </c>
      <c r="T570" s="18">
        <v>3540.06</v>
      </c>
      <c r="U570" s="18">
        <v>2048.64</v>
      </c>
      <c r="V570" s="20">
        <v>0</v>
      </c>
      <c r="W570" s="20">
        <v>0</v>
      </c>
      <c r="X570" s="20">
        <v>0</v>
      </c>
      <c r="Y570" s="21">
        <v>0</v>
      </c>
      <c r="Z570" s="21">
        <v>0</v>
      </c>
      <c r="AA57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1711561.0299999998</v>
      </c>
      <c r="AB570" s="16">
        <v>1542677.26</v>
      </c>
      <c r="AC570" s="20">
        <f t="shared" si="1"/>
        <v>1711561.0299999998</v>
      </c>
      <c r="AD57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0" s="24"/>
      <c r="AF570" s="1" t="s">
        <v>1474</v>
      </c>
      <c r="AG570" s="1">
        <v>1321543.67</v>
      </c>
    </row>
    <row r="571" spans="2:33" ht="30" hidden="1">
      <c r="B571" s="15" t="s">
        <v>1770</v>
      </c>
      <c r="C571" s="1" t="s">
        <v>1475</v>
      </c>
      <c r="D571" s="1" t="s">
        <v>33</v>
      </c>
      <c r="E571" s="1" t="s">
        <v>752</v>
      </c>
      <c r="F571" s="1" t="s">
        <v>753</v>
      </c>
      <c r="G571" s="1" t="s">
        <v>135</v>
      </c>
      <c r="I571" s="1" t="s">
        <v>566</v>
      </c>
      <c r="J571" s="1" t="s">
        <v>1473</v>
      </c>
      <c r="K571" s="17">
        <v>6046.8</v>
      </c>
      <c r="L571" s="17">
        <v>0</v>
      </c>
      <c r="M571" s="17">
        <v>10.09</v>
      </c>
      <c r="N571" s="18">
        <v>182425.07</v>
      </c>
      <c r="O57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183036.636</v>
      </c>
      <c r="P571" s="17">
        <f>Таблица8234352[[#This Row],[Начислено взносов по отчету УК, руб,]]-Таблица8234352[[#This Row],[Начислено взносов  расчетное]]</f>
        <v>-611.56599999999162</v>
      </c>
      <c r="Q571" s="20">
        <v>221954.71</v>
      </c>
      <c r="R571" s="8">
        <f>Таблица8234352[[#This Row],[ПОСТУПИЛО ВЗНОСОВ ПО БАНКОВСКОЙ ВЫПИСКЕ]]-Таблица8234352[[#This Row],[Оплачено пени, руб,]]</f>
        <v>220609.58</v>
      </c>
      <c r="S57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-38885.739999999976</v>
      </c>
      <c r="T571" s="18">
        <v>643.9</v>
      </c>
      <c r="U571" s="18">
        <v>1345.13</v>
      </c>
      <c r="V571" s="20">
        <v>0</v>
      </c>
      <c r="W571" s="20">
        <v>0</v>
      </c>
      <c r="X571" s="20">
        <v>0</v>
      </c>
      <c r="Y571" s="21">
        <v>0</v>
      </c>
      <c r="Z571" s="21">
        <v>0</v>
      </c>
      <c r="AA57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4327090.12</v>
      </c>
      <c r="AB571" s="16">
        <v>4105135.41</v>
      </c>
      <c r="AC571" s="20">
        <f t="shared" si="1"/>
        <v>4327090.12</v>
      </c>
      <c r="AD57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1" s="24"/>
      <c r="AF571" s="1" t="s">
        <v>1475</v>
      </c>
      <c r="AG571" s="1">
        <v>4037435.37</v>
      </c>
    </row>
    <row r="572" spans="2:33" ht="30" hidden="1">
      <c r="B572" s="15" t="s">
        <v>1770</v>
      </c>
      <c r="C572" s="1" t="s">
        <v>1476</v>
      </c>
      <c r="D572" s="1" t="s">
        <v>33</v>
      </c>
      <c r="E572" s="1" t="s">
        <v>1477</v>
      </c>
      <c r="F572" s="1" t="s">
        <v>1478</v>
      </c>
      <c r="G572" s="1" t="s">
        <v>128</v>
      </c>
      <c r="H572" s="1" t="s">
        <v>1771</v>
      </c>
      <c r="I572" s="1" t="s">
        <v>566</v>
      </c>
      <c r="J572" s="1" t="s">
        <v>1473</v>
      </c>
      <c r="K572" s="17">
        <v>2624.4</v>
      </c>
      <c r="L572" s="17">
        <v>0</v>
      </c>
      <c r="M572" s="17">
        <v>10.09</v>
      </c>
      <c r="N572" s="18">
        <v>79251.02</v>
      </c>
      <c r="O57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79440.588000000003</v>
      </c>
      <c r="P572" s="17">
        <f>Таблица8234352[[#This Row],[Начислено взносов по отчету УК, руб,]]-Таблица8234352[[#This Row],[Начислено взносов  расчетное]]</f>
        <v>-189.5679999999993</v>
      </c>
      <c r="Q572" s="20">
        <v>77600.070000000007</v>
      </c>
      <c r="R572" s="8">
        <f>Таблица8234352[[#This Row],[ПОСТУПИЛО ВЗНОСОВ ПО БАНКОВСКОЙ ВЫПИСКЕ]]-Таблица8234352[[#This Row],[Оплачено пени, руб,]]</f>
        <v>75590.8</v>
      </c>
      <c r="S57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2447.8500000000008</v>
      </c>
      <c r="T572" s="18">
        <v>796.9</v>
      </c>
      <c r="U572" s="18">
        <v>2009.27</v>
      </c>
      <c r="V572" s="20">
        <v>0</v>
      </c>
      <c r="W572" s="20">
        <v>0</v>
      </c>
      <c r="X572" s="20">
        <v>0</v>
      </c>
      <c r="Y572" s="21">
        <v>0</v>
      </c>
      <c r="Z572" s="21">
        <v>0</v>
      </c>
      <c r="AA57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1587161.43</v>
      </c>
      <c r="AB572" s="16">
        <v>1509561.3599999999</v>
      </c>
      <c r="AC572" s="20">
        <f t="shared" si="1"/>
        <v>1587161.43</v>
      </c>
      <c r="AD57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2" s="24"/>
      <c r="AF572" s="1" t="s">
        <v>1476</v>
      </c>
      <c r="AG572" s="1">
        <v>1522143.97</v>
      </c>
    </row>
    <row r="573" spans="2:33" ht="30" hidden="1">
      <c r="B573" s="15" t="s">
        <v>1770</v>
      </c>
      <c r="C573" s="1" t="s">
        <v>1479</v>
      </c>
      <c r="D573" s="1" t="s">
        <v>33</v>
      </c>
      <c r="E573" s="1" t="s">
        <v>1477</v>
      </c>
      <c r="F573" s="1" t="s">
        <v>1478</v>
      </c>
      <c r="G573" s="1" t="s">
        <v>1036</v>
      </c>
      <c r="I573" s="1" t="s">
        <v>566</v>
      </c>
      <c r="J573" s="1" t="s">
        <v>1473</v>
      </c>
      <c r="K573" s="17">
        <v>3412.3</v>
      </c>
      <c r="L573" s="17">
        <v>0</v>
      </c>
      <c r="M573" s="17">
        <v>10.09</v>
      </c>
      <c r="N573" s="18">
        <v>103444.8</v>
      </c>
      <c r="O57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103290.32100000001</v>
      </c>
      <c r="P573" s="17">
        <f>Таблица8234352[[#This Row],[Начислено взносов по отчету УК, руб,]]-Таблица8234352[[#This Row],[Начислено взносов  расчетное]]</f>
        <v>154.47899999999208</v>
      </c>
      <c r="Q573" s="27">
        <v>94713.54</v>
      </c>
      <c r="R573" s="8">
        <f>Таблица8234352[[#This Row],[ПОСТУПИЛО ВЗНОСОВ ПО БАНКОВСКОЙ ВЫПИСКЕ]]-Таблица8234352[[#This Row],[Оплачено пени, руб,]]</f>
        <v>87348.78</v>
      </c>
      <c r="S57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9833.5700000000052</v>
      </c>
      <c r="T573" s="18">
        <v>1102.31</v>
      </c>
      <c r="U573" s="18">
        <v>7364.76</v>
      </c>
      <c r="V573" s="20">
        <v>4058.24</v>
      </c>
      <c r="W573" s="20">
        <v>0</v>
      </c>
      <c r="X573" s="20">
        <v>0</v>
      </c>
      <c r="Y573" s="21">
        <v>0</v>
      </c>
      <c r="Z573" s="21">
        <v>0</v>
      </c>
      <c r="AA57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3374887.8099999996</v>
      </c>
      <c r="AB573" s="16">
        <v>3276116.03</v>
      </c>
      <c r="AC573" s="20">
        <f t="shared" si="1"/>
        <v>3374887.8099999996</v>
      </c>
      <c r="AD57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3" s="24"/>
      <c r="AF573" s="1" t="s">
        <v>1479</v>
      </c>
      <c r="AG573" s="1">
        <v>3160711.44</v>
      </c>
    </row>
    <row r="574" spans="2:33" ht="30" hidden="1">
      <c r="B574" s="15" t="s">
        <v>1770</v>
      </c>
      <c r="C574" s="1" t="s">
        <v>1480</v>
      </c>
      <c r="D574" s="1" t="s">
        <v>33</v>
      </c>
      <c r="E574" s="1" t="s">
        <v>752</v>
      </c>
      <c r="F574" s="1" t="s">
        <v>753</v>
      </c>
      <c r="G574" s="1" t="s">
        <v>115</v>
      </c>
      <c r="I574" s="1" t="s">
        <v>566</v>
      </c>
      <c r="J574" s="1" t="s">
        <v>1473</v>
      </c>
      <c r="K574" s="17">
        <v>14572.68</v>
      </c>
      <c r="L574" s="17">
        <v>0</v>
      </c>
      <c r="M574" s="17">
        <v>10.48</v>
      </c>
      <c r="N574" s="18">
        <v>459058.62</v>
      </c>
      <c r="O57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458165.05920000002</v>
      </c>
      <c r="P574" s="17">
        <f>Таблица8234352[[#This Row],[Начислено взносов по отчету УК, руб,]]-Таблица8234352[[#This Row],[Начислено взносов  расчетное]]</f>
        <v>893.56079999997746</v>
      </c>
      <c r="Q574" s="20">
        <v>452469.18</v>
      </c>
      <c r="R574" s="8">
        <f>Таблица8234352[[#This Row],[ПОСТУПИЛО ВЗНОСОВ ПО БАНКОВСКОЙ ВЫПИСКЕ]]-Таблица8234352[[#This Row],[Оплачено пени, руб,]]</f>
        <v>452469.18</v>
      </c>
      <c r="S57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9674.9500000000025</v>
      </c>
      <c r="T574" s="18">
        <v>3085.51</v>
      </c>
      <c r="U574" s="18">
        <v>0</v>
      </c>
      <c r="V574" s="20">
        <v>0</v>
      </c>
      <c r="W574" s="20">
        <v>0</v>
      </c>
      <c r="X574" s="20">
        <v>0</v>
      </c>
      <c r="Y574" s="21">
        <v>220000</v>
      </c>
      <c r="Z574" s="21">
        <v>0</v>
      </c>
      <c r="AA57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15442178.720000001</v>
      </c>
      <c r="AB574" s="16">
        <v>15209709.540000001</v>
      </c>
      <c r="AC574" s="20">
        <f t="shared" si="1"/>
        <v>15442178.720000001</v>
      </c>
      <c r="AD57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4" s="24"/>
      <c r="AF574" s="1" t="s">
        <v>1480</v>
      </c>
      <c r="AG574" s="1">
        <v>14731376.49</v>
      </c>
    </row>
    <row r="575" spans="2:33" ht="30" hidden="1">
      <c r="B575" s="15" t="s">
        <v>1770</v>
      </c>
      <c r="C575" s="1" t="s">
        <v>1481</v>
      </c>
      <c r="D575" s="1" t="s">
        <v>33</v>
      </c>
      <c r="E575" s="1" t="s">
        <v>814</v>
      </c>
      <c r="F575" s="1" t="s">
        <v>815</v>
      </c>
      <c r="G575" s="1" t="s">
        <v>69</v>
      </c>
      <c r="I575" s="1" t="s">
        <v>1482</v>
      </c>
      <c r="J575" s="1">
        <v>2460118735</v>
      </c>
      <c r="K575" s="17">
        <v>2707.1</v>
      </c>
      <c r="L575" s="17">
        <v>0</v>
      </c>
      <c r="M575" s="17">
        <v>10.09</v>
      </c>
      <c r="N575" s="18">
        <v>0</v>
      </c>
      <c r="O57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81943.917000000001</v>
      </c>
      <c r="P575" s="17">
        <f>Таблица8234352[[#This Row],[Начислено взносов по отчету УК, руб,]]-Таблица8234352[[#This Row],[Начислено взносов  расчетное]]</f>
        <v>-81943.917000000001</v>
      </c>
      <c r="Q575" s="20">
        <v>100782.84</v>
      </c>
      <c r="R575" s="8">
        <f>Таблица8234352[[#This Row],[ПОСТУПИЛО ВЗНОСОВ ПО БАНКОВСКОЙ ВЫПИСКЕ]]-Таблица8234352[[#This Row],[Оплачено пени, руб,]]</f>
        <v>100782.84</v>
      </c>
      <c r="S57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-100782.84</v>
      </c>
      <c r="T575" s="18">
        <v>0</v>
      </c>
      <c r="U575" s="18">
        <v>0</v>
      </c>
      <c r="V575" s="20">
        <v>0</v>
      </c>
      <c r="W575" s="20">
        <v>0</v>
      </c>
      <c r="X575" s="20">
        <v>0</v>
      </c>
      <c r="Y575" s="21">
        <v>0</v>
      </c>
      <c r="Z575" s="21">
        <v>0</v>
      </c>
      <c r="AA57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2743627.9299999997</v>
      </c>
      <c r="AB575" s="16">
        <v>2642845.09</v>
      </c>
      <c r="AC575" s="20">
        <f t="shared" si="1"/>
        <v>2743627.9299999997</v>
      </c>
      <c r="AD57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5" s="24" t="s">
        <v>282</v>
      </c>
      <c r="AF575" s="1" t="s">
        <v>1481</v>
      </c>
      <c r="AG575" s="1">
        <v>2561094.75</v>
      </c>
    </row>
    <row r="576" spans="2:33" ht="30" hidden="1">
      <c r="B576" s="15" t="s">
        <v>1770</v>
      </c>
      <c r="C576" s="1" t="s">
        <v>1483</v>
      </c>
      <c r="D576" s="1" t="s">
        <v>33</v>
      </c>
      <c r="E576" s="1" t="s">
        <v>1228</v>
      </c>
      <c r="F576" s="1" t="s">
        <v>1229</v>
      </c>
      <c r="G576" s="1" t="s">
        <v>406</v>
      </c>
      <c r="I576" s="1" t="s">
        <v>1484</v>
      </c>
      <c r="J576" s="1">
        <v>2463241857</v>
      </c>
      <c r="K576" s="17">
        <v>3361.7</v>
      </c>
      <c r="L576" s="17">
        <v>188.7</v>
      </c>
      <c r="M576" s="17">
        <v>10.09</v>
      </c>
      <c r="N576" s="18">
        <v>107470.77</v>
      </c>
      <c r="O57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107470.60799999998</v>
      </c>
      <c r="P576" s="17">
        <f>Таблица8234352[[#This Row],[Начислено взносов по отчету УК, руб,]]-Таблица8234352[[#This Row],[Начислено взносов  расчетное]]</f>
        <v>0.16200000002572779</v>
      </c>
      <c r="Q576" s="20">
        <v>104555.5</v>
      </c>
      <c r="R576" s="8">
        <f>Таблица8234352[[#This Row],[ПОСТУПИЛО ВЗНОСОВ ПО БАНКОВСКОЙ ВЫПИСКЕ]]-Таблица8234352[[#This Row],[Оплачено пени, руб,]]</f>
        <v>104066.93</v>
      </c>
      <c r="S57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3184.5100000000107</v>
      </c>
      <c r="T576" s="18">
        <v>269.24</v>
      </c>
      <c r="U576" s="18">
        <v>488.57</v>
      </c>
      <c r="V576" s="20">
        <v>2160.5100000000002</v>
      </c>
      <c r="W576" s="20">
        <v>0</v>
      </c>
      <c r="X576" s="20">
        <v>0</v>
      </c>
      <c r="Y576" s="21">
        <v>0</v>
      </c>
      <c r="Z576" s="21">
        <v>0</v>
      </c>
      <c r="AA57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1842943.21</v>
      </c>
      <c r="AB576" s="16">
        <v>1736227.2</v>
      </c>
      <c r="AC576" s="20">
        <f t="shared" si="1"/>
        <v>1842943.21</v>
      </c>
      <c r="AD57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6" s="24"/>
      <c r="AF576" s="1" t="s">
        <v>1483</v>
      </c>
      <c r="AG576" s="1">
        <v>1626739</v>
      </c>
    </row>
    <row r="577" spans="2:33" ht="30" hidden="1">
      <c r="B577" s="15" t="s">
        <v>1770</v>
      </c>
      <c r="C577" s="2" t="s">
        <v>1485</v>
      </c>
      <c r="D577" s="1" t="s">
        <v>33</v>
      </c>
      <c r="E577" s="1" t="s">
        <v>563</v>
      </c>
      <c r="F577" s="1" t="s">
        <v>564</v>
      </c>
      <c r="G577" s="1" t="s">
        <v>1486</v>
      </c>
      <c r="I577" s="1" t="s">
        <v>1487</v>
      </c>
      <c r="J577" s="1" t="s">
        <v>1473</v>
      </c>
      <c r="K577" s="17">
        <v>4150.3</v>
      </c>
      <c r="L577" s="17">
        <v>0</v>
      </c>
      <c r="M577" s="17">
        <v>10.09</v>
      </c>
      <c r="N577" s="18">
        <v>125629.65</v>
      </c>
      <c r="O57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125629.58100000001</v>
      </c>
      <c r="P577" s="17">
        <f>Таблица8234352[[#This Row],[Начислено взносов по отчету УК, руб,]]-Таблица8234352[[#This Row],[Начислено взносов  расчетное]]</f>
        <v>6.8999999988591298E-2</v>
      </c>
      <c r="Q577" s="27">
        <v>142369.26999999999</v>
      </c>
      <c r="R577" s="8">
        <f>Таблица8234352[[#This Row],[ПОСТУПИЛО ВЗНОСОВ ПО БАНКОВСКОЙ ВЫПИСКЕ]]-Таблица8234352[[#This Row],[Оплачено пени, руб,]]</f>
        <v>139638.31999999998</v>
      </c>
      <c r="S57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-16347.659999999985</v>
      </c>
      <c r="T577" s="18">
        <v>391.96</v>
      </c>
      <c r="U577" s="18">
        <v>2730.95</v>
      </c>
      <c r="V577" s="20">
        <v>3568.01</v>
      </c>
      <c r="W577" s="20">
        <v>0</v>
      </c>
      <c r="X577" s="20">
        <v>0</v>
      </c>
      <c r="Y577" s="21">
        <v>0</v>
      </c>
      <c r="Z577" s="21">
        <v>0</v>
      </c>
      <c r="AA57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3023109.75</v>
      </c>
      <c r="AB577" s="16">
        <v>2877172.47</v>
      </c>
      <c r="AC577" s="20">
        <f t="shared" si="1"/>
        <v>3023109.75</v>
      </c>
      <c r="AD57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7" s="24"/>
      <c r="AF577" s="1" t="s">
        <v>1485</v>
      </c>
      <c r="AG577" s="1">
        <v>2710436.68</v>
      </c>
    </row>
    <row r="578" spans="2:33" ht="30" hidden="1">
      <c r="B578" s="15" t="s">
        <v>1770</v>
      </c>
      <c r="C578" s="1" t="s">
        <v>1488</v>
      </c>
      <c r="D578" s="1" t="s">
        <v>33</v>
      </c>
      <c r="E578" s="1" t="s">
        <v>84</v>
      </c>
      <c r="F578" s="1" t="s">
        <v>633</v>
      </c>
      <c r="G578" s="1" t="s">
        <v>75</v>
      </c>
      <c r="I578" s="1" t="s">
        <v>1489</v>
      </c>
      <c r="J578" s="1">
        <v>2462044172</v>
      </c>
      <c r="K578" s="17">
        <v>3481.6</v>
      </c>
      <c r="L578" s="17">
        <v>0</v>
      </c>
      <c r="M578" s="17">
        <v>10.09</v>
      </c>
      <c r="N578" s="18">
        <v>105388.2</v>
      </c>
      <c r="O57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105388.03199999999</v>
      </c>
      <c r="P578" s="17">
        <f>Таблица8234352[[#This Row],[Начислено взносов по отчету УК, руб,]]-Таблица8234352[[#This Row],[Начислено взносов  расчетное]]</f>
        <v>0.16800000000512227</v>
      </c>
      <c r="Q578" s="20">
        <v>83796.73</v>
      </c>
      <c r="R578" s="8">
        <f>Таблица8234352[[#This Row],[ПОСТУПИЛО ВЗНОСОВ ПО БАНКОВСКОЙ ВЫПИСКЕ]]-Таблица8234352[[#This Row],[Оплачено пени, руб,]]</f>
        <v>83763.31</v>
      </c>
      <c r="S57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22123.010000000002</v>
      </c>
      <c r="T578" s="18">
        <v>531.54</v>
      </c>
      <c r="U578" s="18">
        <v>33.42</v>
      </c>
      <c r="V578" s="20">
        <v>2075.86</v>
      </c>
      <c r="W578" s="20">
        <v>0</v>
      </c>
      <c r="X578" s="20">
        <v>0</v>
      </c>
      <c r="Y578" s="21">
        <v>0</v>
      </c>
      <c r="Z578" s="21">
        <v>0</v>
      </c>
      <c r="AA57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1757264.4200000002</v>
      </c>
      <c r="AB578" s="16">
        <v>1671391.83</v>
      </c>
      <c r="AC578" s="20">
        <f t="shared" si="1"/>
        <v>1757264.4200000002</v>
      </c>
      <c r="AD57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8" s="24"/>
      <c r="AF578" s="1" t="s">
        <v>1488</v>
      </c>
      <c r="AG578" s="1">
        <v>1501318.34</v>
      </c>
    </row>
    <row r="579" spans="2:33" ht="30" hidden="1">
      <c r="B579" s="15" t="s">
        <v>1770</v>
      </c>
      <c r="C579" s="1" t="s">
        <v>1490</v>
      </c>
      <c r="D579" s="1" t="s">
        <v>33</v>
      </c>
      <c r="E579" s="1" t="s">
        <v>752</v>
      </c>
      <c r="F579" s="1" t="s">
        <v>753</v>
      </c>
      <c r="G579" s="1" t="s">
        <v>647</v>
      </c>
      <c r="I579" s="1" t="s">
        <v>1491</v>
      </c>
      <c r="J579" s="1" t="s">
        <v>1473</v>
      </c>
      <c r="K579" s="17">
        <v>10651.87</v>
      </c>
      <c r="L579" s="17">
        <v>0</v>
      </c>
      <c r="M579" s="17">
        <v>10.48</v>
      </c>
      <c r="N579" s="18">
        <v>334886.03000000003</v>
      </c>
      <c r="O57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334894.79280000005</v>
      </c>
      <c r="P579" s="17">
        <f>Таблица8234352[[#This Row],[Начислено взносов по отчету УК, руб,]]-Таблица8234352[[#This Row],[Начислено взносов  расчетное]]</f>
        <v>-8.7628000000258908</v>
      </c>
      <c r="Q579" s="20">
        <v>368443.09</v>
      </c>
      <c r="R579" s="8">
        <f>Таблица8234352[[#This Row],[ПОСТУПИЛО ВЗНОСОВ ПО БАНКОВСКОЙ ВЫПИСКЕ]]-Таблица8234352[[#This Row],[Оплачено пени, руб,]]</f>
        <v>368443.09</v>
      </c>
      <c r="S57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-32584.059999999998</v>
      </c>
      <c r="T579" s="18">
        <v>973</v>
      </c>
      <c r="U579" s="18">
        <v>0</v>
      </c>
      <c r="V579" s="20">
        <v>0</v>
      </c>
      <c r="W579" s="20">
        <v>0</v>
      </c>
      <c r="X579" s="20">
        <v>0</v>
      </c>
      <c r="Y579" s="21">
        <v>0</v>
      </c>
      <c r="Z579" s="21">
        <v>0</v>
      </c>
      <c r="AA57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11621264.27</v>
      </c>
      <c r="AB579" s="16">
        <v>11252821.18</v>
      </c>
      <c r="AC579" s="20">
        <f t="shared" si="1"/>
        <v>11621264.27</v>
      </c>
      <c r="AD57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79" s="24"/>
      <c r="AF579" s="1" t="s">
        <v>1490</v>
      </c>
      <c r="AG579" s="1">
        <v>10873870.439999999</v>
      </c>
    </row>
    <row r="580" spans="2:33" ht="30" hidden="1">
      <c r="B580" s="15" t="s">
        <v>1770</v>
      </c>
      <c r="C580" s="1" t="s">
        <v>1492</v>
      </c>
      <c r="D580" s="1" t="s">
        <v>443</v>
      </c>
      <c r="E580" s="1" t="s">
        <v>736</v>
      </c>
      <c r="F580" s="1" t="s">
        <v>737</v>
      </c>
      <c r="G580" s="1" t="s">
        <v>786</v>
      </c>
      <c r="H580" s="1" t="s">
        <v>1771</v>
      </c>
      <c r="I580" s="30" t="s">
        <v>1493</v>
      </c>
      <c r="J580" s="30" t="s">
        <v>1494</v>
      </c>
      <c r="K580" s="31">
        <v>5072.24</v>
      </c>
      <c r="L580" s="31">
        <v>0</v>
      </c>
      <c r="M580" s="17">
        <v>10.09</v>
      </c>
      <c r="N580" s="18">
        <v>153575.75</v>
      </c>
      <c r="O58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153536.70480000001</v>
      </c>
      <c r="P580" s="17">
        <f>Таблица8234352[[#This Row],[Начислено взносов по отчету УК, руб,]]-Таблица8234352[[#This Row],[Начислено взносов  расчетное]]</f>
        <v>39.045199999993201</v>
      </c>
      <c r="Q580" s="20">
        <v>121005.87</v>
      </c>
      <c r="R580" s="8">
        <f>Таблица8234352[[#This Row],[ПОСТУПИЛО ВЗНОСОВ ПО БАНКОВСКОЙ ВЫПИСКЕ]]-Таблица8234352[[#This Row],[Оплачено пени, руб,]]</f>
        <v>119080.11</v>
      </c>
      <c r="S58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34588.04</v>
      </c>
      <c r="T580" s="18">
        <v>2018.16</v>
      </c>
      <c r="U580" s="18">
        <v>1925.76</v>
      </c>
      <c r="V580" s="20">
        <v>0</v>
      </c>
      <c r="W580" s="20">
        <v>0</v>
      </c>
      <c r="X580" s="20">
        <v>0</v>
      </c>
      <c r="Y580" s="21">
        <v>0</v>
      </c>
      <c r="Z580" s="21">
        <v>0</v>
      </c>
      <c r="AA58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4355195</v>
      </c>
      <c r="AB580" s="16">
        <v>4234189.13</v>
      </c>
      <c r="AC580" s="20">
        <f t="shared" si="1"/>
        <v>4355195</v>
      </c>
      <c r="AD58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0" s="24"/>
      <c r="AF580" s="1" t="s">
        <v>1492</v>
      </c>
      <c r="AG580" s="1">
        <v>4086661.1200000001</v>
      </c>
    </row>
    <row r="581" spans="2:33" ht="30" hidden="1">
      <c r="B581" s="15" t="s">
        <v>1770</v>
      </c>
      <c r="C581" s="1" t="s">
        <v>1495</v>
      </c>
      <c r="D581" s="1" t="s">
        <v>443</v>
      </c>
      <c r="E581" s="1" t="s">
        <v>893</v>
      </c>
      <c r="F581" s="1" t="s">
        <v>894</v>
      </c>
      <c r="G581" s="1" t="s">
        <v>821</v>
      </c>
      <c r="I581" s="30" t="s">
        <v>1493</v>
      </c>
      <c r="J581" s="30" t="s">
        <v>1494</v>
      </c>
      <c r="K581" s="31">
        <v>11987</v>
      </c>
      <c r="L581" s="31">
        <v>206</v>
      </c>
      <c r="M581" s="17">
        <v>10.09</v>
      </c>
      <c r="N581" s="18">
        <v>369106.33</v>
      </c>
      <c r="O58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369082.11</v>
      </c>
      <c r="P581" s="17">
        <f>Таблица8234352[[#This Row],[Начислено взносов по отчету УК, руб,]]-Таблица8234352[[#This Row],[Начислено взносов  расчетное]]</f>
        <v>24.220000000030268</v>
      </c>
      <c r="Q581" s="20">
        <v>381359.73</v>
      </c>
      <c r="R581" s="8">
        <f>Таблица8234352[[#This Row],[ПОСТУПИЛО ВЗНОСОВ ПО БАНКОВСКОЙ ВЫПИСКЕ]]-Таблица8234352[[#This Row],[Оплачено пени, руб,]]</f>
        <v>379262.19</v>
      </c>
      <c r="S58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-8262.7199999999866</v>
      </c>
      <c r="T581" s="18">
        <v>3990.68</v>
      </c>
      <c r="U581" s="18">
        <v>2097.54</v>
      </c>
      <c r="V581" s="20">
        <v>0</v>
      </c>
      <c r="W581" s="20">
        <v>0</v>
      </c>
      <c r="X581" s="20">
        <v>0</v>
      </c>
      <c r="Y581" s="21">
        <v>0</v>
      </c>
      <c r="Z581" s="21">
        <v>0</v>
      </c>
      <c r="AA58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12151816.609999999</v>
      </c>
      <c r="AB581" s="16">
        <v>11770456.880000001</v>
      </c>
      <c r="AC581" s="20">
        <f t="shared" si="1"/>
        <v>12151816.609999999</v>
      </c>
      <c r="AD58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1" s="24"/>
      <c r="AF581" s="1" t="s">
        <v>1495</v>
      </c>
      <c r="AG581" s="1">
        <v>11241812.550000001</v>
      </c>
    </row>
    <row r="582" spans="2:33" ht="30" hidden="1">
      <c r="B582" s="15" t="s">
        <v>1770</v>
      </c>
      <c r="C582" s="1" t="s">
        <v>1496</v>
      </c>
      <c r="D582" s="1" t="s">
        <v>443</v>
      </c>
      <c r="E582" s="1" t="s">
        <v>311</v>
      </c>
      <c r="F582" s="1" t="s">
        <v>1237</v>
      </c>
      <c r="G582" s="1" t="s">
        <v>812</v>
      </c>
      <c r="I582" s="1" t="s">
        <v>1493</v>
      </c>
      <c r="J582" s="1" t="s">
        <v>1494</v>
      </c>
      <c r="K582" s="17">
        <v>2951.53</v>
      </c>
      <c r="L582" s="17">
        <v>0</v>
      </c>
      <c r="M582" s="17">
        <v>10.09</v>
      </c>
      <c r="N582" s="18">
        <v>89319.6</v>
      </c>
      <c r="O58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89342.813099999999</v>
      </c>
      <c r="P582" s="17">
        <f>Таблица8234352[[#This Row],[Начислено взносов по отчету УК, руб,]]-Таблица8234352[[#This Row],[Начислено взносов  расчетное]]</f>
        <v>-23.213099999993574</v>
      </c>
      <c r="Q582" s="20">
        <v>83885.11</v>
      </c>
      <c r="R582" s="8">
        <f>Таблица8234352[[#This Row],[ПОСТУПИЛО ВЗНОСОВ ПО БАНКОВСКОЙ ВЫПИСКЕ]]-Таблица8234352[[#This Row],[Оплачено пени, руб,]]</f>
        <v>83674.23</v>
      </c>
      <c r="S58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6333.4400000000096</v>
      </c>
      <c r="T582" s="18">
        <v>898.95</v>
      </c>
      <c r="U582" s="18">
        <v>210.88</v>
      </c>
      <c r="V582" s="20">
        <v>0</v>
      </c>
      <c r="W582" s="20">
        <v>0</v>
      </c>
      <c r="X582" s="20">
        <v>0</v>
      </c>
      <c r="Y582" s="21">
        <v>0</v>
      </c>
      <c r="Z582" s="21">
        <v>0</v>
      </c>
      <c r="AA58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3020281.48</v>
      </c>
      <c r="AB582" s="16">
        <v>2936396.37</v>
      </c>
      <c r="AC582" s="20">
        <f t="shared" si="1"/>
        <v>3020281.48</v>
      </c>
      <c r="AD58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2" s="24"/>
      <c r="AF582" s="1" t="s">
        <v>1496</v>
      </c>
      <c r="AG582" s="1">
        <v>2848849.46</v>
      </c>
    </row>
    <row r="583" spans="2:33" ht="30" hidden="1">
      <c r="B583" s="15" t="s">
        <v>1770</v>
      </c>
      <c r="C583" s="1" t="s">
        <v>1497</v>
      </c>
      <c r="D583" s="1" t="s">
        <v>443</v>
      </c>
      <c r="E583" s="1" t="s">
        <v>1498</v>
      </c>
      <c r="F583" s="1" t="s">
        <v>1499</v>
      </c>
      <c r="G583" s="1" t="s">
        <v>540</v>
      </c>
      <c r="I583" s="1" t="s">
        <v>1500</v>
      </c>
      <c r="J583" s="1" t="s">
        <v>1501</v>
      </c>
      <c r="K583" s="17">
        <v>2788.91</v>
      </c>
      <c r="L583" s="17">
        <v>0</v>
      </c>
      <c r="M583" s="17">
        <v>10.09</v>
      </c>
      <c r="N583" s="18">
        <v>84420.3</v>
      </c>
      <c r="O58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84420.305699999997</v>
      </c>
      <c r="P583" s="17">
        <f>Таблица8234352[[#This Row],[Начислено взносов по отчету УК, руб,]]-Таблица8234352[[#This Row],[Начислено взносов  расчетное]]</f>
        <v>-5.6999999942490831E-3</v>
      </c>
      <c r="Q583" s="20">
        <v>87636.82</v>
      </c>
      <c r="R583" s="8">
        <f>Таблица8234352[[#This Row],[ПОСТУПИЛО ВЗНОСОВ ПО БАНКОВСКОЙ ВЫПИСКЕ]]-Таблица8234352[[#This Row],[Оплачено пени, руб,]]</f>
        <v>87483.040000000008</v>
      </c>
      <c r="S58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-2982.2700000000054</v>
      </c>
      <c r="T583" s="18">
        <v>234.25</v>
      </c>
      <c r="U583" s="18">
        <v>153.78</v>
      </c>
      <c r="V583" s="20">
        <v>0</v>
      </c>
      <c r="W583" s="20">
        <v>0</v>
      </c>
      <c r="X583" s="20">
        <v>0</v>
      </c>
      <c r="Y583" s="21">
        <v>0</v>
      </c>
      <c r="Z583" s="21">
        <v>0</v>
      </c>
      <c r="AA58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2647367.71</v>
      </c>
      <c r="AB583" s="16">
        <v>2559730.89</v>
      </c>
      <c r="AC583" s="20">
        <f t="shared" si="1"/>
        <v>2647367.71</v>
      </c>
      <c r="AD58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3" s="24"/>
      <c r="AF583" s="1" t="s">
        <v>1497</v>
      </c>
      <c r="AG583" s="1">
        <v>2484350.06</v>
      </c>
    </row>
    <row r="584" spans="2:33" ht="30" hidden="1">
      <c r="B584" s="15" t="s">
        <v>1770</v>
      </c>
      <c r="C584" s="1" t="s">
        <v>1502</v>
      </c>
      <c r="D584" s="1" t="s">
        <v>443</v>
      </c>
      <c r="E584" s="1" t="s">
        <v>41</v>
      </c>
      <c r="F584" s="1" t="s">
        <v>1503</v>
      </c>
      <c r="G584" s="1" t="s">
        <v>909</v>
      </c>
      <c r="I584" s="1" t="s">
        <v>1504</v>
      </c>
      <c r="J584" s="1" t="s">
        <v>1501</v>
      </c>
      <c r="K584" s="17">
        <v>5305.2</v>
      </c>
      <c r="L584" s="17">
        <v>0</v>
      </c>
      <c r="M584" s="17">
        <v>10.09</v>
      </c>
      <c r="N584" s="18">
        <v>160588.4</v>
      </c>
      <c r="O58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160588.40400000001</v>
      </c>
      <c r="P584" s="17">
        <f>Таблица8234352[[#This Row],[Начислено взносов по отчету УК, руб,]]-Таблица8234352[[#This Row],[Начислено взносов  расчетное]]</f>
        <v>-4.0000000153668225E-3</v>
      </c>
      <c r="Q584" s="20">
        <v>141658.91</v>
      </c>
      <c r="R584" s="8">
        <f>Таблица8234352[[#This Row],[ПОСТУПИЛО ВЗНОСОВ ПО БАНКОВСКОЙ ВЫПИСКЕ]]-Таблица8234352[[#This Row],[Оплачено пени, руб,]]</f>
        <v>141610.83000000002</v>
      </c>
      <c r="S58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29339.249999999978</v>
      </c>
      <c r="T584" s="18">
        <v>10409.76</v>
      </c>
      <c r="U584" s="18">
        <v>48.08</v>
      </c>
      <c r="V584" s="20">
        <v>37106.92</v>
      </c>
      <c r="W584" s="20">
        <v>0</v>
      </c>
      <c r="X584" s="20">
        <v>0</v>
      </c>
      <c r="Y584" s="21">
        <v>0</v>
      </c>
      <c r="Z584" s="21">
        <v>0</v>
      </c>
      <c r="AA58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5163919.6399999997</v>
      </c>
      <c r="AB584" s="16">
        <v>4985153.8099999996</v>
      </c>
      <c r="AC584" s="20">
        <f t="shared" si="1"/>
        <v>5163919.6399999997</v>
      </c>
      <c r="AD58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4" s="24"/>
      <c r="AF584" s="1" t="s">
        <v>1502</v>
      </c>
      <c r="AG584" s="1">
        <v>4738311.54</v>
      </c>
    </row>
    <row r="585" spans="2:33" ht="30" hidden="1">
      <c r="B585" s="15" t="s">
        <v>1770</v>
      </c>
      <c r="C585" s="1" t="s">
        <v>1508</v>
      </c>
      <c r="D585" s="1" t="s">
        <v>33</v>
      </c>
      <c r="E585" s="1" t="s">
        <v>54</v>
      </c>
      <c r="F585" s="1" t="s">
        <v>55</v>
      </c>
      <c r="G585" s="1" t="s">
        <v>1509</v>
      </c>
      <c r="I585" s="1" t="s">
        <v>1510</v>
      </c>
      <c r="J585" s="1" t="s">
        <v>1511</v>
      </c>
      <c r="K585" s="17">
        <v>4313.8999999999996</v>
      </c>
      <c r="L585" s="17">
        <v>95.7</v>
      </c>
      <c r="M585" s="17">
        <v>10.09</v>
      </c>
      <c r="N585" s="18">
        <v>133482.54999999999</v>
      </c>
      <c r="O58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133478.59199999998</v>
      </c>
      <c r="P585" s="17">
        <f>Таблица8234352[[#This Row],[Начислено взносов по отчету УК, руб,]]-Таблица8234352[[#This Row],[Начислено взносов  расчетное]]</f>
        <v>3.9580000000132713</v>
      </c>
      <c r="Q585" s="20">
        <v>119665.21</v>
      </c>
      <c r="R585" s="8">
        <f>Таблица8234352[[#This Row],[ПОСТУПИЛО ВЗНОСОВ ПО БАНКОВСКОЙ ВЫПИСКЕ]]-Таблица8234352[[#This Row],[Оплачено пени, руб,]]</f>
        <v>119478.63</v>
      </c>
      <c r="S58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22176.939999999981</v>
      </c>
      <c r="T585" s="18">
        <v>8359.6</v>
      </c>
      <c r="U585" s="18">
        <v>186.58</v>
      </c>
      <c r="V585" s="20">
        <v>2736.68</v>
      </c>
      <c r="W585" s="20">
        <v>0</v>
      </c>
      <c r="X585" s="20">
        <v>0</v>
      </c>
      <c r="Y585" s="21">
        <v>0</v>
      </c>
      <c r="Z585" s="21">
        <v>0</v>
      </c>
      <c r="AA58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2326347</v>
      </c>
      <c r="AB585" s="16">
        <v>2203945.11</v>
      </c>
      <c r="AC585" s="20">
        <f t="shared" si="1"/>
        <v>2326347</v>
      </c>
      <c r="AD58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5" s="24"/>
      <c r="AF585" s="1" t="s">
        <v>1508</v>
      </c>
      <c r="AG585" s="1">
        <v>2043866.53</v>
      </c>
    </row>
    <row r="586" spans="2:33" ht="30" hidden="1">
      <c r="B586" s="15" t="s">
        <v>1770</v>
      </c>
      <c r="C586" s="1" t="s">
        <v>1512</v>
      </c>
      <c r="D586" s="1" t="s">
        <v>33</v>
      </c>
      <c r="E586" s="1" t="s">
        <v>54</v>
      </c>
      <c r="F586" s="1" t="s">
        <v>55</v>
      </c>
      <c r="G586" s="1" t="s">
        <v>873</v>
      </c>
      <c r="H586" s="1" t="s">
        <v>1771</v>
      </c>
      <c r="I586" s="1" t="s">
        <v>1510</v>
      </c>
      <c r="J586" s="1" t="s">
        <v>1511</v>
      </c>
      <c r="K586" s="17">
        <v>3161.5</v>
      </c>
      <c r="L586" s="17">
        <v>656.71</v>
      </c>
      <c r="M586" s="17">
        <v>10.48</v>
      </c>
      <c r="N586" s="18">
        <v>120107.46</v>
      </c>
      <c r="O58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120044.52240000002</v>
      </c>
      <c r="P586" s="17">
        <f>Таблица8234352[[#This Row],[Начислено взносов по отчету УК, руб,]]-Таблица8234352[[#This Row],[Начислено взносов  расчетное]]</f>
        <v>62.937599999990198</v>
      </c>
      <c r="Q586" s="20">
        <v>130630.54</v>
      </c>
      <c r="R586" s="8">
        <f>Таблица8234352[[#This Row],[ПОСТУПИЛО ВЗНОСОВ ПО БАНКОВСКОЙ ВЫПИСКЕ]]-Таблица8234352[[#This Row],[Оплачено пени, руб,]]</f>
        <v>127252.45</v>
      </c>
      <c r="S58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-5373.5399999999909</v>
      </c>
      <c r="T586" s="18">
        <v>5149.54</v>
      </c>
      <c r="U586" s="18">
        <v>3378.09</v>
      </c>
      <c r="V586" s="20">
        <v>1567.3</v>
      </c>
      <c r="W586" s="20">
        <v>0</v>
      </c>
      <c r="X586" s="20">
        <v>0</v>
      </c>
      <c r="Y586" s="21">
        <v>0</v>
      </c>
      <c r="Z586" s="21">
        <v>0</v>
      </c>
      <c r="AA58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1378974.86</v>
      </c>
      <c r="AB586" s="16">
        <v>1246777.02</v>
      </c>
      <c r="AC586" s="20">
        <f t="shared" si="1"/>
        <v>1378974.86</v>
      </c>
      <c r="AD58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6" s="24"/>
      <c r="AF586" s="1" t="s">
        <v>1512</v>
      </c>
      <c r="AG586" s="1">
        <v>1128306.77</v>
      </c>
    </row>
    <row r="587" spans="2:33" ht="30" hidden="1">
      <c r="B587" s="15" t="s">
        <v>1770</v>
      </c>
      <c r="C587" s="1" t="s">
        <v>1513</v>
      </c>
      <c r="D587" s="1" t="s">
        <v>33</v>
      </c>
      <c r="E587" s="1" t="s">
        <v>54</v>
      </c>
      <c r="F587" s="1" t="s">
        <v>55</v>
      </c>
      <c r="G587" s="1" t="s">
        <v>367</v>
      </c>
      <c r="I587" s="1" t="s">
        <v>1510</v>
      </c>
      <c r="J587" s="1" t="s">
        <v>1511</v>
      </c>
      <c r="K587" s="17">
        <v>15035.62</v>
      </c>
      <c r="L587" s="17">
        <v>429</v>
      </c>
      <c r="M587" s="17">
        <v>10.48</v>
      </c>
      <c r="N587" s="18">
        <v>485616.68</v>
      </c>
      <c r="O58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486207.65280000004</v>
      </c>
      <c r="P587" s="17">
        <f>Таблица8234352[[#This Row],[Начислено взносов по отчету УК, руб,]]-Таблица8234352[[#This Row],[Начислено взносов  расчетное]]</f>
        <v>-590.97280000004685</v>
      </c>
      <c r="Q587" s="20">
        <v>493823.1</v>
      </c>
      <c r="R587" s="8">
        <f>Таблица8234352[[#This Row],[ПОСТУПИЛО ВЗНОСОВ ПО БАНКОВСКОЙ ВЫПИСКЕ]]-Таблица8234352[[#This Row],[Оплачено пени, руб,]]</f>
        <v>465746.24</v>
      </c>
      <c r="S58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17974.800000000003</v>
      </c>
      <c r="T587" s="18">
        <v>26181.22</v>
      </c>
      <c r="U587" s="18">
        <v>28076.86</v>
      </c>
      <c r="V587" s="20">
        <v>36611.25</v>
      </c>
      <c r="W587" s="20">
        <v>0</v>
      </c>
      <c r="X587" s="20">
        <v>0</v>
      </c>
      <c r="Y587" s="21">
        <v>0</v>
      </c>
      <c r="Z587" s="21">
        <v>0</v>
      </c>
      <c r="AA58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15329265.33</v>
      </c>
      <c r="AB587" s="16">
        <v>14798830.98</v>
      </c>
      <c r="AC587" s="20">
        <f t="shared" si="1"/>
        <v>15329265.33</v>
      </c>
      <c r="AD58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7" s="24"/>
      <c r="AF587" s="1" t="s">
        <v>1513</v>
      </c>
      <c r="AG587" s="1">
        <v>14198330.43</v>
      </c>
    </row>
    <row r="588" spans="2:33" ht="30" hidden="1">
      <c r="B588" s="15" t="s">
        <v>1770</v>
      </c>
      <c r="C588" s="1" t="s">
        <v>1514</v>
      </c>
      <c r="D588" s="1" t="s">
        <v>33</v>
      </c>
      <c r="E588" s="1" t="s">
        <v>582</v>
      </c>
      <c r="F588" s="1" t="s">
        <v>583</v>
      </c>
      <c r="G588" s="1" t="s">
        <v>1515</v>
      </c>
      <c r="I588" s="1" t="s">
        <v>1510</v>
      </c>
      <c r="J588" s="1" t="s">
        <v>1511</v>
      </c>
      <c r="K588" s="17">
        <v>15293</v>
      </c>
      <c r="L588" s="17">
        <v>181.1</v>
      </c>
      <c r="M588" s="17">
        <v>10.48</v>
      </c>
      <c r="N588" s="18">
        <v>486530.46</v>
      </c>
      <c r="O58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486505.70400000003</v>
      </c>
      <c r="P588" s="17">
        <f>Таблица8234352[[#This Row],[Начислено взносов по отчету УК, руб,]]-Таблица8234352[[#This Row],[Начислено взносов  расчетное]]</f>
        <v>24.755999999993946</v>
      </c>
      <c r="Q588" s="27">
        <v>664349.68999999994</v>
      </c>
      <c r="R588" s="8">
        <f>Таблица8234352[[#This Row],[ПОСТУПИЛО ВЗНОСОВ ПО БАНКОВСКОЙ ВЫПИСКЕ]]-Таблица8234352[[#This Row],[Оплачено пени, руб,]]</f>
        <v>658279.1</v>
      </c>
      <c r="S58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-145123.62999999995</v>
      </c>
      <c r="T588" s="18">
        <v>32695.599999999999</v>
      </c>
      <c r="U588" s="18">
        <v>6070.59</v>
      </c>
      <c r="V588" s="20">
        <v>2435.87</v>
      </c>
      <c r="W588" s="20">
        <v>0</v>
      </c>
      <c r="X588" s="20">
        <v>0</v>
      </c>
      <c r="Y588" s="21">
        <v>0</v>
      </c>
      <c r="Z588" s="21">
        <v>0</v>
      </c>
      <c r="AA58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2491927.52</v>
      </c>
      <c r="AB588" s="16">
        <v>1825141.96</v>
      </c>
      <c r="AC588" s="20">
        <f t="shared" si="1"/>
        <v>2491927.52</v>
      </c>
      <c r="AD58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8" s="24"/>
      <c r="AF588" s="1" t="s">
        <v>1514</v>
      </c>
      <c r="AG588" s="1">
        <v>1364540</v>
      </c>
    </row>
    <row r="589" spans="2:33" ht="30" hidden="1">
      <c r="B589" s="15" t="s">
        <v>1770</v>
      </c>
      <c r="C589" s="1" t="s">
        <v>1516</v>
      </c>
      <c r="D589" s="1" t="s">
        <v>33</v>
      </c>
      <c r="E589" s="1" t="s">
        <v>1517</v>
      </c>
      <c r="F589" s="1" t="s">
        <v>1518</v>
      </c>
      <c r="G589" s="1" t="s">
        <v>459</v>
      </c>
      <c r="I589" s="1" t="s">
        <v>1510</v>
      </c>
      <c r="J589" s="1" t="s">
        <v>1511</v>
      </c>
      <c r="K589" s="17">
        <v>9159.7000000000007</v>
      </c>
      <c r="L589" s="17">
        <v>0</v>
      </c>
      <c r="M589" s="17">
        <v>10.48</v>
      </c>
      <c r="N589" s="18">
        <v>287958.90999999997</v>
      </c>
      <c r="O58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287980.96800000005</v>
      </c>
      <c r="P589" s="17">
        <f>Таблица8234352[[#This Row],[Начислено взносов по отчету УК, руб,]]-Таблица8234352[[#This Row],[Начислено взносов  расчетное]]</f>
        <v>-22.0580000000773</v>
      </c>
      <c r="Q589" s="27">
        <v>304168.65999999997</v>
      </c>
      <c r="R589" s="8">
        <f>Таблица8234352[[#This Row],[ПОСТУПИЛО ВЗНОСОВ ПО БАНКОВСКОЙ ВЫПИСКЕ]]-Таблица8234352[[#This Row],[Оплачено пени, руб,]]</f>
        <v>302770.78999999998</v>
      </c>
      <c r="S58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-1398.0900000000047</v>
      </c>
      <c r="T589" s="18">
        <v>14811.66</v>
      </c>
      <c r="U589" s="18">
        <v>1397.87</v>
      </c>
      <c r="V589" s="20">
        <v>3125.06</v>
      </c>
      <c r="W589" s="20">
        <v>0</v>
      </c>
      <c r="X589" s="20">
        <v>0</v>
      </c>
      <c r="Y589" s="21">
        <v>0</v>
      </c>
      <c r="Z589" s="21">
        <v>0</v>
      </c>
      <c r="AA58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2785912.33</v>
      </c>
      <c r="AB589" s="16">
        <v>2478618.61</v>
      </c>
      <c r="AC589" s="20">
        <v>2785912.33</v>
      </c>
      <c r="AD58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89" s="24"/>
      <c r="AF589" s="1" t="s">
        <v>1516</v>
      </c>
      <c r="AG589" s="1">
        <v>1989263.64</v>
      </c>
    </row>
    <row r="590" spans="2:33" ht="30" hidden="1">
      <c r="B590" s="15" t="s">
        <v>1770</v>
      </c>
      <c r="C590" s="1" t="s">
        <v>1519</v>
      </c>
      <c r="D590" s="1" t="s">
        <v>33</v>
      </c>
      <c r="E590" s="1" t="s">
        <v>1520</v>
      </c>
      <c r="F590" s="1" t="s">
        <v>1521</v>
      </c>
      <c r="G590" s="1" t="s">
        <v>138</v>
      </c>
      <c r="I590" s="1" t="s">
        <v>1522</v>
      </c>
      <c r="J590" s="1" t="s">
        <v>1523</v>
      </c>
      <c r="K590" s="17">
        <v>8061.2</v>
      </c>
      <c r="L590" s="17">
        <v>2073.3000000000002</v>
      </c>
      <c r="M590" s="17">
        <v>10.48</v>
      </c>
      <c r="N590" s="18">
        <v>318644.40000000002</v>
      </c>
      <c r="O59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318628.68</v>
      </c>
      <c r="P590" s="17">
        <f>Таблица8234352[[#This Row],[Начислено взносов по отчету УК, руб,]]-Таблица8234352[[#This Row],[Начислено взносов  расчетное]]</f>
        <v>15.720000000030268</v>
      </c>
      <c r="Q590" s="20">
        <v>409035.26</v>
      </c>
      <c r="R590" s="8">
        <f>Таблица8234352[[#This Row],[ПОСТУПИЛО ВЗНОСОВ ПО БАНКОВСКОЙ ВЫПИСКЕ]]-Таблица8234352[[#This Row],[Оплачено пени, руб,]]</f>
        <v>407090.96</v>
      </c>
      <c r="S59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-80397.37</v>
      </c>
      <c r="T590" s="18">
        <v>9993.49</v>
      </c>
      <c r="U590" s="18">
        <v>1944.3</v>
      </c>
      <c r="V590" s="20">
        <v>39929.29</v>
      </c>
      <c r="W590" s="20">
        <v>0</v>
      </c>
      <c r="X590" s="20">
        <v>0</v>
      </c>
      <c r="Y590" s="21">
        <v>0</v>
      </c>
      <c r="Z590" s="21">
        <v>0</v>
      </c>
      <c r="AA59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5743276.9299999997</v>
      </c>
      <c r="AB590" s="16">
        <v>5294312.38</v>
      </c>
      <c r="AC590" s="20">
        <f t="shared" si="1"/>
        <v>5743276.9299999997</v>
      </c>
      <c r="AD59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0" s="24" t="s">
        <v>1524</v>
      </c>
      <c r="AF590" s="1" t="s">
        <v>1519</v>
      </c>
      <c r="AG590" s="1">
        <v>4905045.62</v>
      </c>
    </row>
    <row r="591" spans="2:33" ht="30" hidden="1">
      <c r="B591" s="15" t="s">
        <v>1770</v>
      </c>
      <c r="C591" s="1" t="s">
        <v>1525</v>
      </c>
      <c r="D591" s="1" t="s">
        <v>33</v>
      </c>
      <c r="E591" s="1" t="s">
        <v>1358</v>
      </c>
      <c r="F591" s="1" t="s">
        <v>1359</v>
      </c>
      <c r="G591" s="1" t="s">
        <v>880</v>
      </c>
      <c r="I591" s="1" t="s">
        <v>1526</v>
      </c>
      <c r="J591" s="1" t="s">
        <v>1527</v>
      </c>
      <c r="K591" s="17">
        <v>10871.5</v>
      </c>
      <c r="L591" s="17">
        <v>491.2</v>
      </c>
      <c r="M591" s="17">
        <v>10.48</v>
      </c>
      <c r="N591" s="18">
        <v>357284.16</v>
      </c>
      <c r="O59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357243.28800000006</v>
      </c>
      <c r="P591" s="17">
        <f>Таблица8234352[[#This Row],[Начислено взносов по отчету УК, руб,]]-Таблица8234352[[#This Row],[Начислено взносов  расчетное]]</f>
        <v>40.871999999915715</v>
      </c>
      <c r="Q591" s="20">
        <v>321854.98</v>
      </c>
      <c r="R591" s="8">
        <f>Таблица8234352[[#This Row],[ПОСТУПИЛО ВЗНОСОВ ПО БАНКОВСКОЙ ВЫПИСКЕ]]-Таблица8234352[[#This Row],[Оплачено пени, руб,]]</f>
        <v>315805.40999999997</v>
      </c>
      <c r="S59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41377.159999999996</v>
      </c>
      <c r="T591" s="18">
        <v>5947.98</v>
      </c>
      <c r="U591" s="18">
        <v>6049.57</v>
      </c>
      <c r="V591" s="20">
        <v>0</v>
      </c>
      <c r="W591" s="20">
        <v>0</v>
      </c>
      <c r="X591" s="20">
        <v>0</v>
      </c>
      <c r="Y591" s="21">
        <v>0</v>
      </c>
      <c r="Z591" s="21">
        <v>0</v>
      </c>
      <c r="AA59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12086835.33</v>
      </c>
      <c r="AB591" s="16">
        <v>11764980.35</v>
      </c>
      <c r="AC591" s="20">
        <f t="shared" si="1"/>
        <v>12086835.33</v>
      </c>
      <c r="AD59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1" s="24"/>
      <c r="AF591" s="1" t="s">
        <v>1525</v>
      </c>
      <c r="AG591" s="1">
        <v>11360566.23</v>
      </c>
    </row>
    <row r="592" spans="2:33" ht="60" hidden="1">
      <c r="B592" s="15" t="s">
        <v>1770</v>
      </c>
      <c r="C592" s="1" t="s">
        <v>1528</v>
      </c>
      <c r="D592" s="1" t="s">
        <v>33</v>
      </c>
      <c r="E592" s="1" t="s">
        <v>328</v>
      </c>
      <c r="F592" s="1" t="s">
        <v>306</v>
      </c>
      <c r="G592" s="1" t="s">
        <v>743</v>
      </c>
      <c r="I592" s="1" t="s">
        <v>1529</v>
      </c>
      <c r="J592" s="1" t="s">
        <v>1530</v>
      </c>
      <c r="K592" s="17">
        <v>10273.5</v>
      </c>
      <c r="L592" s="17">
        <v>0</v>
      </c>
      <c r="M592" s="17">
        <v>10.09</v>
      </c>
      <c r="N592" s="18">
        <v>315131.75</v>
      </c>
      <c r="O59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310978.84500000003</v>
      </c>
      <c r="P592" s="17">
        <f>Таблица8234352[[#This Row],[Начислено взносов по отчету УК, руб,]]-Таблица8234352[[#This Row],[Начислено взносов  расчетное]]</f>
        <v>4152.9049999999697</v>
      </c>
      <c r="Q592" s="20">
        <v>326994.01</v>
      </c>
      <c r="R592" s="8">
        <f>Таблица8234352[[#This Row],[ПОСТУПИЛО ВЗНОСОВ ПО БАНКОВСКОЙ ВЫПИСКЕ]]-Таблица8234352[[#This Row],[Оплачено пени, руб,]]</f>
        <v>326141.03000000003</v>
      </c>
      <c r="S59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-686.66000000002759</v>
      </c>
      <c r="T592" s="18">
        <v>11175.6</v>
      </c>
      <c r="U592" s="18">
        <v>852.98</v>
      </c>
      <c r="V592" s="20">
        <v>6455.6</v>
      </c>
      <c r="W592" s="20">
        <v>0</v>
      </c>
      <c r="X592" s="20">
        <v>0</v>
      </c>
      <c r="Y592" s="21">
        <v>0</v>
      </c>
      <c r="Z592" s="21">
        <v>0</v>
      </c>
      <c r="AA59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5510554.5300000003</v>
      </c>
      <c r="AB592" s="16">
        <v>5177104.92</v>
      </c>
      <c r="AC592" s="20">
        <f t="shared" si="1"/>
        <v>5510554.5300000003</v>
      </c>
      <c r="AD59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2" s="24" t="s">
        <v>1531</v>
      </c>
      <c r="AF592" s="1" t="s">
        <v>1528</v>
      </c>
      <c r="AG592" s="1">
        <v>4886240.43</v>
      </c>
    </row>
    <row r="593" spans="2:33" ht="30" hidden="1">
      <c r="B593" s="15" t="s">
        <v>1770</v>
      </c>
      <c r="C593" s="2" t="s">
        <v>1532</v>
      </c>
      <c r="D593" s="1" t="s">
        <v>33</v>
      </c>
      <c r="E593" s="1" t="s">
        <v>1533</v>
      </c>
      <c r="F593" s="1" t="s">
        <v>1534</v>
      </c>
      <c r="G593" s="1" t="s">
        <v>105</v>
      </c>
      <c r="I593" s="1" t="s">
        <v>1529</v>
      </c>
      <c r="J593" s="1" t="s">
        <v>1530</v>
      </c>
      <c r="K593" s="17">
        <v>5552</v>
      </c>
      <c r="L593" s="17">
        <v>0</v>
      </c>
      <c r="M593" s="17">
        <v>10.48</v>
      </c>
      <c r="N593" s="18">
        <v>174559.05</v>
      </c>
      <c r="O59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174554.88</v>
      </c>
      <c r="P593" s="17">
        <f>Таблица8234352[[#This Row],[Начислено взносов по отчету УК, руб,]]-Таблица8234352[[#This Row],[Начислено взносов  расчетное]]</f>
        <v>4.1699999999837019</v>
      </c>
      <c r="Q593" s="20">
        <v>140182.42000000001</v>
      </c>
      <c r="R593" s="8">
        <f>Таблица8234352[[#This Row],[ПОСТУПИЛО ВЗНОСОВ ПО БАНКОВСКОЙ ВЫПИСКЕ]]-Таблица8234352[[#This Row],[Оплачено пени, руб,]]</f>
        <v>139390.01</v>
      </c>
      <c r="S59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37975.009999999973</v>
      </c>
      <c r="T593" s="18">
        <v>3598.38</v>
      </c>
      <c r="U593" s="18">
        <v>792.41</v>
      </c>
      <c r="V593" s="20">
        <v>3178.78</v>
      </c>
      <c r="W593" s="20">
        <v>0</v>
      </c>
      <c r="X593" s="20">
        <v>0</v>
      </c>
      <c r="Y593" s="21">
        <v>0</v>
      </c>
      <c r="Z593" s="21">
        <v>0</v>
      </c>
      <c r="AA59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2707948.03</v>
      </c>
      <c r="AB593" s="16">
        <v>2564586.83</v>
      </c>
      <c r="AC593" s="20">
        <f t="shared" si="1"/>
        <v>2707948.03</v>
      </c>
      <c r="AD59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3" s="24"/>
      <c r="AF593" s="1" t="s">
        <v>1532</v>
      </c>
      <c r="AG593" s="1">
        <v>2418181.91</v>
      </c>
    </row>
    <row r="594" spans="2:33" ht="30" hidden="1">
      <c r="B594" s="15" t="s">
        <v>1770</v>
      </c>
      <c r="C594" s="1" t="s">
        <v>1535</v>
      </c>
      <c r="D594" s="1" t="s">
        <v>33</v>
      </c>
      <c r="E594" s="1" t="s">
        <v>1536</v>
      </c>
      <c r="F594" s="1" t="s">
        <v>1537</v>
      </c>
      <c r="G594" s="1" t="s">
        <v>565</v>
      </c>
      <c r="I594" s="1" t="s">
        <v>1538</v>
      </c>
      <c r="J594" s="1" t="s">
        <v>1539</v>
      </c>
      <c r="K594" s="17">
        <v>10076.200000000001</v>
      </c>
      <c r="L594" s="17">
        <v>0</v>
      </c>
      <c r="M594" s="17">
        <v>10.48</v>
      </c>
      <c r="N594" s="18">
        <v>316777.08</v>
      </c>
      <c r="O59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316795.72800000006</v>
      </c>
      <c r="P594" s="17">
        <f>Таблица8234352[[#This Row],[Начислено взносов по отчету УК, руб,]]-Таблица8234352[[#This Row],[Начислено взносов  расчетное]]</f>
        <v>-18.648000000044703</v>
      </c>
      <c r="Q594" s="20">
        <v>305148.62</v>
      </c>
      <c r="R594" s="8">
        <f>Таблица8234352[[#This Row],[ПОСТУПИЛО ВЗНОСОВ ПО БАНКОВСКОЙ ВЫПИСКЕ]]-Таблица8234352[[#This Row],[Оплачено пени, руб,]]</f>
        <v>305148.62</v>
      </c>
      <c r="S59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11628.460000000021</v>
      </c>
      <c r="T594" s="18">
        <v>0</v>
      </c>
      <c r="U594" s="18">
        <v>0</v>
      </c>
      <c r="V594" s="20">
        <v>0</v>
      </c>
      <c r="W594" s="20">
        <v>0</v>
      </c>
      <c r="X594" s="20">
        <v>0</v>
      </c>
      <c r="Y594" s="21">
        <v>0</v>
      </c>
      <c r="Z594" s="21">
        <v>0</v>
      </c>
      <c r="AA59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3526171.45</v>
      </c>
      <c r="AB594" s="16">
        <v>3221022.83</v>
      </c>
      <c r="AC594" s="20">
        <f t="shared" si="1"/>
        <v>3526171.45</v>
      </c>
      <c r="AD59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4" s="24"/>
      <c r="AF594" s="1" t="s">
        <v>1535</v>
      </c>
      <c r="AG594" s="1">
        <v>2891363.27</v>
      </c>
    </row>
    <row r="595" spans="2:33" ht="45" hidden="1">
      <c r="B595" s="15" t="s">
        <v>1770</v>
      </c>
      <c r="C595" s="1" t="s">
        <v>1540</v>
      </c>
      <c r="D595" s="1" t="s">
        <v>33</v>
      </c>
      <c r="E595" s="1" t="s">
        <v>454</v>
      </c>
      <c r="F595" s="1" t="s">
        <v>455</v>
      </c>
      <c r="G595" s="1" t="s">
        <v>1541</v>
      </c>
      <c r="I595" s="1" t="s">
        <v>1542</v>
      </c>
      <c r="J595" s="1" t="s">
        <v>1543</v>
      </c>
      <c r="K595" s="17">
        <v>7772.8</v>
      </c>
      <c r="L595" s="17">
        <v>0</v>
      </c>
      <c r="M595" s="17">
        <v>10.48</v>
      </c>
      <c r="N595" s="18">
        <v>0</v>
      </c>
      <c r="O59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244376.83199999999</v>
      </c>
      <c r="P595" s="17">
        <f>Таблица8234352[[#This Row],[Начислено взносов по отчету УК, руб,]]-Таблица8234352[[#This Row],[Начислено взносов  расчетное]]</f>
        <v>-244376.83199999999</v>
      </c>
      <c r="Q595" s="27">
        <v>242500.38</v>
      </c>
      <c r="R595" s="8">
        <f>Таблица8234352[[#This Row],[ПОСТУПИЛО ВЗНОСОВ ПО БАНКОВСКОЙ ВЫПИСКЕ]]-Таблица8234352[[#This Row],[Оплачено пени, руб,]]</f>
        <v>242500.38</v>
      </c>
      <c r="S59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-242500.38</v>
      </c>
      <c r="T595" s="18">
        <v>0</v>
      </c>
      <c r="U595" s="18">
        <v>0</v>
      </c>
      <c r="V595" s="20">
        <v>3690.82</v>
      </c>
      <c r="W595" s="20">
        <v>0</v>
      </c>
      <c r="X595" s="20">
        <v>0</v>
      </c>
      <c r="Y595" s="21">
        <v>0</v>
      </c>
      <c r="Z595" s="21">
        <v>0</v>
      </c>
      <c r="AA59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2880253.2899999996</v>
      </c>
      <c r="AB595" s="16">
        <v>2634062.09</v>
      </c>
      <c r="AC595" s="20">
        <f t="shared" si="1"/>
        <v>2880253.2899999996</v>
      </c>
      <c r="AD59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5" s="24"/>
      <c r="AF595" s="1" t="s">
        <v>1540</v>
      </c>
      <c r="AG595" s="1">
        <v>4017133.89</v>
      </c>
    </row>
    <row r="596" spans="2:33" ht="30" hidden="1">
      <c r="B596" s="15" t="s">
        <v>1770</v>
      </c>
      <c r="C596" s="1" t="s">
        <v>1544</v>
      </c>
      <c r="D596" s="1" t="s">
        <v>33</v>
      </c>
      <c r="E596" s="1" t="s">
        <v>439</v>
      </c>
      <c r="F596" s="1" t="s">
        <v>440</v>
      </c>
      <c r="G596" s="1" t="s">
        <v>549</v>
      </c>
      <c r="I596" s="1" t="s">
        <v>1545</v>
      </c>
      <c r="J596" s="1" t="s">
        <v>1546</v>
      </c>
      <c r="K596" s="17">
        <v>7377.12</v>
      </c>
      <c r="L596" s="17">
        <v>0</v>
      </c>
      <c r="M596" s="17">
        <v>10.48</v>
      </c>
      <c r="N596" s="18">
        <v>231936.63</v>
      </c>
      <c r="O59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231936.65280000001</v>
      </c>
      <c r="P596" s="17">
        <f>Таблица8234352[[#This Row],[Начислено взносов по отчету УК, руб,]]-Таблица8234352[[#This Row],[Начислено взносов  расчетное]]</f>
        <v>-2.2800000006100163E-2</v>
      </c>
      <c r="Q596" s="20">
        <v>190415.44</v>
      </c>
      <c r="R596" s="8">
        <f>Таблица8234352[[#This Row],[ПОСТУПИЛО ВЗНОСОВ ПО БАНКОВСКОЙ ВЫПИСКЕ]]-Таблица8234352[[#This Row],[Оплачено пени, руб,]]</f>
        <v>188639.92</v>
      </c>
      <c r="S59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44494.069999999992</v>
      </c>
      <c r="T596" s="18">
        <v>2972.88</v>
      </c>
      <c r="U596" s="18">
        <v>1775.52</v>
      </c>
      <c r="V596" s="20">
        <v>0</v>
      </c>
      <c r="W596" s="20">
        <v>0</v>
      </c>
      <c r="X596" s="20">
        <v>0</v>
      </c>
      <c r="Y596" s="21">
        <v>0</v>
      </c>
      <c r="Z596" s="21">
        <v>0</v>
      </c>
      <c r="AA59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6280381.5499999989</v>
      </c>
      <c r="AB596" s="16">
        <v>6089966.1099999994</v>
      </c>
      <c r="AC596" s="20">
        <f t="shared" si="1"/>
        <v>6280381.5499999989</v>
      </c>
      <c r="AD59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6" s="24"/>
      <c r="AF596" s="1" t="s">
        <v>1544</v>
      </c>
      <c r="AG596" s="1">
        <v>5878347.7699999996</v>
      </c>
    </row>
    <row r="597" spans="2:33" ht="30" hidden="1">
      <c r="B597" s="15" t="s">
        <v>1770</v>
      </c>
      <c r="C597" s="1" t="s">
        <v>1547</v>
      </c>
      <c r="D597" s="1" t="s">
        <v>33</v>
      </c>
      <c r="E597" s="1" t="s">
        <v>1358</v>
      </c>
      <c r="F597" s="1" t="s">
        <v>1359</v>
      </c>
      <c r="G597" s="1" t="s">
        <v>339</v>
      </c>
      <c r="I597" s="1" t="s">
        <v>1548</v>
      </c>
      <c r="J597" s="1" t="s">
        <v>1549</v>
      </c>
      <c r="K597" s="17">
        <v>4299.7</v>
      </c>
      <c r="L597" s="17">
        <v>0</v>
      </c>
      <c r="M597" s="17">
        <v>10.09</v>
      </c>
      <c r="N597" s="18">
        <v>129626.62</v>
      </c>
      <c r="O59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130151.91899999999</v>
      </c>
      <c r="P597" s="17">
        <f>Таблица8234352[[#This Row],[Начислено взносов по отчету УК, руб,]]-Таблица8234352[[#This Row],[Начислено взносов  расчетное]]</f>
        <v>-525.29899999999907</v>
      </c>
      <c r="Q597" s="27">
        <v>154102.76</v>
      </c>
      <c r="R597" s="8">
        <f>Таблица8234352[[#This Row],[ПОСТУПИЛО ВЗНОСОВ ПО БАНКОВСКОЙ ВЫПИСКЕ]]-Таблица8234352[[#This Row],[Оплачено пени, руб,]]</f>
        <v>152217.57</v>
      </c>
      <c r="S59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-24372.37000000001</v>
      </c>
      <c r="T597" s="18">
        <v>103.77</v>
      </c>
      <c r="U597" s="18">
        <v>1885.19</v>
      </c>
      <c r="V597" s="20">
        <v>2633.25</v>
      </c>
      <c r="W597" s="20">
        <v>0</v>
      </c>
      <c r="X597" s="20">
        <v>0</v>
      </c>
      <c r="Y597" s="21">
        <v>0</v>
      </c>
      <c r="Z597" s="21">
        <v>0</v>
      </c>
      <c r="AA59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2265787.3699999996</v>
      </c>
      <c r="AB597" s="16">
        <v>2109051.36</v>
      </c>
      <c r="AC597" s="20">
        <f t="shared" si="1"/>
        <v>2265787.3699999996</v>
      </c>
      <c r="AD59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7" s="24"/>
      <c r="AF597" s="1" t="s">
        <v>1547</v>
      </c>
      <c r="AG597" s="1">
        <v>1913983.92</v>
      </c>
    </row>
    <row r="598" spans="2:33" ht="30" hidden="1">
      <c r="B598" s="15" t="s">
        <v>1770</v>
      </c>
      <c r="C598" s="2" t="s">
        <v>1550</v>
      </c>
      <c r="D598" s="1" t="s">
        <v>33</v>
      </c>
      <c r="E598" s="1" t="s">
        <v>1551</v>
      </c>
      <c r="F598" s="1" t="s">
        <v>1552</v>
      </c>
      <c r="G598" s="1" t="s">
        <v>490</v>
      </c>
      <c r="I598" s="1" t="s">
        <v>1553</v>
      </c>
      <c r="J598" s="1" t="s">
        <v>1554</v>
      </c>
      <c r="K598" s="17">
        <v>4898.8999999999996</v>
      </c>
      <c r="L598" s="17">
        <v>0</v>
      </c>
      <c r="M598" s="17">
        <v>10.48</v>
      </c>
      <c r="N598" s="18">
        <v>154021.29</v>
      </c>
      <c r="O59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154021.416</v>
      </c>
      <c r="P598" s="17">
        <f>Таблица8234352[[#This Row],[Начислено взносов по отчету УК, руб,]]-Таблица8234352[[#This Row],[Начислено взносов  расчетное]]</f>
        <v>-0.12599999998928979</v>
      </c>
      <c r="Q598" s="20">
        <v>168647.12</v>
      </c>
      <c r="R598" s="8">
        <f>Таблица8234352[[#This Row],[ПОСТУПИЛО ВЗНОСОВ ПО БАНКОВСКОЙ ВЫПИСКЕ]]-Таблица8234352[[#This Row],[Оплачено пени, руб,]]</f>
        <v>159405.9</v>
      </c>
      <c r="S59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-9934.8799999999865</v>
      </c>
      <c r="T598" s="18">
        <v>4690.95</v>
      </c>
      <c r="U598" s="18">
        <v>9241.2199999999993</v>
      </c>
      <c r="V598" s="20">
        <v>30822.82</v>
      </c>
      <c r="W598" s="20">
        <v>0</v>
      </c>
      <c r="X598" s="20">
        <v>0</v>
      </c>
      <c r="Y598" s="21">
        <v>0</v>
      </c>
      <c r="Z598" s="21">
        <v>0</v>
      </c>
      <c r="AA59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4320207.95</v>
      </c>
      <c r="AB598" s="16">
        <v>4120738.01</v>
      </c>
      <c r="AC598" s="20">
        <f t="shared" si="1"/>
        <v>4320207.95</v>
      </c>
      <c r="AD59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8" s="24"/>
      <c r="AF598" s="1" t="s">
        <v>1550</v>
      </c>
      <c r="AG598" s="1">
        <v>3929429.65</v>
      </c>
    </row>
    <row r="599" spans="2:33" ht="30" hidden="1">
      <c r="B599" s="15" t="s">
        <v>1770</v>
      </c>
      <c r="C599" s="1" t="s">
        <v>1555</v>
      </c>
      <c r="D599" s="1" t="s">
        <v>33</v>
      </c>
      <c r="E599" s="1" t="s">
        <v>362</v>
      </c>
      <c r="F599" s="1" t="s">
        <v>363</v>
      </c>
      <c r="G599" s="1" t="s">
        <v>391</v>
      </c>
      <c r="I599" s="1" t="s">
        <v>1556</v>
      </c>
      <c r="J599" s="1" t="s">
        <v>1557</v>
      </c>
      <c r="K599" s="17">
        <v>9998.6</v>
      </c>
      <c r="L599" s="17">
        <v>0</v>
      </c>
      <c r="M599" s="17">
        <v>10.48</v>
      </c>
      <c r="N599" s="18">
        <v>314299.46000000002</v>
      </c>
      <c r="O59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314355.98400000005</v>
      </c>
      <c r="P599" s="17">
        <f>Таблица8234352[[#This Row],[Начислено взносов по отчету УК, руб,]]-Таблица8234352[[#This Row],[Начислено взносов  расчетное]]</f>
        <v>-56.524000000033993</v>
      </c>
      <c r="Q599" s="20">
        <v>295426.05</v>
      </c>
      <c r="R599" s="8">
        <f>Таблица8234352[[#This Row],[ПОСТУПИЛО ВЗНОСОВ ПО БАНКОВСКОЙ ВЫПИСКЕ]]-Таблица8234352[[#This Row],[Оплачено пени, руб,]]</f>
        <v>292680.33</v>
      </c>
      <c r="S59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19603.120000000003</v>
      </c>
      <c r="T599" s="18">
        <v>729.71</v>
      </c>
      <c r="U599" s="18">
        <v>2745.72</v>
      </c>
      <c r="V599" s="20">
        <v>4796.1400000000003</v>
      </c>
      <c r="W599" s="20">
        <v>0</v>
      </c>
      <c r="X599" s="20">
        <v>0</v>
      </c>
      <c r="Y599" s="21">
        <v>0</v>
      </c>
      <c r="Z599" s="21">
        <v>0</v>
      </c>
      <c r="AA59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4143315.8500000006</v>
      </c>
      <c r="AB599" s="16">
        <v>3843093.66</v>
      </c>
      <c r="AC599" s="20">
        <f t="shared" si="1"/>
        <v>4143315.8500000006</v>
      </c>
      <c r="AD59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599" s="24"/>
      <c r="AF599" s="1" t="s">
        <v>1555</v>
      </c>
      <c r="AG599" s="1">
        <v>3415919.02</v>
      </c>
    </row>
    <row r="600" spans="2:33" ht="30" hidden="1">
      <c r="B600" s="15" t="s">
        <v>1770</v>
      </c>
      <c r="C600" s="1" t="s">
        <v>1558</v>
      </c>
      <c r="D600" s="1" t="s">
        <v>33</v>
      </c>
      <c r="E600" s="1" t="s">
        <v>1559</v>
      </c>
      <c r="F600" s="1" t="s">
        <v>1560</v>
      </c>
      <c r="G600" s="1" t="s">
        <v>162</v>
      </c>
      <c r="I600" s="1" t="s">
        <v>1556</v>
      </c>
      <c r="J600" s="1" t="s">
        <v>1557</v>
      </c>
      <c r="K600" s="17">
        <v>20003.400000000001</v>
      </c>
      <c r="L600" s="17">
        <v>201.4</v>
      </c>
      <c r="M600" s="17">
        <v>10.48</v>
      </c>
      <c r="N600" s="18">
        <v>627505.35</v>
      </c>
      <c r="O60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635238.91200000013</v>
      </c>
      <c r="P600" s="17">
        <f>Таблица8234352[[#This Row],[Начислено взносов по отчету УК, руб,]]-Таблица8234352[[#This Row],[Начислено взносов  расчетное]]</f>
        <v>-7733.5620000001509</v>
      </c>
      <c r="Q600" s="20">
        <v>843721.34</v>
      </c>
      <c r="R600" s="8">
        <f>Таблица8234352[[#This Row],[ПОСТУПИЛО ВЗНОСОВ ПО БАНКОВСКОЙ ВЫПИСКЕ]]-Таблица8234352[[#This Row],[Оплачено пени, руб,]]</f>
        <v>837930.13</v>
      </c>
      <c r="S60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-213651.86000000002</v>
      </c>
      <c r="T600" s="18">
        <v>2564.13</v>
      </c>
      <c r="U600" s="18">
        <v>5791.21</v>
      </c>
      <c r="V600" s="20">
        <v>3576.84</v>
      </c>
      <c r="W600" s="20">
        <v>0</v>
      </c>
      <c r="X600" s="20">
        <v>0</v>
      </c>
      <c r="Y600" s="21">
        <v>0</v>
      </c>
      <c r="Z600" s="21">
        <v>0</v>
      </c>
      <c r="AA60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3590458.09</v>
      </c>
      <c r="AB600" s="16">
        <v>2743159.91</v>
      </c>
      <c r="AC600" s="20">
        <f t="shared" si="1"/>
        <v>3590458.09</v>
      </c>
      <c r="AD60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0" s="24"/>
      <c r="AF600" s="1" t="s">
        <v>1558</v>
      </c>
      <c r="AG600" s="1">
        <v>14238223.18</v>
      </c>
    </row>
    <row r="601" spans="2:33" ht="30" hidden="1">
      <c r="B601" s="15" t="s">
        <v>1770</v>
      </c>
      <c r="C601" s="1" t="s">
        <v>1561</v>
      </c>
      <c r="D601" s="1" t="s">
        <v>33</v>
      </c>
      <c r="E601" s="1" t="s">
        <v>621</v>
      </c>
      <c r="F601" s="1" t="s">
        <v>622</v>
      </c>
      <c r="G601" s="1" t="s">
        <v>1562</v>
      </c>
      <c r="I601" s="1" t="s">
        <v>1542</v>
      </c>
      <c r="J601" s="1" t="s">
        <v>1563</v>
      </c>
      <c r="K601" s="17">
        <v>6994</v>
      </c>
      <c r="L601" s="17">
        <v>0</v>
      </c>
      <c r="M601" s="17">
        <v>10.09</v>
      </c>
      <c r="N601" s="18">
        <v>0</v>
      </c>
      <c r="O60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211708.37999999998</v>
      </c>
      <c r="P601" s="17">
        <f>Таблица8234352[[#This Row],[Начислено взносов по отчету УК, руб,]]-Таблица8234352[[#This Row],[Начислено взносов  расчетное]]</f>
        <v>-211708.37999999998</v>
      </c>
      <c r="Q601" s="20">
        <v>198562.43</v>
      </c>
      <c r="R601" s="8">
        <f>Таблица8234352[[#This Row],[ПОСТУПИЛО ВЗНОСОВ ПО БАНКОВСКОЙ ВЫПИСКЕ]]-Таблица8234352[[#This Row],[Оплачено пени, руб,]]</f>
        <v>198562.43</v>
      </c>
      <c r="S60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-198562.43</v>
      </c>
      <c r="T601" s="18">
        <v>0</v>
      </c>
      <c r="U601" s="18">
        <v>0</v>
      </c>
      <c r="V601" s="20">
        <v>0</v>
      </c>
      <c r="W601" s="20">
        <v>0</v>
      </c>
      <c r="X601" s="20">
        <v>0</v>
      </c>
      <c r="Y601" s="21">
        <v>0</v>
      </c>
      <c r="Z601" s="21">
        <v>0</v>
      </c>
      <c r="AA60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2434555.41</v>
      </c>
      <c r="AB601" s="16">
        <v>2235992.98</v>
      </c>
      <c r="AC601" s="20">
        <f t="shared" si="1"/>
        <v>2434555.41</v>
      </c>
      <c r="AD60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1" s="24"/>
      <c r="AF601" s="1" t="s">
        <v>1561</v>
      </c>
      <c r="AG601" s="1">
        <v>2031666.87</v>
      </c>
    </row>
    <row r="602" spans="2:33" ht="30" hidden="1">
      <c r="B602" s="15" t="s">
        <v>1770</v>
      </c>
      <c r="C602" s="1" t="s">
        <v>1564</v>
      </c>
      <c r="D602" s="1" t="s">
        <v>33</v>
      </c>
      <c r="E602" s="1" t="s">
        <v>925</v>
      </c>
      <c r="F602" s="1" t="s">
        <v>926</v>
      </c>
      <c r="G602" s="1" t="s">
        <v>647</v>
      </c>
      <c r="I602" s="1" t="s">
        <v>1565</v>
      </c>
      <c r="J602" s="1" t="s">
        <v>1566</v>
      </c>
      <c r="K602" s="17">
        <v>2073.6999999999998</v>
      </c>
      <c r="L602" s="17">
        <v>1058.2</v>
      </c>
      <c r="M602" s="17">
        <v>10.09</v>
      </c>
      <c r="N602" s="18">
        <v>94802.55</v>
      </c>
      <c r="O60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94802.612999999983</v>
      </c>
      <c r="P602" s="17">
        <f>Таблица8234352[[#This Row],[Начислено взносов по отчету УК, руб,]]-Таблица8234352[[#This Row],[Начислено взносов  расчетное]]</f>
        <v>-6.299999998009298E-2</v>
      </c>
      <c r="Q602" s="20">
        <v>39514.42</v>
      </c>
      <c r="R602" s="8">
        <f>Таблица8234352[[#This Row],[ПОСТУПИЛО ВЗНОСОВ ПО БАНКОВСКОЙ ВЫПИСКЕ]]-Таблица8234352[[#This Row],[Оплачено пени, руб,]]</f>
        <v>39514.42</v>
      </c>
      <c r="S60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131448.99</v>
      </c>
      <c r="T602" s="18">
        <v>76160.86</v>
      </c>
      <c r="U602" s="18">
        <v>0</v>
      </c>
      <c r="V602" s="20">
        <v>0</v>
      </c>
      <c r="W602" s="20">
        <v>0</v>
      </c>
      <c r="X602" s="20">
        <v>0</v>
      </c>
      <c r="Y602" s="21">
        <v>0</v>
      </c>
      <c r="Z602" s="21">
        <v>0</v>
      </c>
      <c r="AA60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1922962.3599999999</v>
      </c>
      <c r="AB602" s="16">
        <v>1883447.94</v>
      </c>
      <c r="AC602" s="20">
        <v>1922962.36</v>
      </c>
      <c r="AD60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2" s="24"/>
      <c r="AF602" s="1" t="s">
        <v>1564</v>
      </c>
      <c r="AG602" s="1">
        <v>1840012.68</v>
      </c>
    </row>
    <row r="603" spans="2:33" ht="30" hidden="1">
      <c r="B603" s="15" t="s">
        <v>1770</v>
      </c>
      <c r="C603" s="1" t="s">
        <v>1567</v>
      </c>
      <c r="D603" s="1" t="s">
        <v>33</v>
      </c>
      <c r="E603" s="1" t="s">
        <v>780</v>
      </c>
      <c r="F603" s="1" t="s">
        <v>781</v>
      </c>
      <c r="G603" s="1" t="s">
        <v>560</v>
      </c>
      <c r="I603" s="1" t="s">
        <v>1510</v>
      </c>
      <c r="J603" s="1" t="s">
        <v>1511</v>
      </c>
      <c r="K603" s="17">
        <v>5832.8</v>
      </c>
      <c r="L603" s="17">
        <v>672.5</v>
      </c>
      <c r="M603" s="17">
        <v>10.09</v>
      </c>
      <c r="N603" s="18">
        <v>197029.52</v>
      </c>
      <c r="O60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196915.43099999998</v>
      </c>
      <c r="P603" s="17">
        <f>Таблица8234352[[#This Row],[Начислено взносов по отчету УК, руб,]]-Таблица8234352[[#This Row],[Начислено взносов  расчетное]]</f>
        <v>114.08900000000722</v>
      </c>
      <c r="Q603" s="20">
        <v>157343.70000000001</v>
      </c>
      <c r="R603" s="8">
        <f>Таблица8234352[[#This Row],[ПОСТУПИЛО ВЗНОСОВ ПО БАНКОВСКОЙ ВЫПИСКЕ]]-Таблица8234352[[#This Row],[Оплачено пени, руб,]]</f>
        <v>153106.34000000003</v>
      </c>
      <c r="S60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42370.51999999996</v>
      </c>
      <c r="T603" s="18">
        <v>2684.7</v>
      </c>
      <c r="U603" s="18">
        <v>4237.3599999999997</v>
      </c>
      <c r="V603" s="20">
        <v>0</v>
      </c>
      <c r="W603" s="20">
        <v>0</v>
      </c>
      <c r="X603" s="20">
        <v>0</v>
      </c>
      <c r="Y603" s="21">
        <v>81000</v>
      </c>
      <c r="Z603" s="21">
        <v>0</v>
      </c>
      <c r="AA60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6202767.3499999996</v>
      </c>
      <c r="AB603" s="16">
        <v>6126423.6499999994</v>
      </c>
      <c r="AC603" s="20">
        <f t="shared" si="1"/>
        <v>6202767.3499999996</v>
      </c>
      <c r="AD60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3" s="24"/>
      <c r="AF603" s="1" t="s">
        <v>1567</v>
      </c>
      <c r="AG603" s="1">
        <v>5863708.8899999997</v>
      </c>
    </row>
    <row r="604" spans="2:33" ht="30" hidden="1">
      <c r="B604" s="15" t="s">
        <v>1770</v>
      </c>
      <c r="C604" s="1" t="s">
        <v>1568</v>
      </c>
      <c r="D604" s="1" t="s">
        <v>33</v>
      </c>
      <c r="E604" s="1" t="s">
        <v>439</v>
      </c>
      <c r="F604" s="1" t="s">
        <v>440</v>
      </c>
      <c r="G604" s="1" t="s">
        <v>1569</v>
      </c>
      <c r="H604" s="1" t="s">
        <v>1771</v>
      </c>
      <c r="I604" s="1" t="s">
        <v>1545</v>
      </c>
      <c r="J604" s="1" t="s">
        <v>1546</v>
      </c>
      <c r="K604" s="17">
        <v>3300.4</v>
      </c>
      <c r="L604" s="17">
        <v>125.4</v>
      </c>
      <c r="M604" s="17">
        <v>10.09</v>
      </c>
      <c r="N604" s="18">
        <v>100174.62</v>
      </c>
      <c r="O60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103698.966</v>
      </c>
      <c r="P604" s="17">
        <f>Таблица8234352[[#This Row],[Начислено взносов по отчету УК, руб,]]-Таблица8234352[[#This Row],[Начислено взносов  расчетное]]</f>
        <v>-3524.346000000005</v>
      </c>
      <c r="Q604" s="20">
        <v>95006.57</v>
      </c>
      <c r="R604" s="8">
        <f>Таблица8234352[[#This Row],[ПОСТУПИЛО ВЗНОСОВ ПО БАНКОВСКОЙ ВЫПИСКЕ]]-Таблица8234352[[#This Row],[Оплачено пени, руб,]]</f>
        <v>92057.47</v>
      </c>
      <c r="S60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5982.3999999999942</v>
      </c>
      <c r="T604" s="18">
        <v>814.35</v>
      </c>
      <c r="U604" s="18">
        <v>2949.1</v>
      </c>
      <c r="V604" s="20">
        <v>0</v>
      </c>
      <c r="W604" s="20">
        <v>0</v>
      </c>
      <c r="X604" s="20">
        <v>0</v>
      </c>
      <c r="Y604" s="21">
        <v>0</v>
      </c>
      <c r="Z604" s="21">
        <v>0</v>
      </c>
      <c r="AA60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2658322.5500000003</v>
      </c>
      <c r="AB604" s="16">
        <v>2563315.98</v>
      </c>
      <c r="AC604" s="20">
        <f t="shared" si="1"/>
        <v>2658322.5500000003</v>
      </c>
      <c r="AD60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4" s="24" t="s">
        <v>1570</v>
      </c>
      <c r="AF604" s="1" t="s">
        <v>1568</v>
      </c>
      <c r="AG604" s="1">
        <v>2457076.52</v>
      </c>
    </row>
    <row r="605" spans="2:33" hidden="1">
      <c r="B605" s="15" t="s">
        <v>1770</v>
      </c>
      <c r="C605" s="1" t="s">
        <v>1571</v>
      </c>
      <c r="D605" s="1" t="s">
        <v>230</v>
      </c>
      <c r="E605" s="1" t="s">
        <v>1572</v>
      </c>
      <c r="F605" s="1" t="s">
        <v>1573</v>
      </c>
      <c r="G605" s="1" t="s">
        <v>383</v>
      </c>
      <c r="I605" s="30" t="s">
        <v>1574</v>
      </c>
      <c r="J605" s="30" t="s">
        <v>1575</v>
      </c>
      <c r="K605" s="31">
        <v>3130.2</v>
      </c>
      <c r="L605" s="31">
        <v>142</v>
      </c>
      <c r="M605" s="17">
        <v>11.55</v>
      </c>
      <c r="N605" s="18">
        <v>108382</v>
      </c>
      <c r="O60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113381.73000000001</v>
      </c>
      <c r="P605" s="17">
        <f>Таблица8234352[[#This Row],[Начислено взносов по отчету УК, руб,]]-Таблица8234352[[#This Row],[Начислено взносов  расчетное]]</f>
        <v>-4999.7300000000105</v>
      </c>
      <c r="Q605" s="27">
        <v>124697.72</v>
      </c>
      <c r="R605" s="8">
        <f>Таблица8234352[[#This Row],[ПОСТУПИЛО ВЗНОСОВ ПО БАНКОВСКОЙ ВЫПИСКЕ]]-Таблица8234352[[#This Row],[Оплачено пени, руб,]]</f>
        <v>124697.72</v>
      </c>
      <c r="S60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-16315.720000000001</v>
      </c>
      <c r="T605" s="18">
        <v>0</v>
      </c>
      <c r="U605" s="18">
        <v>0</v>
      </c>
      <c r="V605" s="20">
        <v>25470.89</v>
      </c>
      <c r="W605" s="20">
        <v>0</v>
      </c>
      <c r="X605" s="20">
        <v>0</v>
      </c>
      <c r="Y605" s="21">
        <v>0</v>
      </c>
      <c r="Z605" s="21">
        <v>0</v>
      </c>
      <c r="AA60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3567719.6100000003</v>
      </c>
      <c r="AB605" s="16">
        <v>3417551</v>
      </c>
      <c r="AC605" s="20">
        <f t="shared" si="1"/>
        <v>3567719.6100000003</v>
      </c>
      <c r="AD60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5" s="24" t="s">
        <v>1570</v>
      </c>
      <c r="AF605" s="1" t="s">
        <v>1571</v>
      </c>
      <c r="AG605" s="1">
        <v>3375726.27</v>
      </c>
    </row>
    <row r="606" spans="2:33" ht="30" hidden="1">
      <c r="B606" s="15" t="s">
        <v>1770</v>
      </c>
      <c r="C606" s="1" t="s">
        <v>1576</v>
      </c>
      <c r="D606" s="1" t="s">
        <v>443</v>
      </c>
      <c r="E606" s="1" t="s">
        <v>482</v>
      </c>
      <c r="F606" s="1" t="s">
        <v>1577</v>
      </c>
      <c r="G606" s="1" t="s">
        <v>446</v>
      </c>
      <c r="I606" s="1" t="s">
        <v>1578</v>
      </c>
      <c r="J606" s="1" t="s">
        <v>1579</v>
      </c>
      <c r="K606" s="17">
        <v>5940.6</v>
      </c>
      <c r="L606" s="17">
        <v>0</v>
      </c>
      <c r="M606" s="17">
        <v>10.09</v>
      </c>
      <c r="N606" s="18">
        <v>179821.96</v>
      </c>
      <c r="O60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179821.962</v>
      </c>
      <c r="P606" s="17">
        <f>Таблица8234352[[#This Row],[Начислено взносов по отчету УК, руб,]]-Таблица8234352[[#This Row],[Начислено взносов  расчетное]]</f>
        <v>-2.0000000076834112E-3</v>
      </c>
      <c r="Q606" s="20">
        <v>162657.32999999999</v>
      </c>
      <c r="R606" s="8">
        <f>Таблица8234352[[#This Row],[ПОСТУПИЛО ВЗНОСОВ ПО БАНКОВСКОЙ ВЫПИСКЕ]]-Таблица8234352[[#This Row],[Оплачено пени, руб,]]</f>
        <v>162614.74</v>
      </c>
      <c r="S60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18337.330000000002</v>
      </c>
      <c r="T606" s="18">
        <v>1172.7</v>
      </c>
      <c r="U606" s="18">
        <v>42.59</v>
      </c>
      <c r="V606" s="20">
        <v>0</v>
      </c>
      <c r="W606" s="20">
        <v>0</v>
      </c>
      <c r="X606" s="20">
        <v>0</v>
      </c>
      <c r="Y606" s="21">
        <v>0</v>
      </c>
      <c r="Z606" s="21">
        <v>0</v>
      </c>
      <c r="AA60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5673681.9399999995</v>
      </c>
      <c r="AB606" s="16">
        <v>5511024.6099999994</v>
      </c>
      <c r="AC606" s="20">
        <f t="shared" si="1"/>
        <v>5673681.9399999995</v>
      </c>
      <c r="AD60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6" s="24"/>
      <c r="AF606" s="1" t="s">
        <v>1576</v>
      </c>
      <c r="AG606" s="1">
        <v>5396354.5899999999</v>
      </c>
    </row>
    <row r="607" spans="2:33" ht="30" hidden="1">
      <c r="B607" s="15" t="s">
        <v>1770</v>
      </c>
      <c r="C607" s="1" t="s">
        <v>1580</v>
      </c>
      <c r="D607" s="1" t="s">
        <v>33</v>
      </c>
      <c r="E607" s="1" t="s">
        <v>1581</v>
      </c>
      <c r="F607" s="1" t="s">
        <v>1582</v>
      </c>
      <c r="G607" s="1" t="s">
        <v>1486</v>
      </c>
      <c r="I607" s="1" t="s">
        <v>1583</v>
      </c>
      <c r="J607" s="30" t="s">
        <v>1584</v>
      </c>
      <c r="K607" s="17">
        <v>3572.1</v>
      </c>
      <c r="L607" s="17">
        <v>0</v>
      </c>
      <c r="M607" s="17">
        <v>10.09</v>
      </c>
      <c r="N607" s="18">
        <v>108127.47</v>
      </c>
      <c r="O60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108127.467</v>
      </c>
      <c r="P607" s="17">
        <f>Таблица8234352[[#This Row],[Начислено взносов по отчету УК, руб,]]-Таблица8234352[[#This Row],[Начислено взносов  расчетное]]</f>
        <v>2.9999999969732016E-3</v>
      </c>
      <c r="Q607" s="20">
        <v>85473.15</v>
      </c>
      <c r="R607" s="8">
        <f>Таблица8234352[[#This Row],[ПОСТУПИЛО ВЗНОСОВ ПО БАНКОВСКОЙ ВЫПИСКЕ]]-Таблица8234352[[#This Row],[Оплачено пени, руб,]]</f>
        <v>84568.98</v>
      </c>
      <c r="S60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23513.970000000008</v>
      </c>
      <c r="T607" s="18">
        <v>859.65</v>
      </c>
      <c r="U607" s="18">
        <v>904.17</v>
      </c>
      <c r="V607" s="20">
        <v>0</v>
      </c>
      <c r="W607" s="20">
        <v>0</v>
      </c>
      <c r="X607" s="20">
        <v>0</v>
      </c>
      <c r="Y607" s="21">
        <v>0</v>
      </c>
      <c r="Z607" s="21">
        <v>0</v>
      </c>
      <c r="AA60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3299442.11</v>
      </c>
      <c r="AB607" s="16">
        <v>3213968.96</v>
      </c>
      <c r="AC607" s="20">
        <f t="shared" si="1"/>
        <v>3299442.11</v>
      </c>
      <c r="AD60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7" s="24"/>
      <c r="AF607" s="1" t="s">
        <v>1580</v>
      </c>
      <c r="AG607" s="1">
        <v>3083038.83</v>
      </c>
    </row>
    <row r="608" spans="2:33" ht="30" hidden="1">
      <c r="B608" s="15" t="s">
        <v>1770</v>
      </c>
      <c r="C608" s="1" t="s">
        <v>1585</v>
      </c>
      <c r="D608" s="1" t="s">
        <v>33</v>
      </c>
      <c r="E608" s="1" t="s">
        <v>1586</v>
      </c>
      <c r="F608" s="1" t="s">
        <v>1587</v>
      </c>
      <c r="G608" s="1" t="s">
        <v>459</v>
      </c>
      <c r="I608" s="1" t="s">
        <v>1583</v>
      </c>
      <c r="J608" s="1" t="s">
        <v>1584</v>
      </c>
      <c r="K608" s="17">
        <v>2760.9</v>
      </c>
      <c r="L608" s="17">
        <v>0</v>
      </c>
      <c r="M608" s="17">
        <v>10.09</v>
      </c>
      <c r="N608" s="18">
        <v>83539.17</v>
      </c>
      <c r="O60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83572.442999999999</v>
      </c>
      <c r="P608" s="17">
        <f>Таблица8234352[[#This Row],[Начислено взносов по отчету УК, руб,]]-Таблица8234352[[#This Row],[Начислено взносов  расчетное]]</f>
        <v>-33.273000000001048</v>
      </c>
      <c r="Q608" s="20">
        <v>133169.04999999999</v>
      </c>
      <c r="R608" s="8">
        <f>Таблица8234352[[#This Row],[ПОСТУПИЛО ВЗНОСОВ ПО БАНКОВСКОЙ ВЫПИСКЕ]]-Таблица8234352[[#This Row],[Оплачено пени, руб,]]</f>
        <v>123503.22999999998</v>
      </c>
      <c r="S60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-32584.469999999983</v>
      </c>
      <c r="T608" s="18">
        <v>17045.41</v>
      </c>
      <c r="U608" s="18">
        <v>9665.82</v>
      </c>
      <c r="V608" s="20">
        <v>0</v>
      </c>
      <c r="W608" s="20">
        <v>0</v>
      </c>
      <c r="X608" s="20">
        <v>0</v>
      </c>
      <c r="Y608" s="21">
        <v>0</v>
      </c>
      <c r="Z608" s="21">
        <v>0</v>
      </c>
      <c r="AA60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2038630.2</v>
      </c>
      <c r="AB608" s="16">
        <v>1905461.15</v>
      </c>
      <c r="AC608" s="20">
        <f t="shared" si="1"/>
        <v>2038630.2</v>
      </c>
      <c r="AD60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8" s="24"/>
      <c r="AF608" s="1" t="s">
        <v>1585</v>
      </c>
      <c r="AG608" s="1">
        <v>1828209.24</v>
      </c>
    </row>
    <row r="609" spans="2:33" ht="30" hidden="1">
      <c r="B609" s="15" t="s">
        <v>1770</v>
      </c>
      <c r="C609" s="1" t="s">
        <v>1588</v>
      </c>
      <c r="D609" s="1" t="s">
        <v>33</v>
      </c>
      <c r="E609" s="1" t="s">
        <v>1589</v>
      </c>
      <c r="F609" s="1" t="s">
        <v>1590</v>
      </c>
      <c r="G609" s="1" t="s">
        <v>446</v>
      </c>
      <c r="I609" s="1" t="s">
        <v>1583</v>
      </c>
      <c r="J609" s="1" t="s">
        <v>1584</v>
      </c>
      <c r="K609" s="17">
        <v>3804.5</v>
      </c>
      <c r="L609" s="17">
        <v>0</v>
      </c>
      <c r="M609" s="17">
        <v>10.09</v>
      </c>
      <c r="N609" s="18">
        <v>113984.76</v>
      </c>
      <c r="O60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115162.215</v>
      </c>
      <c r="P609" s="17">
        <f>Таблица8234352[[#This Row],[Начислено взносов по отчету УК, руб,]]-Таблица8234352[[#This Row],[Начислено взносов  расчетное]]</f>
        <v>-1177.4550000000017</v>
      </c>
      <c r="Q609" s="20">
        <v>163718.46</v>
      </c>
      <c r="R609" s="8">
        <f>Таблица8234352[[#This Row],[ПОСТУПИЛО ВЗНОСОВ ПО БАНКОВСКОЙ ВЫПИСКЕ]]-Таблица8234352[[#This Row],[Оплачено пени, руб,]]</f>
        <v>134448.21</v>
      </c>
      <c r="S60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-31359.519999999997</v>
      </c>
      <c r="T609" s="18">
        <v>18374.18</v>
      </c>
      <c r="U609" s="18">
        <v>29270.25</v>
      </c>
      <c r="V609" s="20">
        <v>3844.9</v>
      </c>
      <c r="W609" s="20">
        <v>0</v>
      </c>
      <c r="X609" s="20">
        <v>0</v>
      </c>
      <c r="Y609" s="21">
        <v>0</v>
      </c>
      <c r="Z609" s="21">
        <v>0</v>
      </c>
      <c r="AA60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3273789.48</v>
      </c>
      <c r="AB609" s="16">
        <v>3106226.12</v>
      </c>
      <c r="AC609" s="20">
        <f t="shared" si="1"/>
        <v>3273789.48</v>
      </c>
      <c r="AD60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09" s="24"/>
      <c r="AF609" s="1" t="s">
        <v>1588</v>
      </c>
      <c r="AG609" s="1">
        <v>3008515.24</v>
      </c>
    </row>
    <row r="610" spans="2:33" ht="30" hidden="1">
      <c r="B610" s="15" t="s">
        <v>1770</v>
      </c>
      <c r="C610" s="1" t="s">
        <v>1591</v>
      </c>
      <c r="D610" s="1" t="s">
        <v>33</v>
      </c>
      <c r="E610" s="1" t="s">
        <v>1589</v>
      </c>
      <c r="F610" s="1" t="s">
        <v>1590</v>
      </c>
      <c r="G610" s="1" t="s">
        <v>406</v>
      </c>
      <c r="I610" s="1" t="s">
        <v>1583</v>
      </c>
      <c r="J610" s="1" t="s">
        <v>1584</v>
      </c>
      <c r="K610" s="17">
        <v>1964.2</v>
      </c>
      <c r="L610" s="17">
        <v>0</v>
      </c>
      <c r="M610" s="17">
        <v>10.09</v>
      </c>
      <c r="N610" s="18">
        <v>59456.43</v>
      </c>
      <c r="O61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59456.333999999995</v>
      </c>
      <c r="P610" s="17">
        <f>Таблица8234352[[#This Row],[Начислено взносов по отчету УК, руб,]]-Таблица8234352[[#This Row],[Начислено взносов  расчетное]]</f>
        <v>9.6000000005005859E-2</v>
      </c>
      <c r="Q610" s="20">
        <v>70444.149999999994</v>
      </c>
      <c r="R610" s="8">
        <f>Таблица8234352[[#This Row],[ПОСТУПИЛО ВЗНОСОВ ПО БАНКОВСКОЙ ВЫПИСКЕ]]-Таблица8234352[[#This Row],[Оплачено пени, руб,]]</f>
        <v>69317.709999999992</v>
      </c>
      <c r="S61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-9861.2799999999916</v>
      </c>
      <c r="T610" s="18">
        <v>1126.44</v>
      </c>
      <c r="U610" s="18">
        <v>1126.44</v>
      </c>
      <c r="V610" s="20">
        <v>0</v>
      </c>
      <c r="W610" s="20">
        <v>0</v>
      </c>
      <c r="X610" s="20">
        <v>0</v>
      </c>
      <c r="Y610" s="21">
        <v>0</v>
      </c>
      <c r="Z610" s="21">
        <v>0</v>
      </c>
      <c r="AA61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1939622.26</v>
      </c>
      <c r="AB610" s="16">
        <v>1869178.11</v>
      </c>
      <c r="AC610" s="20">
        <f t="shared" si="1"/>
        <v>1939622.26</v>
      </c>
      <c r="AD61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0" s="24"/>
      <c r="AF610" s="1" t="s">
        <v>1591</v>
      </c>
      <c r="AG610" s="1">
        <v>1811544.34</v>
      </c>
    </row>
    <row r="611" spans="2:33" ht="30" hidden="1">
      <c r="B611" s="15" t="s">
        <v>1770</v>
      </c>
      <c r="C611" s="1" t="s">
        <v>1592</v>
      </c>
      <c r="D611" s="1" t="s">
        <v>33</v>
      </c>
      <c r="E611" s="1" t="s">
        <v>1593</v>
      </c>
      <c r="F611" s="1" t="s">
        <v>1100</v>
      </c>
      <c r="G611" s="1" t="s">
        <v>62</v>
      </c>
      <c r="I611" s="1" t="s">
        <v>1583</v>
      </c>
      <c r="J611" s="1" t="s">
        <v>1584</v>
      </c>
      <c r="K611" s="17">
        <v>5043.8999999999996</v>
      </c>
      <c r="L611" s="17">
        <v>0</v>
      </c>
      <c r="M611" s="17">
        <v>10.48</v>
      </c>
      <c r="N611" s="18">
        <v>154656.49</v>
      </c>
      <c r="O61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158580.21600000001</v>
      </c>
      <c r="P611" s="17">
        <f>Таблица8234352[[#This Row],[Начислено взносов по отчету УК, руб,]]-Таблица8234352[[#This Row],[Начислено взносов  расчетное]]</f>
        <v>-3923.7260000000242</v>
      </c>
      <c r="Q611" s="20">
        <v>192757.91</v>
      </c>
      <c r="R611" s="8">
        <f>Таблица8234352[[#This Row],[ПОСТУПИЛО ВЗНОСОВ ПО БАНКОВСКОЙ ВЫПИСКЕ]]-Таблица8234352[[#This Row],[Оплачено пени, руб,]]</f>
        <v>172816.75</v>
      </c>
      <c r="S61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-28837.71000000001</v>
      </c>
      <c r="T611" s="18">
        <v>9263.7099999999991</v>
      </c>
      <c r="U611" s="18">
        <v>19941.16</v>
      </c>
      <c r="V611" s="20">
        <v>5990.06</v>
      </c>
      <c r="W611" s="20">
        <v>0</v>
      </c>
      <c r="X611" s="20">
        <v>0</v>
      </c>
      <c r="Y611" s="21">
        <v>0</v>
      </c>
      <c r="Z611" s="21">
        <v>0</v>
      </c>
      <c r="AA61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5018891.0899999989</v>
      </c>
      <c r="AB611" s="16">
        <v>4820143.1199999992</v>
      </c>
      <c r="AC611" s="20">
        <f t="shared" si="1"/>
        <v>5018891.0899999989</v>
      </c>
      <c r="AD61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1" s="24"/>
      <c r="AF611" s="1" t="s">
        <v>1592</v>
      </c>
      <c r="AG611" s="1">
        <v>4645269.3499999996</v>
      </c>
    </row>
    <row r="612" spans="2:33" ht="30" hidden="1">
      <c r="B612" s="15" t="s">
        <v>1770</v>
      </c>
      <c r="C612" s="1" t="s">
        <v>1594</v>
      </c>
      <c r="D612" s="1" t="s">
        <v>33</v>
      </c>
      <c r="E612" s="1" t="s">
        <v>1593</v>
      </c>
      <c r="F612" s="1" t="s">
        <v>1100</v>
      </c>
      <c r="G612" s="1" t="s">
        <v>335</v>
      </c>
      <c r="I612" s="1" t="s">
        <v>1583</v>
      </c>
      <c r="J612" s="1" t="s">
        <v>1584</v>
      </c>
      <c r="K612" s="17">
        <v>4925.3</v>
      </c>
      <c r="L612" s="17">
        <v>94.8</v>
      </c>
      <c r="M612" s="17">
        <v>10.48</v>
      </c>
      <c r="N612" s="18">
        <v>155052.48000000001</v>
      </c>
      <c r="O61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157831.94400000002</v>
      </c>
      <c r="P612" s="17">
        <f>Таблица8234352[[#This Row],[Начислено взносов по отчету УК, руб,]]-Таблица8234352[[#This Row],[Начислено взносов  расчетное]]</f>
        <v>-2779.4640000000072</v>
      </c>
      <c r="Q612" s="20">
        <v>197681.15</v>
      </c>
      <c r="R612" s="8">
        <f>Таблица8234352[[#This Row],[ПОСТУПИЛО ВЗНОСОВ ПО БАНКОВСКОЙ ВЫПИСКЕ]]-Таблица8234352[[#This Row],[Оплачено пени, руб,]]</f>
        <v>179113.99</v>
      </c>
      <c r="S61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-19850.41999999998</v>
      </c>
      <c r="T612" s="18">
        <v>22778.25</v>
      </c>
      <c r="U612" s="18">
        <v>18567.16</v>
      </c>
      <c r="V612" s="20">
        <v>5756.09</v>
      </c>
      <c r="W612" s="20">
        <v>0</v>
      </c>
      <c r="X612" s="20">
        <v>0</v>
      </c>
      <c r="Y612" s="21">
        <v>0</v>
      </c>
      <c r="Z612" s="21">
        <v>0</v>
      </c>
      <c r="AA61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4860309.120000001</v>
      </c>
      <c r="AB612" s="16">
        <v>4656871.8800000008</v>
      </c>
      <c r="AC612" s="20">
        <f t="shared" si="1"/>
        <v>4860309.120000001</v>
      </c>
      <c r="AD61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2" s="24"/>
      <c r="AF612" s="1" t="s">
        <v>1594</v>
      </c>
      <c r="AG612" s="1">
        <v>4499796.1500000004</v>
      </c>
    </row>
    <row r="613" spans="2:33" ht="30" hidden="1">
      <c r="B613" s="15" t="s">
        <v>1770</v>
      </c>
      <c r="C613" s="1" t="s">
        <v>1595</v>
      </c>
      <c r="D613" s="1" t="s">
        <v>33</v>
      </c>
      <c r="E613" s="1" t="s">
        <v>60</v>
      </c>
      <c r="F613" s="1" t="s">
        <v>61</v>
      </c>
      <c r="G613" s="1" t="s">
        <v>335</v>
      </c>
      <c r="I613" s="1" t="s">
        <v>1583</v>
      </c>
      <c r="J613" s="1" t="s">
        <v>1584</v>
      </c>
      <c r="K613" s="17">
        <v>3069.8</v>
      </c>
      <c r="L613" s="17">
        <v>0</v>
      </c>
      <c r="M613" s="17">
        <v>10.09</v>
      </c>
      <c r="N613" s="18">
        <v>91236.78</v>
      </c>
      <c r="O61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92922.846000000005</v>
      </c>
      <c r="P613" s="17">
        <f>Таблица8234352[[#This Row],[Начислено взносов по отчету УК, руб,]]-Таблица8234352[[#This Row],[Начислено взносов  расчетное]]</f>
        <v>-1686.0660000000062</v>
      </c>
      <c r="Q613" s="20">
        <v>82211.360000000001</v>
      </c>
      <c r="R613" s="8">
        <f>Таблица8234352[[#This Row],[ПОСТУПИЛО ВЗНОСОВ ПО БАНКОВСКОЙ ВЫПИСКЕ]]-Таблица8234352[[#This Row],[Оплачено пени, руб,]]</f>
        <v>82200.42</v>
      </c>
      <c r="S61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9036.36</v>
      </c>
      <c r="T613" s="18">
        <v>10.94</v>
      </c>
      <c r="U613" s="18">
        <v>10.94</v>
      </c>
      <c r="V613" s="20">
        <v>3585.45</v>
      </c>
      <c r="W613" s="20">
        <v>0</v>
      </c>
      <c r="X613" s="20">
        <v>0</v>
      </c>
      <c r="Y613" s="21">
        <v>0</v>
      </c>
      <c r="Z613" s="21">
        <v>0</v>
      </c>
      <c r="AA61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2984082.3</v>
      </c>
      <c r="AB613" s="16">
        <v>2898285.4899999998</v>
      </c>
      <c r="AC613" s="20">
        <f t="shared" si="1"/>
        <v>2984082.3</v>
      </c>
      <c r="AD61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3" s="24"/>
      <c r="AF613" s="1" t="s">
        <v>1595</v>
      </c>
      <c r="AG613" s="1">
        <v>2796981.61</v>
      </c>
    </row>
    <row r="614" spans="2:33" ht="30" hidden="1">
      <c r="B614" s="15" t="s">
        <v>1770</v>
      </c>
      <c r="C614" s="1" t="s">
        <v>1596</v>
      </c>
      <c r="D614" s="1" t="s">
        <v>33</v>
      </c>
      <c r="E614" s="1" t="s">
        <v>1597</v>
      </c>
      <c r="F614" s="1" t="s">
        <v>1598</v>
      </c>
      <c r="G614" s="1" t="s">
        <v>469</v>
      </c>
      <c r="I614" s="30" t="s">
        <v>1583</v>
      </c>
      <c r="J614" s="30" t="s">
        <v>1584</v>
      </c>
      <c r="K614" s="31">
        <v>7108.7</v>
      </c>
      <c r="L614" s="31">
        <v>0</v>
      </c>
      <c r="M614" s="17">
        <v>10.48</v>
      </c>
      <c r="N614" s="18">
        <v>223494.87</v>
      </c>
      <c r="O61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223497.52800000002</v>
      </c>
      <c r="P614" s="17">
        <f>Таблица8234352[[#This Row],[Начислено взносов по отчету УК, руб,]]-Таблица8234352[[#This Row],[Начислено взносов  расчетное]]</f>
        <v>-2.6580000000249129</v>
      </c>
      <c r="Q614" s="20">
        <v>233304.97</v>
      </c>
      <c r="R614" s="8">
        <f>Таблица8234352[[#This Row],[ПОСТУПИЛО ВЗНОСОВ ПО БАНКОВСКОЙ ВЫПИСКЕ]]-Таблица8234352[[#This Row],[Оплачено пени, руб,]]</f>
        <v>222272.04</v>
      </c>
      <c r="S61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-3411.1900000000132</v>
      </c>
      <c r="T614" s="18">
        <v>6398.91</v>
      </c>
      <c r="U614" s="18">
        <v>11032.93</v>
      </c>
      <c r="V614" s="20">
        <v>0</v>
      </c>
      <c r="W614" s="20">
        <v>0</v>
      </c>
      <c r="X614" s="20">
        <v>0</v>
      </c>
      <c r="Y614" s="21">
        <v>0</v>
      </c>
      <c r="Z614" s="21">
        <v>0</v>
      </c>
      <c r="AA61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6958750.5599999996</v>
      </c>
      <c r="AB614" s="16">
        <v>6725445.5899999999</v>
      </c>
      <c r="AC614" s="20">
        <v>6958750.5599999996</v>
      </c>
      <c r="AD61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4" s="24"/>
      <c r="AF614" s="1" t="s">
        <v>1596</v>
      </c>
      <c r="AG614" s="1">
        <v>6480478.6399999997</v>
      </c>
    </row>
    <row r="615" spans="2:33" ht="30" hidden="1">
      <c r="B615" s="15" t="s">
        <v>1770</v>
      </c>
      <c r="C615" s="1" t="s">
        <v>1599</v>
      </c>
      <c r="D615" s="1" t="s">
        <v>33</v>
      </c>
      <c r="E615" s="1" t="s">
        <v>1600</v>
      </c>
      <c r="F615" s="1" t="s">
        <v>1601</v>
      </c>
      <c r="G615" s="1" t="s">
        <v>1036</v>
      </c>
      <c r="I615" s="1" t="s">
        <v>1583</v>
      </c>
      <c r="J615" s="1" t="s">
        <v>1584</v>
      </c>
      <c r="K615" s="17">
        <v>7185</v>
      </c>
      <c r="L615" s="17">
        <v>0</v>
      </c>
      <c r="M615" s="17">
        <v>10.48</v>
      </c>
      <c r="N615" s="18">
        <v>221531.85</v>
      </c>
      <c r="O61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225896.40000000002</v>
      </c>
      <c r="P615" s="17">
        <f>Таблица8234352[[#This Row],[Начислено взносов по отчету УК, руб,]]-Таблица8234352[[#This Row],[Начислено взносов  расчетное]]</f>
        <v>-4364.5500000000175</v>
      </c>
      <c r="Q615" s="27">
        <v>301418.99</v>
      </c>
      <c r="R615" s="8">
        <f>Таблица8234352[[#This Row],[ПОСТУПИЛО ВЗНОСОВ ПО БАНКОВСКОЙ ВЫПИСКЕ]]-Таблица8234352[[#This Row],[Оплачено пени, руб,]]</f>
        <v>255213.19</v>
      </c>
      <c r="S61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-62422.149999999994</v>
      </c>
      <c r="T615" s="18">
        <v>17464.990000000002</v>
      </c>
      <c r="U615" s="18">
        <v>46205.8</v>
      </c>
      <c r="V615" s="20">
        <v>7926.15</v>
      </c>
      <c r="W615" s="20">
        <v>0</v>
      </c>
      <c r="X615" s="20">
        <v>0</v>
      </c>
      <c r="Y615" s="21">
        <v>0</v>
      </c>
      <c r="Z615" s="21">
        <v>6235.18</v>
      </c>
      <c r="AA61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6665354.1600000011</v>
      </c>
      <c r="AB615" s="16">
        <v>6362244.2000000002</v>
      </c>
      <c r="AC615" s="20">
        <f t="shared" si="1"/>
        <v>6665354.1600000011</v>
      </c>
      <c r="AD61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5" s="24"/>
      <c r="AF615" s="1" t="s">
        <v>1599</v>
      </c>
      <c r="AG615" s="1">
        <v>6153186.3300000001</v>
      </c>
    </row>
    <row r="616" spans="2:33" ht="30" hidden="1">
      <c r="B616" s="15" t="s">
        <v>1770</v>
      </c>
      <c r="C616" s="1" t="s">
        <v>1603</v>
      </c>
      <c r="D616" s="1" t="s">
        <v>33</v>
      </c>
      <c r="E616" s="1" t="s">
        <v>1604</v>
      </c>
      <c r="F616" s="1" t="s">
        <v>1605</v>
      </c>
      <c r="G616" s="1" t="s">
        <v>75</v>
      </c>
      <c r="I616" s="1" t="s">
        <v>1583</v>
      </c>
      <c r="J616" s="1" t="s">
        <v>1584</v>
      </c>
      <c r="K616" s="17">
        <v>7032.1</v>
      </c>
      <c r="L616" s="17">
        <v>0</v>
      </c>
      <c r="M616" s="17">
        <v>10.48</v>
      </c>
      <c r="N616" s="18">
        <v>215911.35</v>
      </c>
      <c r="O61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221089.22400000005</v>
      </c>
      <c r="P616" s="17">
        <f>Таблица8234352[[#This Row],[Начислено взносов по отчету УК, руб,]]-Таблица8234352[[#This Row],[Начислено взносов  расчетное]]</f>
        <v>-5177.8740000000398</v>
      </c>
      <c r="Q616" s="20">
        <v>326844.59000000003</v>
      </c>
      <c r="R616" s="8">
        <f>Таблица8234352[[#This Row],[ПОСТУПИЛО ВЗНОСОВ ПО БАНКОВСКОЙ ВЫПИСКЕ]]-Таблица8234352[[#This Row],[Оплачено пени, руб,]]</f>
        <v>298920.26</v>
      </c>
      <c r="S61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-48013.220000000008</v>
      </c>
      <c r="T616" s="18">
        <v>62920.02</v>
      </c>
      <c r="U616" s="18">
        <v>27924.33</v>
      </c>
      <c r="V616" s="20">
        <v>7856.95</v>
      </c>
      <c r="W616" s="20">
        <v>0</v>
      </c>
      <c r="X616" s="20">
        <v>0</v>
      </c>
      <c r="Y616" s="21">
        <v>0</v>
      </c>
      <c r="Z616" s="21">
        <v>5000</v>
      </c>
      <c r="AA61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6674881.4699999997</v>
      </c>
      <c r="AB616" s="16">
        <v>6345179.9299999997</v>
      </c>
      <c r="AC616" s="20">
        <f t="shared" si="1"/>
        <v>6674881.4699999997</v>
      </c>
      <c r="AD61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6" s="24"/>
      <c r="AF616" s="1" t="s">
        <v>1603</v>
      </c>
      <c r="AG616" s="1">
        <v>6131053.5499999998</v>
      </c>
    </row>
    <row r="617" spans="2:33" ht="30" hidden="1">
      <c r="B617" s="15" t="s">
        <v>1770</v>
      </c>
      <c r="C617" s="1" t="s">
        <v>1606</v>
      </c>
      <c r="D617" s="1" t="s">
        <v>33</v>
      </c>
      <c r="E617" s="1" t="s">
        <v>1604</v>
      </c>
      <c r="F617" s="1" t="s">
        <v>1605</v>
      </c>
      <c r="G617" s="1" t="s">
        <v>383</v>
      </c>
      <c r="I617" s="1" t="s">
        <v>1583</v>
      </c>
      <c r="J617" s="1" t="s">
        <v>1584</v>
      </c>
      <c r="K617" s="17">
        <v>7577.4</v>
      </c>
      <c r="L617" s="17">
        <v>0</v>
      </c>
      <c r="M617" s="17">
        <v>10.48</v>
      </c>
      <c r="N617" s="18">
        <v>232379.49</v>
      </c>
      <c r="O61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238233.45600000001</v>
      </c>
      <c r="P617" s="17">
        <f>Таблица8234352[[#This Row],[Начислено взносов по отчету УК, руб,]]-Таблица8234352[[#This Row],[Начислено взносов  расчетное]]</f>
        <v>-5853.9660000000149</v>
      </c>
      <c r="Q617" s="20">
        <v>284257.09999999998</v>
      </c>
      <c r="R617" s="8">
        <f>Таблица8234352[[#This Row],[ПОСТУПИЛО ВЗНОСОВ ПО БАНКОВСКОЙ ВЫПИСКЕ]]-Таблица8234352[[#This Row],[Оплачено пени, руб,]]</f>
        <v>259014.52999999997</v>
      </c>
      <c r="S61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-32379.629999999979</v>
      </c>
      <c r="T617" s="18">
        <v>19497.98</v>
      </c>
      <c r="U617" s="18">
        <v>25242.57</v>
      </c>
      <c r="V617" s="20">
        <v>9112.9</v>
      </c>
      <c r="W617" s="20">
        <v>0</v>
      </c>
      <c r="X617" s="20">
        <v>0</v>
      </c>
      <c r="Y617" s="21">
        <v>0</v>
      </c>
      <c r="Z617" s="21">
        <v>0</v>
      </c>
      <c r="AA61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7668023.5600000005</v>
      </c>
      <c r="AB617" s="16">
        <v>7374653.5599999996</v>
      </c>
      <c r="AC617" s="20">
        <f t="shared" si="1"/>
        <v>7668023.5600000005</v>
      </c>
      <c r="AD61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7" s="24"/>
      <c r="AF617" s="1" t="s">
        <v>1606</v>
      </c>
      <c r="AG617" s="1">
        <v>7097384.5599999996</v>
      </c>
    </row>
    <row r="618" spans="2:33" ht="30" hidden="1">
      <c r="B618" s="15" t="s">
        <v>1770</v>
      </c>
      <c r="C618" s="1" t="s">
        <v>1607</v>
      </c>
      <c r="D618" s="1" t="s">
        <v>33</v>
      </c>
      <c r="E618" s="1" t="s">
        <v>1604</v>
      </c>
      <c r="F618" s="1" t="s">
        <v>1605</v>
      </c>
      <c r="G618" s="1" t="s">
        <v>89</v>
      </c>
      <c r="I618" s="1" t="s">
        <v>1583</v>
      </c>
      <c r="J618" s="1" t="s">
        <v>1584</v>
      </c>
      <c r="K618" s="17">
        <v>7318.6</v>
      </c>
      <c r="L618" s="17">
        <v>0</v>
      </c>
      <c r="M618" s="17">
        <v>10.48</v>
      </c>
      <c r="N618" s="18">
        <v>223149.06</v>
      </c>
      <c r="O61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230096.78399999999</v>
      </c>
      <c r="P618" s="17">
        <f>Таблица8234352[[#This Row],[Начислено взносов по отчету УК, руб,]]-Таблица8234352[[#This Row],[Начислено взносов  расчетное]]</f>
        <v>-6947.7239999999874</v>
      </c>
      <c r="Q618" s="20">
        <v>227116.88</v>
      </c>
      <c r="R618" s="8">
        <f>Таблица8234352[[#This Row],[ПОСТУПИЛО ВЗНОСОВ ПО БАНКОВСКОЙ ВЫПИСКЕ]]-Таблица8234352[[#This Row],[Оплачено пени, руб,]]</f>
        <v>225004.38</v>
      </c>
      <c r="S61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9884.4499999999935</v>
      </c>
      <c r="T618" s="18">
        <v>13852.27</v>
      </c>
      <c r="U618" s="18">
        <v>2112.5</v>
      </c>
      <c r="V618" s="20">
        <v>8618.1200000000008</v>
      </c>
      <c r="W618" s="20">
        <v>0</v>
      </c>
      <c r="X618" s="20">
        <v>0</v>
      </c>
      <c r="Y618" s="21">
        <v>0</v>
      </c>
      <c r="Z618" s="21">
        <v>0</v>
      </c>
      <c r="AA61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7206776.75</v>
      </c>
      <c r="AB618" s="16">
        <v>6971041.75</v>
      </c>
      <c r="AC618" s="20">
        <f t="shared" si="1"/>
        <v>7206776.75</v>
      </c>
      <c r="AD61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8" s="24"/>
      <c r="AF618" s="1" t="s">
        <v>1607</v>
      </c>
      <c r="AG618" s="1">
        <v>6707747.6500000004</v>
      </c>
    </row>
    <row r="619" spans="2:33" ht="30" hidden="1">
      <c r="B619" s="15" t="s">
        <v>1770</v>
      </c>
      <c r="C619" s="1" t="s">
        <v>1608</v>
      </c>
      <c r="D619" s="1" t="s">
        <v>33</v>
      </c>
      <c r="E619" s="1" t="s">
        <v>1604</v>
      </c>
      <c r="F619" s="1" t="s">
        <v>1605</v>
      </c>
      <c r="G619" s="1" t="s">
        <v>105</v>
      </c>
      <c r="I619" s="1" t="s">
        <v>1583</v>
      </c>
      <c r="J619" s="1" t="s">
        <v>1584</v>
      </c>
      <c r="K619" s="17">
        <v>1979.5</v>
      </c>
      <c r="L619" s="17">
        <v>0</v>
      </c>
      <c r="M619" s="17">
        <v>10.09</v>
      </c>
      <c r="N619" s="18">
        <v>59919.39</v>
      </c>
      <c r="O61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59919.464999999997</v>
      </c>
      <c r="P619" s="17">
        <f>Таблица8234352[[#This Row],[Начислено взносов по отчету УК, руб,]]-Таблица8234352[[#This Row],[Начислено взносов  расчетное]]</f>
        <v>-7.4999999997089617E-2</v>
      </c>
      <c r="Q619" s="20">
        <v>75236.41</v>
      </c>
      <c r="R619" s="8">
        <f>Таблица8234352[[#This Row],[ПОСТУПИЛО ВЗНОСОВ ПО БАНКОВСКОЙ ВЫПИСКЕ]]-Таблица8234352[[#This Row],[Оплачено пени, руб,]]</f>
        <v>68303.710000000006</v>
      </c>
      <c r="S61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-2461.7700000000068</v>
      </c>
      <c r="T619" s="18">
        <v>12855.25</v>
      </c>
      <c r="U619" s="18">
        <v>6932.7</v>
      </c>
      <c r="V619" s="20">
        <v>0</v>
      </c>
      <c r="W619" s="20">
        <v>0</v>
      </c>
      <c r="X619" s="20">
        <v>0</v>
      </c>
      <c r="Y619" s="21">
        <v>0</v>
      </c>
      <c r="Z619" s="21">
        <v>0</v>
      </c>
      <c r="AA61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1774796.93</v>
      </c>
      <c r="AB619" s="16">
        <v>1699560.52</v>
      </c>
      <c r="AC619" s="20">
        <f t="shared" si="1"/>
        <v>1774796.93</v>
      </c>
      <c r="AD61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19" s="24"/>
      <c r="AF619" s="1" t="s">
        <v>1608</v>
      </c>
      <c r="AG619" s="1">
        <v>1647720.62</v>
      </c>
    </row>
    <row r="620" spans="2:33" ht="30" hidden="1">
      <c r="B620" s="15" t="s">
        <v>1770</v>
      </c>
      <c r="C620" s="1" t="s">
        <v>1609</v>
      </c>
      <c r="D620" s="1" t="s">
        <v>33</v>
      </c>
      <c r="E620" s="1" t="s">
        <v>1604</v>
      </c>
      <c r="F620" s="1" t="s">
        <v>1605</v>
      </c>
      <c r="G620" s="1" t="s">
        <v>62</v>
      </c>
      <c r="I620" s="1" t="s">
        <v>1583</v>
      </c>
      <c r="J620" s="1" t="s">
        <v>1584</v>
      </c>
      <c r="K620" s="17">
        <v>1981.1</v>
      </c>
      <c r="L620" s="17">
        <v>0</v>
      </c>
      <c r="M620" s="17">
        <v>10.09</v>
      </c>
      <c r="N620" s="18">
        <v>59967.96</v>
      </c>
      <c r="O62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59967.896999999997</v>
      </c>
      <c r="P620" s="17">
        <f>Таблица8234352[[#This Row],[Начислено взносов по отчету УК, руб,]]-Таблица8234352[[#This Row],[Начислено взносов  расчетное]]</f>
        <v>6.3000000001920853E-2</v>
      </c>
      <c r="Q620" s="20">
        <v>109383.54</v>
      </c>
      <c r="R620" s="8">
        <f>Таблица8234352[[#This Row],[ПОСТУПИЛО ВЗНОСОВ ПО БАНКОВСКОЙ ВЫПИСКЕ]]-Таблица8234352[[#This Row],[Оплачено пени, руб,]]</f>
        <v>85342.76</v>
      </c>
      <c r="S62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-32722.399999999994</v>
      </c>
      <c r="T620" s="18">
        <v>16693.18</v>
      </c>
      <c r="U620" s="18">
        <v>24040.78</v>
      </c>
      <c r="V620" s="20">
        <v>0</v>
      </c>
      <c r="W620" s="20">
        <v>0</v>
      </c>
      <c r="X620" s="20">
        <v>0</v>
      </c>
      <c r="Y620" s="21">
        <v>0</v>
      </c>
      <c r="Z620" s="21">
        <v>0</v>
      </c>
      <c r="AA62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1973277.57</v>
      </c>
      <c r="AB620" s="16">
        <v>1863894.03</v>
      </c>
      <c r="AC620" s="20">
        <f t="shared" si="1"/>
        <v>1973277.57</v>
      </c>
      <c r="AD62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0" s="24"/>
      <c r="AF620" s="1" t="s">
        <v>1609</v>
      </c>
      <c r="AG620" s="1">
        <v>1802361.05</v>
      </c>
    </row>
    <row r="621" spans="2:33" ht="30" hidden="1">
      <c r="B621" s="15" t="s">
        <v>1770</v>
      </c>
      <c r="C621" s="1" t="s">
        <v>1610</v>
      </c>
      <c r="D621" s="1" t="s">
        <v>33</v>
      </c>
      <c r="E621" s="1" t="s">
        <v>1604</v>
      </c>
      <c r="F621" s="1" t="s">
        <v>1605</v>
      </c>
      <c r="G621" s="1" t="s">
        <v>335</v>
      </c>
      <c r="I621" s="1" t="s">
        <v>1583</v>
      </c>
      <c r="J621" s="1" t="s">
        <v>1584</v>
      </c>
      <c r="K621" s="17">
        <v>1973.1</v>
      </c>
      <c r="L621" s="17">
        <v>0</v>
      </c>
      <c r="M621" s="17">
        <v>10.09</v>
      </c>
      <c r="N621" s="18">
        <v>59725.74</v>
      </c>
      <c r="O62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59725.736999999994</v>
      </c>
      <c r="P621" s="17">
        <f>Таблица8234352[[#This Row],[Начислено взносов по отчету УК, руб,]]-Таблица8234352[[#This Row],[Начислено взносов  расчетное]]</f>
        <v>3.0000000042491592E-3</v>
      </c>
      <c r="Q621" s="20">
        <v>64872.33</v>
      </c>
      <c r="R621" s="8">
        <f>Таблица8234352[[#This Row],[ПОСТУПИЛО ВЗНОСОВ ПО БАНКОВСКОЙ ВЫПИСКЕ]]-Таблица8234352[[#This Row],[Оплачено пени, руб,]]</f>
        <v>64855.200000000004</v>
      </c>
      <c r="S62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-4655.3800000000065</v>
      </c>
      <c r="T621" s="18">
        <v>491.21</v>
      </c>
      <c r="U621" s="18">
        <v>17.13</v>
      </c>
      <c r="V621" s="20">
        <v>0</v>
      </c>
      <c r="W621" s="20">
        <v>0</v>
      </c>
      <c r="X621" s="20">
        <v>0</v>
      </c>
      <c r="Y621" s="21">
        <v>0</v>
      </c>
      <c r="Z621" s="21">
        <v>0</v>
      </c>
      <c r="AA62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1624066.3199999998</v>
      </c>
      <c r="AB621" s="16">
        <v>1559193.99</v>
      </c>
      <c r="AC621" s="20">
        <f t="shared" si="1"/>
        <v>1624066.3199999998</v>
      </c>
      <c r="AD62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1" s="24"/>
      <c r="AF621" s="1" t="s">
        <v>1610</v>
      </c>
      <c r="AG621" s="1">
        <v>1497992.34</v>
      </c>
    </row>
    <row r="622" spans="2:33" hidden="1">
      <c r="B622" s="15" t="s">
        <v>1770</v>
      </c>
      <c r="C622" s="1" t="s">
        <v>1611</v>
      </c>
      <c r="D622" s="1" t="s">
        <v>1612</v>
      </c>
      <c r="E622" s="1" t="s">
        <v>1613</v>
      </c>
      <c r="F622" s="1" t="s">
        <v>1614</v>
      </c>
      <c r="G622" s="1">
        <v>52</v>
      </c>
      <c r="I622" s="1" t="s">
        <v>1615</v>
      </c>
      <c r="J622" s="1" t="s">
        <v>1616</v>
      </c>
      <c r="K622" s="17">
        <v>862.8</v>
      </c>
      <c r="L622" s="17">
        <v>0</v>
      </c>
      <c r="M622" s="17">
        <v>10.48</v>
      </c>
      <c r="N622" s="18">
        <v>27126.43</v>
      </c>
      <c r="O62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27126.432000000001</v>
      </c>
      <c r="P622" s="17">
        <f>Таблица8234352[[#This Row],[Начислено взносов по отчету УК, руб,]]-Таблица8234352[[#This Row],[Начислено взносов  расчетное]]</f>
        <v>-2.0000000004074536E-3</v>
      </c>
      <c r="Q622" s="20">
        <v>21694.38</v>
      </c>
      <c r="R622" s="8">
        <f>Таблица8234352[[#This Row],[ПОСТУПИЛО ВЗНОСОВ ПО БАНКОВСКОЙ ВЫПИСКЕ]]-Таблица8234352[[#This Row],[Оплачено пени, руб,]]</f>
        <v>21694.38</v>
      </c>
      <c r="S62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5432.0499999999993</v>
      </c>
      <c r="T622" s="18">
        <v>0</v>
      </c>
      <c r="U622" s="18">
        <v>0</v>
      </c>
      <c r="V622" s="20">
        <v>0</v>
      </c>
      <c r="W622" s="20">
        <v>0</v>
      </c>
      <c r="X622" s="20">
        <v>0</v>
      </c>
      <c r="Y622" s="21">
        <v>0</v>
      </c>
      <c r="Z622" s="21">
        <v>0</v>
      </c>
      <c r="AA62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689509.46</v>
      </c>
      <c r="AB622" s="16">
        <v>667815.07999999996</v>
      </c>
      <c r="AC622" s="20">
        <f t="shared" si="1"/>
        <v>689509.46</v>
      </c>
      <c r="AD62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2" s="24"/>
      <c r="AF622" s="1" t="s">
        <v>1611</v>
      </c>
      <c r="AG622" s="1">
        <v>648930.06999999995</v>
      </c>
    </row>
    <row r="623" spans="2:33" hidden="1">
      <c r="B623" s="15" t="s">
        <v>1770</v>
      </c>
      <c r="C623" s="1" t="s">
        <v>1617</v>
      </c>
      <c r="D623" s="1" t="s">
        <v>1612</v>
      </c>
      <c r="E623" s="1" t="s">
        <v>1618</v>
      </c>
      <c r="F623" s="1" t="s">
        <v>1619</v>
      </c>
      <c r="G623" s="1" t="s">
        <v>465</v>
      </c>
      <c r="I623" s="1" t="s">
        <v>1615</v>
      </c>
      <c r="J623" s="1" t="s">
        <v>1616</v>
      </c>
      <c r="K623" s="17">
        <v>718.5</v>
      </c>
      <c r="L623" s="17">
        <v>0</v>
      </c>
      <c r="M623" s="17">
        <v>10.48</v>
      </c>
      <c r="N623" s="18">
        <v>22589.64</v>
      </c>
      <c r="O62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22589.64</v>
      </c>
      <c r="P623" s="17">
        <f>Таблица8234352[[#This Row],[Начислено взносов по отчету УК, руб,]]-Таблица8234352[[#This Row],[Начислено взносов  расчетное]]</f>
        <v>0</v>
      </c>
      <c r="Q623" s="20">
        <v>20289.39</v>
      </c>
      <c r="R623" s="8">
        <f>Таблица8234352[[#This Row],[ПОСТУПИЛО ВЗНОСОВ ПО БАНКОВСКОЙ ВЫПИСКЕ]]-Таблица8234352[[#This Row],[Оплачено пени, руб,]]</f>
        <v>20289.39</v>
      </c>
      <c r="S62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2300.25</v>
      </c>
      <c r="T623" s="18">
        <v>0</v>
      </c>
      <c r="U623" s="18">
        <v>0</v>
      </c>
      <c r="V623" s="20">
        <v>0</v>
      </c>
      <c r="W623" s="20">
        <v>0</v>
      </c>
      <c r="X623" s="20">
        <v>0</v>
      </c>
      <c r="Y623" s="21">
        <v>0</v>
      </c>
      <c r="Z623" s="21">
        <v>0</v>
      </c>
      <c r="AA62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681947.24000000011</v>
      </c>
      <c r="AB623" s="16">
        <v>661657.85000000009</v>
      </c>
      <c r="AC623" s="20">
        <f t="shared" si="1"/>
        <v>681947.24000000011</v>
      </c>
      <c r="AD62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3" s="24"/>
      <c r="AF623" s="1" t="s">
        <v>1617</v>
      </c>
      <c r="AG623" s="1">
        <v>643211.67000000004</v>
      </c>
    </row>
    <row r="624" spans="2:33" s="14" customFormat="1" ht="75" hidden="1">
      <c r="B624" s="15" t="s">
        <v>1770</v>
      </c>
      <c r="C624" s="14" t="s">
        <v>1620</v>
      </c>
      <c r="D624" s="14" t="s">
        <v>1612</v>
      </c>
      <c r="E624" s="14" t="s">
        <v>1618</v>
      </c>
      <c r="F624" s="14" t="s">
        <v>1619</v>
      </c>
      <c r="G624" s="14" t="s">
        <v>115</v>
      </c>
      <c r="I624" s="14" t="s">
        <v>1621</v>
      </c>
      <c r="J624" s="14" t="s">
        <v>1616</v>
      </c>
      <c r="K624" s="16">
        <v>293.5</v>
      </c>
      <c r="L624" s="16">
        <v>0</v>
      </c>
      <c r="M624" s="17">
        <v>10.48</v>
      </c>
      <c r="N624" s="18">
        <v>0</v>
      </c>
      <c r="O624" s="16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9227.64</v>
      </c>
      <c r="P624" s="17">
        <f>Таблица8234352[[#This Row],[Начислено взносов по отчету УК, руб,]]-Таблица8234352[[#This Row],[Начислено взносов  расчетное]]</f>
        <v>-9227.64</v>
      </c>
      <c r="Q624" s="46">
        <v>5530.57</v>
      </c>
      <c r="R624" s="8">
        <f>Таблица8234352[[#This Row],[ПОСТУПИЛО ВЗНОСОВ ПО БАНКОВСКОЙ ВЫПИСКЕ]]-Таблица8234352[[#This Row],[Оплачено пени, руб,]]</f>
        <v>5530.57</v>
      </c>
      <c r="S62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-5530.57</v>
      </c>
      <c r="T624" s="18">
        <v>0</v>
      </c>
      <c r="U624" s="18">
        <v>0</v>
      </c>
      <c r="V624" s="20">
        <v>0</v>
      </c>
      <c r="W624" s="20">
        <v>0</v>
      </c>
      <c r="X624" s="20">
        <v>0</v>
      </c>
      <c r="Y624" s="21">
        <v>0</v>
      </c>
      <c r="Z624" s="21">
        <v>0</v>
      </c>
      <c r="AA62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264745.95999999996</v>
      </c>
      <c r="AB624" s="16">
        <v>259215.38999999998</v>
      </c>
      <c r="AC624" s="46">
        <f t="shared" si="1"/>
        <v>264745.95999999996</v>
      </c>
      <c r="AD62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4" s="24" t="s">
        <v>1622</v>
      </c>
      <c r="AF624" s="1" t="s">
        <v>1620</v>
      </c>
      <c r="AG624" s="1">
        <v>252432.31</v>
      </c>
    </row>
    <row r="625" spans="2:33" ht="30" hidden="1">
      <c r="B625" s="15" t="s">
        <v>1770</v>
      </c>
      <c r="C625" s="1" t="s">
        <v>1623</v>
      </c>
      <c r="D625" s="1" t="s">
        <v>443</v>
      </c>
      <c r="E625" s="1" t="s">
        <v>1162</v>
      </c>
      <c r="F625" s="1" t="s">
        <v>1163</v>
      </c>
      <c r="G625" s="1" t="s">
        <v>502</v>
      </c>
      <c r="I625" s="1" t="s">
        <v>1624</v>
      </c>
      <c r="J625" s="1">
        <v>2452047537</v>
      </c>
      <c r="K625" s="17">
        <v>4436.3999999999996</v>
      </c>
      <c r="L625" s="17">
        <v>0</v>
      </c>
      <c r="M625" s="17">
        <v>10.09</v>
      </c>
      <c r="N625" s="18">
        <v>134289.82999999999</v>
      </c>
      <c r="O62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134289.82799999998</v>
      </c>
      <c r="P625" s="17">
        <f>Таблица8234352[[#This Row],[Начислено взносов по отчету УК, руб,]]-Таблица8234352[[#This Row],[Начислено взносов  расчетное]]</f>
        <v>2.0000000076834112E-3</v>
      </c>
      <c r="Q625" s="20">
        <v>111280.51</v>
      </c>
      <c r="R625" s="8">
        <f>Таблица8234352[[#This Row],[ПОСТУПИЛО ВЗНОСОВ ПО БАНКОВСКОЙ ВЫПИСКЕ]]-Таблица8234352[[#This Row],[Оплачено пени, руб,]]</f>
        <v>111280.51</v>
      </c>
      <c r="S62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23009.319999999992</v>
      </c>
      <c r="T625" s="18">
        <v>0</v>
      </c>
      <c r="U625" s="18">
        <v>0</v>
      </c>
      <c r="V625" s="20">
        <v>0</v>
      </c>
      <c r="W625" s="20">
        <v>0</v>
      </c>
      <c r="X625" s="20">
        <v>0</v>
      </c>
      <c r="Y625" s="21">
        <v>0</v>
      </c>
      <c r="Z625" s="21">
        <v>0</v>
      </c>
      <c r="AA62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4207514.8899999997</v>
      </c>
      <c r="AB625" s="16">
        <v>4096234.38</v>
      </c>
      <c r="AC625" s="20">
        <f t="shared" si="1"/>
        <v>4207514.8899999997</v>
      </c>
      <c r="AD62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5" s="24"/>
      <c r="AF625" s="1" t="s">
        <v>1623</v>
      </c>
      <c r="AG625" s="1">
        <v>4004343.77</v>
      </c>
    </row>
    <row r="626" spans="2:33" ht="30" hidden="1">
      <c r="B626" s="15" t="s">
        <v>1770</v>
      </c>
      <c r="C626" s="1" t="s">
        <v>1625</v>
      </c>
      <c r="D626" s="1" t="s">
        <v>443</v>
      </c>
      <c r="E626" s="1" t="s">
        <v>444</v>
      </c>
      <c r="F626" s="1" t="s">
        <v>445</v>
      </c>
      <c r="G626" s="1" t="s">
        <v>329</v>
      </c>
      <c r="I626" s="1" t="s">
        <v>1626</v>
      </c>
      <c r="J626" s="1" t="s">
        <v>1627</v>
      </c>
      <c r="K626" s="17">
        <v>6502.1</v>
      </c>
      <c r="L626" s="17">
        <v>0</v>
      </c>
      <c r="M626" s="17">
        <v>10.09</v>
      </c>
      <c r="N626" s="18">
        <v>196818.84</v>
      </c>
      <c r="O62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196818.56699999998</v>
      </c>
      <c r="P626" s="17">
        <f>Таблица8234352[[#This Row],[Начислено взносов по отчету УК, руб,]]-Таблица8234352[[#This Row],[Начислено взносов  расчетное]]</f>
        <v>0.27300000001559965</v>
      </c>
      <c r="Q626" s="20">
        <v>169938.88</v>
      </c>
      <c r="R626" s="8">
        <f>Таблица8234352[[#This Row],[ПОСТУПИЛО ВЗНОСОВ ПО БАНКОВСКОЙ ВЫПИСКЕ]]-Таблица8234352[[#This Row],[Оплачено пени, руб,]]</f>
        <v>169461.29</v>
      </c>
      <c r="S62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27295.389999999989</v>
      </c>
      <c r="T626" s="18">
        <v>415.43</v>
      </c>
      <c r="U626" s="18">
        <v>477.59</v>
      </c>
      <c r="V626" s="20">
        <v>7648.22</v>
      </c>
      <c r="W626" s="20">
        <v>0</v>
      </c>
      <c r="X626" s="20">
        <v>0</v>
      </c>
      <c r="Y626" s="21">
        <v>0</v>
      </c>
      <c r="Z626" s="21">
        <v>14800</v>
      </c>
      <c r="AA62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6352209.4399999995</v>
      </c>
      <c r="AB626" s="16">
        <v>6189422.3399999999</v>
      </c>
      <c r="AC626" s="20">
        <f t="shared" si="1"/>
        <v>6352209.4399999995</v>
      </c>
      <c r="AD62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6" s="24"/>
      <c r="AF626" s="1" t="s">
        <v>1625</v>
      </c>
      <c r="AG626" s="1">
        <v>6001135.6100000003</v>
      </c>
    </row>
    <row r="627" spans="2:33" ht="30" hidden="1">
      <c r="B627" s="15" t="s">
        <v>1770</v>
      </c>
      <c r="C627" s="1" t="s">
        <v>1628</v>
      </c>
      <c r="D627" s="1" t="s">
        <v>1629</v>
      </c>
      <c r="E627" s="1" t="s">
        <v>1630</v>
      </c>
      <c r="F627" s="1" t="s">
        <v>1631</v>
      </c>
      <c r="G627" s="1" t="s">
        <v>383</v>
      </c>
      <c r="I627" s="1" t="s">
        <v>1632</v>
      </c>
      <c r="J627" s="1" t="s">
        <v>1633</v>
      </c>
      <c r="K627" s="17">
        <v>479.8</v>
      </c>
      <c r="L627" s="17">
        <v>0</v>
      </c>
      <c r="M627" s="17">
        <v>11.95</v>
      </c>
      <c r="N627" s="18">
        <v>17200.830000000002</v>
      </c>
      <c r="O62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17200.829999999998</v>
      </c>
      <c r="P627" s="17">
        <f>Таблица8234352[[#This Row],[Начислено взносов по отчету УК, руб,]]-Таблица8234352[[#This Row],[Начислено взносов  расчетное]]</f>
        <v>0</v>
      </c>
      <c r="Q627" s="20">
        <v>16399.099999999999</v>
      </c>
      <c r="R627" s="8">
        <f>Таблица8234352[[#This Row],[ПОСТУПИЛО ВЗНОСОВ ПО БАНКОВСКОЙ ВЫПИСКЕ]]-Таблица8234352[[#This Row],[Оплачено пени, руб,]]</f>
        <v>16399.099999999999</v>
      </c>
      <c r="S62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801.7300000000032</v>
      </c>
      <c r="T627" s="18">
        <v>0</v>
      </c>
      <c r="U627" s="18">
        <v>0</v>
      </c>
      <c r="V627" s="20">
        <v>0</v>
      </c>
      <c r="W627" s="20">
        <v>0</v>
      </c>
      <c r="X627" s="20">
        <v>0</v>
      </c>
      <c r="Y627" s="21">
        <v>0</v>
      </c>
      <c r="Z627" s="21">
        <v>0</v>
      </c>
      <c r="AA62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574542.28</v>
      </c>
      <c r="AB627" s="16">
        <v>558143.18000000005</v>
      </c>
      <c r="AC627" s="20">
        <f t="shared" si="1"/>
        <v>574542.28</v>
      </c>
      <c r="AD62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7" s="24" t="s">
        <v>608</v>
      </c>
      <c r="AF627" s="1" t="s">
        <v>1628</v>
      </c>
      <c r="AG627" s="1">
        <v>540535.51</v>
      </c>
    </row>
    <row r="628" spans="2:33" ht="30" hidden="1">
      <c r="B628" s="15" t="s">
        <v>1770</v>
      </c>
      <c r="C628" s="1" t="s">
        <v>1634</v>
      </c>
      <c r="D628" s="1" t="s">
        <v>1629</v>
      </c>
      <c r="E628" s="1" t="s">
        <v>715</v>
      </c>
      <c r="F628" s="1" t="s">
        <v>1635</v>
      </c>
      <c r="G628" s="1" t="s">
        <v>75</v>
      </c>
      <c r="H628" s="1" t="s">
        <v>1771</v>
      </c>
      <c r="I628" s="1" t="s">
        <v>1632</v>
      </c>
      <c r="J628" s="1" t="s">
        <v>1633</v>
      </c>
      <c r="K628" s="17">
        <v>721.1</v>
      </c>
      <c r="L628" s="17">
        <v>0</v>
      </c>
      <c r="M628" s="17">
        <v>11.95</v>
      </c>
      <c r="N628" s="18">
        <v>25851.439999999999</v>
      </c>
      <c r="O62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25851.435000000001</v>
      </c>
      <c r="P628" s="17">
        <f>Таблица8234352[[#This Row],[Начислено взносов по отчету УК, руб,]]-Таблица8234352[[#This Row],[Начислено взносов  расчетное]]</f>
        <v>4.9999999973806553E-3</v>
      </c>
      <c r="Q628" s="20">
        <v>22408.98</v>
      </c>
      <c r="R628" s="8">
        <f>Таблица8234352[[#This Row],[ПОСТУПИЛО ВЗНОСОВ ПО БАНКОВСКОЙ ВЫПИСКЕ]]-Таблица8234352[[#This Row],[Оплачено пени, руб,]]</f>
        <v>22408.98</v>
      </c>
      <c r="S62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3442.4599999999991</v>
      </c>
      <c r="T628" s="18">
        <v>0</v>
      </c>
      <c r="U628" s="18">
        <v>0</v>
      </c>
      <c r="V628" s="20">
        <v>0</v>
      </c>
      <c r="W628" s="20">
        <v>0</v>
      </c>
      <c r="X628" s="20">
        <v>0</v>
      </c>
      <c r="Y628" s="21">
        <v>0</v>
      </c>
      <c r="Z628" s="21">
        <v>0</v>
      </c>
      <c r="AA62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836720</v>
      </c>
      <c r="AB628" s="16">
        <v>814311.02</v>
      </c>
      <c r="AC628" s="20">
        <v>836720</v>
      </c>
      <c r="AD62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8" s="24" t="s">
        <v>608</v>
      </c>
      <c r="AF628" s="1" t="s">
        <v>1634</v>
      </c>
      <c r="AG628" s="1">
        <v>772271.4</v>
      </c>
    </row>
    <row r="629" spans="2:33" ht="30" hidden="1">
      <c r="B629" s="15" t="s">
        <v>1770</v>
      </c>
      <c r="C629" s="1" t="s">
        <v>1636</v>
      </c>
      <c r="D629" s="1" t="s">
        <v>33</v>
      </c>
      <c r="E629" s="1" t="s">
        <v>613</v>
      </c>
      <c r="F629" s="1" t="s">
        <v>614</v>
      </c>
      <c r="G629" s="1" t="s">
        <v>745</v>
      </c>
      <c r="I629" s="1" t="s">
        <v>1451</v>
      </c>
      <c r="J629" s="1" t="s">
        <v>1637</v>
      </c>
      <c r="K629" s="17">
        <v>5951.1</v>
      </c>
      <c r="L629" s="17">
        <v>586.1</v>
      </c>
      <c r="M629" s="17">
        <v>10.48</v>
      </c>
      <c r="N629" s="18">
        <v>205529.67</v>
      </c>
      <c r="O62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205529.56800000003</v>
      </c>
      <c r="P629" s="17">
        <f>Таблица8234352[[#This Row],[Начислено взносов по отчету УК, руб,]]-Таблица8234352[[#This Row],[Начислено взносов  расчетное]]</f>
        <v>0.10199999998440035</v>
      </c>
      <c r="Q629" s="20">
        <v>181320.64</v>
      </c>
      <c r="R629" s="8">
        <f>Таблица8234352[[#This Row],[ПОСТУПИЛО ВЗНОСОВ ПО БАНКОВСКОЙ ВЫПИСКЕ]]-Таблица8234352[[#This Row],[Оплачено пени, руб,]]</f>
        <v>179885.57</v>
      </c>
      <c r="S62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25719.940000000006</v>
      </c>
      <c r="T629" s="18">
        <v>1510.91</v>
      </c>
      <c r="U629" s="18">
        <v>1435.07</v>
      </c>
      <c r="V629" s="20">
        <v>0</v>
      </c>
      <c r="W629" s="20">
        <v>0</v>
      </c>
      <c r="X629" s="20">
        <v>0</v>
      </c>
      <c r="Y629" s="21">
        <v>0</v>
      </c>
      <c r="Z629" s="21">
        <v>0</v>
      </c>
      <c r="AA62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1341710.04</v>
      </c>
      <c r="AB629" s="16">
        <v>1160389.3999999999</v>
      </c>
      <c r="AC629" s="20">
        <f t="shared" si="1"/>
        <v>1341710.04</v>
      </c>
      <c r="AD62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29" s="24"/>
      <c r="AF629" s="1" t="s">
        <v>1636</v>
      </c>
      <c r="AG629" s="1">
        <v>943615.21</v>
      </c>
    </row>
    <row r="630" spans="2:33" ht="30" hidden="1">
      <c r="B630" s="15" t="s">
        <v>1770</v>
      </c>
      <c r="C630" s="52" t="s">
        <v>1638</v>
      </c>
      <c r="D630" s="1" t="s">
        <v>827</v>
      </c>
      <c r="E630" s="1" t="s">
        <v>1639</v>
      </c>
      <c r="F630" s="1" t="s">
        <v>1640</v>
      </c>
      <c r="G630" s="1" t="s">
        <v>188</v>
      </c>
      <c r="I630" s="1" t="s">
        <v>1641</v>
      </c>
      <c r="J630" s="1">
        <v>2458013333</v>
      </c>
      <c r="K630" s="17">
        <v>4782.3</v>
      </c>
      <c r="L630" s="17">
        <v>87.8</v>
      </c>
      <c r="M630" s="17">
        <v>10.09</v>
      </c>
      <c r="N630" s="18">
        <v>148156.51999999999</v>
      </c>
      <c r="O63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147417.927</v>
      </c>
      <c r="P630" s="17">
        <f>Таблица8234352[[#This Row],[Начислено взносов по отчету УК, руб,]]-Таблица8234352[[#This Row],[Начислено взносов  расчетное]]</f>
        <v>738.59299999999348</v>
      </c>
      <c r="Q630" s="20">
        <v>0</v>
      </c>
      <c r="R630" s="8">
        <f>Таблица8234352[[#This Row],[ПОСТУПИЛО ВЗНОСОВ ПО БАНКОВСКОЙ ВЫПИСКЕ]]-Таблица8234352[[#This Row],[Оплачено пени, руб,]]</f>
        <v>0</v>
      </c>
      <c r="S63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148156.51999999999</v>
      </c>
      <c r="T630" s="18">
        <v>0</v>
      </c>
      <c r="U630" s="18">
        <v>0</v>
      </c>
      <c r="V630" s="20">
        <v>5771.41</v>
      </c>
      <c r="W630" s="20">
        <v>0</v>
      </c>
      <c r="X630" s="20">
        <v>0</v>
      </c>
      <c r="Y630" s="21">
        <v>0</v>
      </c>
      <c r="Z630" s="21">
        <v>0</v>
      </c>
      <c r="AA63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4692945.24</v>
      </c>
      <c r="AB630" s="16">
        <v>4687173.83</v>
      </c>
      <c r="AC630" s="20">
        <f t="shared" ref="AC630:AC659" si="2">AA630</f>
        <v>4692945.24</v>
      </c>
      <c r="AD63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0" s="24" t="s">
        <v>1642</v>
      </c>
      <c r="AF630" s="1" t="s">
        <v>1638</v>
      </c>
      <c r="AG630" s="1">
        <v>4393802.08</v>
      </c>
    </row>
    <row r="631" spans="2:33" ht="30" hidden="1">
      <c r="B631" s="15" t="s">
        <v>1770</v>
      </c>
      <c r="C631" s="1" t="s">
        <v>1643</v>
      </c>
      <c r="D631" s="1" t="s">
        <v>827</v>
      </c>
      <c r="E631" s="1" t="s">
        <v>1639</v>
      </c>
      <c r="F631" s="1" t="s">
        <v>1640</v>
      </c>
      <c r="G631" s="1" t="s">
        <v>728</v>
      </c>
      <c r="I631" s="1" t="s">
        <v>830</v>
      </c>
      <c r="J631" s="1">
        <v>2458013333</v>
      </c>
      <c r="K631" s="31">
        <v>4422.6000000000004</v>
      </c>
      <c r="L631" s="31">
        <v>0</v>
      </c>
      <c r="M631" s="17">
        <v>10.09</v>
      </c>
      <c r="N631" s="18">
        <v>134805.94</v>
      </c>
      <c r="O63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133872.10200000001</v>
      </c>
      <c r="P631" s="17">
        <f>Таблица8234352[[#This Row],[Начислено взносов по отчету УК, руб,]]-Таблица8234352[[#This Row],[Начислено взносов  расчетное]]</f>
        <v>933.83799999998882</v>
      </c>
      <c r="Q631" s="20">
        <v>0</v>
      </c>
      <c r="R631" s="8">
        <f>Таблица8234352[[#This Row],[ПОСТУПИЛО ВЗНОСОВ ПО БАНКОВСКОЙ ВЫПИСКЕ]]-Таблица8234352[[#This Row],[Оплачено пени, руб,]]</f>
        <v>0</v>
      </c>
      <c r="S63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134805.94</v>
      </c>
      <c r="T631" s="18">
        <v>0</v>
      </c>
      <c r="U631" s="18">
        <v>0</v>
      </c>
      <c r="V631" s="20">
        <v>5253.05</v>
      </c>
      <c r="W631" s="20">
        <v>0</v>
      </c>
      <c r="X631" s="20">
        <v>0</v>
      </c>
      <c r="Y631" s="21">
        <v>0</v>
      </c>
      <c r="Z631" s="21">
        <v>0</v>
      </c>
      <c r="AA63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4271370.41</v>
      </c>
      <c r="AB631" s="16">
        <v>4266117.3600000003</v>
      </c>
      <c r="AC631" s="20">
        <f t="shared" si="2"/>
        <v>4271370.41</v>
      </c>
      <c r="AD63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1" s="24" t="s">
        <v>1642</v>
      </c>
      <c r="AF631" s="1" t="s">
        <v>1643</v>
      </c>
      <c r="AG631" s="1">
        <v>3996761.66</v>
      </c>
    </row>
    <row r="632" spans="2:33" ht="30" hidden="1">
      <c r="B632" s="15" t="s">
        <v>1770</v>
      </c>
      <c r="C632" s="1" t="s">
        <v>1644</v>
      </c>
      <c r="D632" s="1" t="s">
        <v>827</v>
      </c>
      <c r="E632" s="1" t="s">
        <v>1639</v>
      </c>
      <c r="F632" s="1" t="s">
        <v>1640</v>
      </c>
      <c r="G632" s="1" t="s">
        <v>339</v>
      </c>
      <c r="I632" s="1" t="s">
        <v>830</v>
      </c>
      <c r="J632" s="1">
        <v>2458013333</v>
      </c>
      <c r="K632" s="17">
        <v>4377.2</v>
      </c>
      <c r="L632" s="17">
        <v>72.5</v>
      </c>
      <c r="M632" s="17">
        <v>10.09</v>
      </c>
      <c r="N632" s="18">
        <v>133842.43</v>
      </c>
      <c r="O63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134692.41899999999</v>
      </c>
      <c r="P632" s="17">
        <f>Таблица8234352[[#This Row],[Начислено взносов по отчету УК, руб,]]-Таблица8234352[[#This Row],[Начислено взносов  расчетное]]</f>
        <v>-849.9890000000014</v>
      </c>
      <c r="Q632" s="20">
        <v>0</v>
      </c>
      <c r="R632" s="8">
        <f>Таблица8234352[[#This Row],[ПОСТУПИЛО ВЗНОСОВ ПО БАНКОВСКОЙ ВЫПИСКЕ]]-Таблица8234352[[#This Row],[Оплачено пени, руб,]]</f>
        <v>0</v>
      </c>
      <c r="S63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133842.43</v>
      </c>
      <c r="T632" s="18">
        <v>0</v>
      </c>
      <c r="U632" s="18">
        <v>0</v>
      </c>
      <c r="V632" s="20">
        <v>5201.57</v>
      </c>
      <c r="W632" s="20">
        <v>0</v>
      </c>
      <c r="X632" s="20">
        <v>0</v>
      </c>
      <c r="Y632" s="21">
        <v>0</v>
      </c>
      <c r="Z632" s="21">
        <v>0</v>
      </c>
      <c r="AA63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4229544.28</v>
      </c>
      <c r="AB632" s="16">
        <v>4224342.71</v>
      </c>
      <c r="AC632" s="20">
        <f t="shared" si="2"/>
        <v>4229544.28</v>
      </c>
      <c r="AD63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2" s="24"/>
      <c r="AF632" s="1" t="s">
        <v>1644</v>
      </c>
      <c r="AG632" s="1">
        <v>3963886.83</v>
      </c>
    </row>
    <row r="633" spans="2:33" ht="30" hidden="1">
      <c r="B633" s="15" t="s">
        <v>1770</v>
      </c>
      <c r="C633" s="1" t="s">
        <v>1645</v>
      </c>
      <c r="D633" s="1" t="s">
        <v>827</v>
      </c>
      <c r="E633" s="1" t="s">
        <v>1183</v>
      </c>
      <c r="F633" s="1" t="s">
        <v>1179</v>
      </c>
      <c r="G633" s="1" t="s">
        <v>339</v>
      </c>
      <c r="H633" s="1" t="s">
        <v>1771</v>
      </c>
      <c r="I633" s="1" t="s">
        <v>830</v>
      </c>
      <c r="J633" s="1">
        <v>2458013333</v>
      </c>
      <c r="K633" s="17">
        <v>7624.7</v>
      </c>
      <c r="L633" s="17">
        <v>1769.6</v>
      </c>
      <c r="M633" s="17">
        <v>10.48</v>
      </c>
      <c r="N633" s="18">
        <v>296448.39</v>
      </c>
      <c r="O63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295356.79200000002</v>
      </c>
      <c r="P633" s="17">
        <f>Таблица8234352[[#This Row],[Начислено взносов по отчету УК, руб,]]-Таблица8234352[[#This Row],[Начислено взносов  расчетное]]</f>
        <v>1091.5979999999981</v>
      </c>
      <c r="Q633" s="20">
        <v>0</v>
      </c>
      <c r="R633" s="8">
        <v>0</v>
      </c>
      <c r="S63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296448.39</v>
      </c>
      <c r="T633" s="18">
        <v>0</v>
      </c>
      <c r="U633" s="18">
        <v>0</v>
      </c>
      <c r="V633" s="20">
        <v>9575.81</v>
      </c>
      <c r="W633" s="20">
        <v>0</v>
      </c>
      <c r="X633" s="20">
        <v>0</v>
      </c>
      <c r="Y633" s="21">
        <v>0</v>
      </c>
      <c r="Z633" s="21">
        <v>0</v>
      </c>
      <c r="AA63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7787392.959999999</v>
      </c>
      <c r="AB633" s="16">
        <v>7777817.1499999994</v>
      </c>
      <c r="AC633" s="20">
        <f t="shared" si="2"/>
        <v>7787392.959999999</v>
      </c>
      <c r="AD63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3" s="24"/>
      <c r="AF633" s="1" t="s">
        <v>1645</v>
      </c>
      <c r="AG633" s="1">
        <v>7228592.8899999997</v>
      </c>
    </row>
    <row r="634" spans="2:33" ht="30" hidden="1">
      <c r="B634" s="15" t="s">
        <v>1770</v>
      </c>
      <c r="C634" s="1" t="s">
        <v>1646</v>
      </c>
      <c r="D634" s="1" t="s">
        <v>827</v>
      </c>
      <c r="E634" s="1" t="s">
        <v>1183</v>
      </c>
      <c r="F634" s="1" t="s">
        <v>1179</v>
      </c>
      <c r="G634" s="1" t="s">
        <v>1052</v>
      </c>
      <c r="I634" s="1" t="s">
        <v>830</v>
      </c>
      <c r="J634" s="1">
        <v>2458013333</v>
      </c>
      <c r="K634" s="17">
        <v>4056.2</v>
      </c>
      <c r="L634" s="17">
        <v>38.6</v>
      </c>
      <c r="M634" s="17">
        <v>10.09</v>
      </c>
      <c r="N634" s="18">
        <v>123945.73</v>
      </c>
      <c r="O63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123949.59599999999</v>
      </c>
      <c r="P634" s="17">
        <f>Таблица8234352[[#This Row],[Начислено взносов по отчету УК, руб,]]-Таблица8234352[[#This Row],[Начислено взносов  расчетное]]</f>
        <v>-3.8659999999945285</v>
      </c>
      <c r="Q634" s="20">
        <v>4818.07</v>
      </c>
      <c r="R634" s="8">
        <f>Таблица8234352[[#This Row],[ПОСТУПИЛО ВЗНОСОВ ПО БАНКОВСКОЙ ВЫПИСКЕ]]-Таблица8234352[[#This Row],[Оплачено пени, руб,]]</f>
        <v>4818.07</v>
      </c>
      <c r="S63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119127.66</v>
      </c>
      <c r="T634" s="18">
        <v>0</v>
      </c>
      <c r="U634" s="18">
        <v>0</v>
      </c>
      <c r="V634" s="20">
        <v>5200</v>
      </c>
      <c r="W634" s="20">
        <v>0</v>
      </c>
      <c r="X634" s="20">
        <v>0</v>
      </c>
      <c r="Y634" s="21">
        <v>0</v>
      </c>
      <c r="Z634" s="21">
        <v>0</v>
      </c>
      <c r="AA63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3921747.7299999995</v>
      </c>
      <c r="AB634" s="16">
        <v>3911729.6599999997</v>
      </c>
      <c r="AC634" s="20">
        <f t="shared" si="2"/>
        <v>3921747.7299999995</v>
      </c>
      <c r="AD63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4" s="24"/>
      <c r="AF634" s="1" t="s">
        <v>1646</v>
      </c>
      <c r="AG634" s="1">
        <v>3677576.57</v>
      </c>
    </row>
    <row r="635" spans="2:33" ht="30" hidden="1">
      <c r="B635" s="15" t="s">
        <v>1770</v>
      </c>
      <c r="C635" s="1" t="s">
        <v>1647</v>
      </c>
      <c r="D635" s="1" t="s">
        <v>827</v>
      </c>
      <c r="E635" s="1" t="s">
        <v>1183</v>
      </c>
      <c r="F635" s="1" t="s">
        <v>1179</v>
      </c>
      <c r="G635" s="1" t="s">
        <v>324</v>
      </c>
      <c r="I635" s="1" t="s">
        <v>830</v>
      </c>
      <c r="J635" s="1">
        <v>2458013333</v>
      </c>
      <c r="K635" s="17">
        <v>2175.6999999999998</v>
      </c>
      <c r="L635" s="17">
        <v>0</v>
      </c>
      <c r="M635" s="17">
        <v>10.48</v>
      </c>
      <c r="N635" s="18">
        <v>68404.009999999995</v>
      </c>
      <c r="O63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68404.008000000002</v>
      </c>
      <c r="P635" s="17">
        <f>Таблица8234352[[#This Row],[Начислено взносов по отчету УК, руб,]]-Таблица8234352[[#This Row],[Начислено взносов  расчетное]]</f>
        <v>1.999999993131496E-3</v>
      </c>
      <c r="Q635" s="20">
        <v>0</v>
      </c>
      <c r="R635" s="8">
        <f>Таблица8234352[[#This Row],[ПОСТУПИЛО ВЗНОСОВ ПО БАНКОВСКОЙ ВЫПИСКЕ]]-Таблица8234352[[#This Row],[Оплачено пени, руб,]]</f>
        <v>0</v>
      </c>
      <c r="S63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68404.009999999995</v>
      </c>
      <c r="T635" s="18">
        <v>0</v>
      </c>
      <c r="U635" s="18">
        <v>0</v>
      </c>
      <c r="V635" s="20">
        <v>2578.2600000000002</v>
      </c>
      <c r="W635" s="20">
        <v>0</v>
      </c>
      <c r="X635" s="20">
        <v>0</v>
      </c>
      <c r="Y635" s="21">
        <v>0</v>
      </c>
      <c r="Z635" s="21">
        <v>0</v>
      </c>
      <c r="AA63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2096573.2000000002</v>
      </c>
      <c r="AB635" s="16">
        <v>2093994.9400000002</v>
      </c>
      <c r="AC635" s="20">
        <f t="shared" si="2"/>
        <v>2096573.2000000002</v>
      </c>
      <c r="AD63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5" s="24"/>
      <c r="AF635" s="1" t="s">
        <v>1647</v>
      </c>
      <c r="AG635" s="1">
        <v>1961086.35</v>
      </c>
    </row>
    <row r="636" spans="2:33" ht="30" hidden="1">
      <c r="B636" s="15" t="s">
        <v>1770</v>
      </c>
      <c r="C636" s="1" t="s">
        <v>1648</v>
      </c>
      <c r="D636" s="1" t="s">
        <v>827</v>
      </c>
      <c r="E636" s="1" t="s">
        <v>1183</v>
      </c>
      <c r="F636" s="1" t="s">
        <v>1179</v>
      </c>
      <c r="G636" s="1" t="s">
        <v>1148</v>
      </c>
      <c r="I636" s="1" t="s">
        <v>830</v>
      </c>
      <c r="J636" s="1">
        <v>2458013333</v>
      </c>
      <c r="K636" s="17">
        <v>4877.8</v>
      </c>
      <c r="L636" s="17">
        <v>0</v>
      </c>
      <c r="M636" s="17">
        <v>10.09</v>
      </c>
      <c r="N636" s="18">
        <v>147659.07</v>
      </c>
      <c r="O63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147651.00599999999</v>
      </c>
      <c r="P636" s="17">
        <f>Таблица8234352[[#This Row],[Начислено взносов по отчету УК, руб,]]-Таблица8234352[[#This Row],[Начислено взносов  расчетное]]</f>
        <v>8.0640000000130385</v>
      </c>
      <c r="Q636" s="20">
        <v>0</v>
      </c>
      <c r="R636" s="8">
        <f>Таблица8234352[[#This Row],[ПОСТУПИЛО ВЗНОСОВ ПО БАНКОВСКОЙ ВЫПИСКЕ]]-Таблица8234352[[#This Row],[Оплачено пени, руб,]]</f>
        <v>0</v>
      </c>
      <c r="S63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147659.07</v>
      </c>
      <c r="T636" s="18">
        <v>0</v>
      </c>
      <c r="U636" s="18">
        <v>0</v>
      </c>
      <c r="V636" s="20">
        <v>5781.04</v>
      </c>
      <c r="W636" s="20">
        <v>0</v>
      </c>
      <c r="X636" s="20">
        <v>0</v>
      </c>
      <c r="Y636" s="21">
        <v>0</v>
      </c>
      <c r="Z636" s="21">
        <v>0</v>
      </c>
      <c r="AA63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4700681.13</v>
      </c>
      <c r="AB636" s="16">
        <v>4694900.09</v>
      </c>
      <c r="AC636" s="20">
        <f t="shared" si="2"/>
        <v>4700681.13</v>
      </c>
      <c r="AD63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6" s="24"/>
      <c r="AF636" s="1" t="s">
        <v>1648</v>
      </c>
      <c r="AG636" s="1">
        <v>4405006.83</v>
      </c>
    </row>
    <row r="637" spans="2:33" ht="30" hidden="1">
      <c r="B637" s="15" t="s">
        <v>1770</v>
      </c>
      <c r="C637" s="1" t="s">
        <v>1649</v>
      </c>
      <c r="D637" s="1" t="s">
        <v>827</v>
      </c>
      <c r="E637" s="1" t="s">
        <v>1183</v>
      </c>
      <c r="F637" s="1" t="s">
        <v>1179</v>
      </c>
      <c r="G637" s="1" t="s">
        <v>367</v>
      </c>
      <c r="I637" s="1" t="s">
        <v>830</v>
      </c>
      <c r="J637" s="1">
        <v>2458013333</v>
      </c>
      <c r="K637" s="17">
        <v>4424.3</v>
      </c>
      <c r="L637" s="17">
        <v>60.2</v>
      </c>
      <c r="M637" s="17">
        <v>10.09</v>
      </c>
      <c r="N637" s="18">
        <v>136453.32</v>
      </c>
      <c r="O63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135745.815</v>
      </c>
      <c r="P637" s="17">
        <f>Таблица8234352[[#This Row],[Начислено взносов по отчету УК, руб,]]-Таблица8234352[[#This Row],[Начислено взносов  расчетное]]</f>
        <v>707.50500000000466</v>
      </c>
      <c r="Q637" s="20">
        <v>672.82</v>
      </c>
      <c r="R637" s="8">
        <f>Таблица8234352[[#This Row],[ПОСТУПИЛО ВЗНОСОВ ПО БАНКОВСКОЙ ВЫПИСКЕ]]-Таблица8234352[[#This Row],[Оплачено пени, руб,]]</f>
        <v>672.82</v>
      </c>
      <c r="S63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135780.5</v>
      </c>
      <c r="T637" s="18">
        <v>0</v>
      </c>
      <c r="U637" s="18">
        <v>0</v>
      </c>
      <c r="V637" s="20">
        <v>5256.8</v>
      </c>
      <c r="W637" s="20">
        <v>0</v>
      </c>
      <c r="X637" s="20">
        <v>0</v>
      </c>
      <c r="Y637" s="21">
        <v>0</v>
      </c>
      <c r="Z637" s="21">
        <v>0</v>
      </c>
      <c r="AA63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4275224.0600000005</v>
      </c>
      <c r="AB637" s="16">
        <v>4269294.4400000004</v>
      </c>
      <c r="AC637" s="20">
        <f t="shared" si="2"/>
        <v>4275224.0600000005</v>
      </c>
      <c r="AD63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7" s="24"/>
      <c r="AF637" s="1" t="s">
        <v>1649</v>
      </c>
      <c r="AG637" s="1">
        <v>4005499.25</v>
      </c>
    </row>
    <row r="638" spans="2:33" ht="30" hidden="1">
      <c r="B638" s="15" t="s">
        <v>1770</v>
      </c>
      <c r="C638" s="1" t="s">
        <v>1650</v>
      </c>
      <c r="D638" s="1" t="s">
        <v>33</v>
      </c>
      <c r="E638" s="1" t="s">
        <v>333</v>
      </c>
      <c r="F638" s="1" t="s">
        <v>334</v>
      </c>
      <c r="G638" s="1" t="s">
        <v>728</v>
      </c>
      <c r="I638" s="1" t="s">
        <v>1651</v>
      </c>
      <c r="J638" s="1" t="s">
        <v>1652</v>
      </c>
      <c r="K638" s="17">
        <v>6642.9</v>
      </c>
      <c r="L638" s="17">
        <v>1048.4000000000001</v>
      </c>
      <c r="M638" s="17">
        <v>10.48</v>
      </c>
      <c r="N638" s="18">
        <v>215930.1</v>
      </c>
      <c r="O63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241814.47199999998</v>
      </c>
      <c r="P638" s="17">
        <f>Таблица8234352[[#This Row],[Начислено взносов по отчету УК, руб,]]-Таблица8234352[[#This Row],[Начислено взносов  расчетное]]</f>
        <v>-25884.371999999974</v>
      </c>
      <c r="Q638" s="20">
        <v>175739.27</v>
      </c>
      <c r="R638" s="8">
        <f>Таблица8234352[[#This Row],[ПОСТУПИЛО ВЗНОСОВ ПО БАНКОВСКОЙ ВЫПИСКЕ]]-Таблица8234352[[#This Row],[Оплачено пени, руб,]]</f>
        <v>175739.27</v>
      </c>
      <c r="S63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40190.830000000016</v>
      </c>
      <c r="T638" s="18">
        <v>0</v>
      </c>
      <c r="U638" s="18">
        <v>0</v>
      </c>
      <c r="V638" s="20">
        <v>3013.7</v>
      </c>
      <c r="W638" s="20">
        <v>0</v>
      </c>
      <c r="X638" s="20">
        <v>0</v>
      </c>
      <c r="Y638" s="21">
        <v>0</v>
      </c>
      <c r="Z638" s="21">
        <v>0</v>
      </c>
      <c r="AA63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2593034.54</v>
      </c>
      <c r="AB638" s="16">
        <v>2414281.5699999998</v>
      </c>
      <c r="AC638" s="20">
        <f t="shared" si="2"/>
        <v>2593034.54</v>
      </c>
      <c r="AD63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8" s="24"/>
      <c r="AF638" s="1" t="s">
        <v>1650</v>
      </c>
      <c r="AG638" s="1">
        <v>2224433.59</v>
      </c>
    </row>
    <row r="639" spans="2:33" s="14" customFormat="1" ht="30" hidden="1">
      <c r="B639" s="15" t="s">
        <v>1770</v>
      </c>
      <c r="C639" s="14" t="s">
        <v>1653</v>
      </c>
      <c r="D639" s="14" t="s">
        <v>33</v>
      </c>
      <c r="E639" s="14" t="s">
        <v>642</v>
      </c>
      <c r="F639" s="14" t="s">
        <v>643</v>
      </c>
      <c r="G639" s="14" t="s">
        <v>128</v>
      </c>
      <c r="I639" s="14" t="s">
        <v>1529</v>
      </c>
      <c r="J639" s="14" t="s">
        <v>1530</v>
      </c>
      <c r="K639" s="16">
        <v>5963.5</v>
      </c>
      <c r="L639" s="16">
        <v>0</v>
      </c>
      <c r="M639" s="16">
        <v>0</v>
      </c>
      <c r="N639" s="18">
        <v>0</v>
      </c>
      <c r="O639" s="16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0</v>
      </c>
      <c r="P639" s="17">
        <f>Таблица8234352[[#This Row],[Начислено взносов по отчету УК, руб,]]-Таблица8234352[[#This Row],[Начислено взносов  расчетное]]</f>
        <v>0</v>
      </c>
      <c r="Q639" s="46">
        <v>0</v>
      </c>
      <c r="R639" s="8">
        <f>Таблица8234352[[#This Row],[ПОСТУПИЛО ВЗНОСОВ ПО БАНКОВСКОЙ ВЫПИСКЕ]]-Таблица8234352[[#This Row],[Оплачено пени, руб,]]</f>
        <v>0</v>
      </c>
      <c r="S63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639" s="18">
        <v>0</v>
      </c>
      <c r="U639" s="18">
        <v>0</v>
      </c>
      <c r="V639" s="20">
        <v>0</v>
      </c>
      <c r="W639" s="20">
        <v>0</v>
      </c>
      <c r="X639" s="20">
        <v>0</v>
      </c>
      <c r="Y639" s="21">
        <v>0</v>
      </c>
      <c r="Z639" s="21">
        <v>0</v>
      </c>
      <c r="AA63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0</v>
      </c>
      <c r="AB639" s="16">
        <v>0</v>
      </c>
      <c r="AC639" s="46"/>
      <c r="AD63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39" s="24" t="s">
        <v>1654</v>
      </c>
      <c r="AF639" s="1" t="s">
        <v>1653</v>
      </c>
      <c r="AG639" s="1">
        <v>0</v>
      </c>
    </row>
    <row r="640" spans="2:33" ht="45" hidden="1">
      <c r="B640" s="15" t="s">
        <v>1770</v>
      </c>
      <c r="C640" s="1" t="s">
        <v>1665</v>
      </c>
      <c r="D640" s="1" t="s">
        <v>1666</v>
      </c>
      <c r="E640" s="1" t="s">
        <v>160</v>
      </c>
      <c r="F640" s="1" t="s">
        <v>1667</v>
      </c>
      <c r="G640" s="1" t="s">
        <v>1668</v>
      </c>
      <c r="I640" s="1" t="s">
        <v>1669</v>
      </c>
      <c r="J640" s="1">
        <v>2450035208</v>
      </c>
      <c r="K640" s="17">
        <v>2121.1</v>
      </c>
      <c r="L640" s="17">
        <v>628</v>
      </c>
      <c r="M640" s="17" t="s">
        <v>96</v>
      </c>
      <c r="N640" s="18">
        <v>0</v>
      </c>
      <c r="O640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640" s="17" t="e">
        <f>Таблица8234352[[#This Row],[Начислено взносов по отчету УК, руб,]]-Таблица8234352[[#This Row],[Начислено взносов  расчетное]]</f>
        <v>#VALUE!</v>
      </c>
      <c r="Q640" s="20">
        <v>0</v>
      </c>
      <c r="R640" s="8">
        <f>Таблица8234352[[#This Row],[ПОСТУПИЛО ВЗНОСОВ ПО БАНКОВСКОЙ ВЫПИСКЕ]]-Таблица8234352[[#This Row],[Оплачено пени, руб,]]</f>
        <v>0</v>
      </c>
      <c r="S64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640" s="18">
        <v>0</v>
      </c>
      <c r="U640" s="18">
        <v>0</v>
      </c>
      <c r="V640" s="20">
        <v>0</v>
      </c>
      <c r="W640" s="20">
        <v>0</v>
      </c>
      <c r="X640" s="20">
        <v>0</v>
      </c>
      <c r="Y640" s="21">
        <v>0</v>
      </c>
      <c r="Z640" s="21">
        <v>0</v>
      </c>
      <c r="AA64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674060.59</v>
      </c>
      <c r="AB640" s="16">
        <v>674060.59</v>
      </c>
      <c r="AC640" s="20">
        <f t="shared" si="2"/>
        <v>674060.59</v>
      </c>
      <c r="AD64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0" s="24" t="s">
        <v>1670</v>
      </c>
      <c r="AF640" s="1" t="s">
        <v>1665</v>
      </c>
      <c r="AG640" s="1">
        <v>674060.59</v>
      </c>
    </row>
    <row r="641" spans="2:33" ht="45" hidden="1">
      <c r="B641" s="15" t="s">
        <v>1770</v>
      </c>
      <c r="C641" s="1" t="s">
        <v>1673</v>
      </c>
      <c r="D641" s="1" t="s">
        <v>1666</v>
      </c>
      <c r="E641" s="1" t="s">
        <v>160</v>
      </c>
      <c r="F641" s="1" t="s">
        <v>1667</v>
      </c>
      <c r="G641" s="1" t="s">
        <v>1674</v>
      </c>
      <c r="I641" s="1" t="s">
        <v>1669</v>
      </c>
      <c r="J641" s="1">
        <v>2450035208</v>
      </c>
      <c r="K641" s="17">
        <v>851</v>
      </c>
      <c r="L641" s="17">
        <v>171.6</v>
      </c>
      <c r="M641" s="17" t="s">
        <v>96</v>
      </c>
      <c r="N641" s="18">
        <v>0</v>
      </c>
      <c r="O641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641" s="17" t="e">
        <f>Таблица8234352[[#This Row],[Начислено взносов по отчету УК, руб,]]-Таблица8234352[[#This Row],[Начислено взносов  расчетное]]</f>
        <v>#VALUE!</v>
      </c>
      <c r="Q641" s="20">
        <v>0</v>
      </c>
      <c r="R641" s="8">
        <f>Таблица8234352[[#This Row],[ПОСТУПИЛО ВЗНОСОВ ПО БАНКОВСКОЙ ВЫПИСКЕ]]-Таблица8234352[[#This Row],[Оплачено пени, руб,]]</f>
        <v>0</v>
      </c>
      <c r="S64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641" s="18">
        <v>0</v>
      </c>
      <c r="U641" s="18">
        <v>0</v>
      </c>
      <c r="V641" s="20">
        <v>0</v>
      </c>
      <c r="W641" s="20">
        <v>0</v>
      </c>
      <c r="X641" s="20">
        <v>0</v>
      </c>
      <c r="Y641" s="21">
        <v>0</v>
      </c>
      <c r="Z641" s="21">
        <v>0</v>
      </c>
      <c r="AA64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357660.87</v>
      </c>
      <c r="AB641" s="16">
        <v>357660.87</v>
      </c>
      <c r="AC641" s="20">
        <v>357660.87</v>
      </c>
      <c r="AD64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1" s="24" t="s">
        <v>1675</v>
      </c>
      <c r="AF641" s="1" t="s">
        <v>1673</v>
      </c>
      <c r="AG641" s="1">
        <v>357660.87</v>
      </c>
    </row>
    <row r="642" spans="2:33" ht="30" hidden="1">
      <c r="B642" s="15" t="s">
        <v>1770</v>
      </c>
      <c r="C642" s="1" t="s">
        <v>1676</v>
      </c>
      <c r="D642" s="1" t="s">
        <v>33</v>
      </c>
      <c r="E642" s="1" t="s">
        <v>563</v>
      </c>
      <c r="F642" s="1" t="s">
        <v>564</v>
      </c>
      <c r="G642" s="1" t="s">
        <v>644</v>
      </c>
      <c r="I642" s="1" t="s">
        <v>238</v>
      </c>
      <c r="J642" s="1" t="s">
        <v>239</v>
      </c>
      <c r="K642" s="17">
        <v>3535.7</v>
      </c>
      <c r="L642" s="17">
        <v>0</v>
      </c>
      <c r="M642" s="17">
        <v>10.09</v>
      </c>
      <c r="N642" s="18">
        <v>108395.77</v>
      </c>
      <c r="O642" s="32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107025.639</v>
      </c>
      <c r="P642" s="17">
        <f>Таблица8234352[[#This Row],[Начислено взносов по отчету УК, руб,]]-Таблица8234352[[#This Row],[Начислено взносов  расчетное]]</f>
        <v>1370.1310000000085</v>
      </c>
      <c r="Q642" s="20">
        <v>128755.62</v>
      </c>
      <c r="R642" s="8">
        <f>Таблица8234352[[#This Row],[ПОСТУПИЛО ВЗНОСОВ ПО БАНКОВСКОЙ ВЫПИСКЕ]]-Таблица8234352[[#This Row],[Оплачено пени, руб,]]</f>
        <v>127420.79</v>
      </c>
      <c r="S64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-19378.169999999991</v>
      </c>
      <c r="T642" s="18">
        <v>981.68</v>
      </c>
      <c r="U642" s="18">
        <v>1334.83</v>
      </c>
      <c r="V642" s="20">
        <v>0</v>
      </c>
      <c r="W642" s="20">
        <v>0</v>
      </c>
      <c r="X642" s="20">
        <v>0</v>
      </c>
      <c r="Y642" s="21">
        <v>0</v>
      </c>
      <c r="Z642" s="21">
        <v>0</v>
      </c>
      <c r="AA64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1474494.0700000003</v>
      </c>
      <c r="AB642" s="16">
        <v>1345738.4500000002</v>
      </c>
      <c r="AC642" s="20">
        <f t="shared" si="2"/>
        <v>1474494.0700000003</v>
      </c>
      <c r="AD64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2" s="24"/>
      <c r="AF642" s="1" t="s">
        <v>1676</v>
      </c>
      <c r="AG642" s="1">
        <v>1184594.81</v>
      </c>
    </row>
    <row r="643" spans="2:33" ht="30" hidden="1">
      <c r="B643" s="15" t="s">
        <v>1770</v>
      </c>
      <c r="C643" s="1" t="s">
        <v>1677</v>
      </c>
      <c r="D643" s="1" t="s">
        <v>83</v>
      </c>
      <c r="E643" s="1" t="s">
        <v>482</v>
      </c>
      <c r="G643" s="1" t="s">
        <v>270</v>
      </c>
      <c r="I643" s="1" t="s">
        <v>272</v>
      </c>
      <c r="J643" s="1">
        <v>2456016018</v>
      </c>
      <c r="K643" s="17">
        <v>1963.7</v>
      </c>
      <c r="L643" s="17">
        <v>0</v>
      </c>
      <c r="M643" s="17">
        <v>10.09</v>
      </c>
      <c r="N643" s="18">
        <v>58515.03</v>
      </c>
      <c r="O643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59441.199000000001</v>
      </c>
      <c r="P643" s="17">
        <f>Таблица8234352[[#This Row],[Начислено взносов по отчету УК, руб,]]-Таблица8234352[[#This Row],[Начислено взносов  расчетное]]</f>
        <v>-926.16900000000169</v>
      </c>
      <c r="Q643" s="20">
        <v>61192.62</v>
      </c>
      <c r="R643" s="8">
        <f>Таблица8234352[[#This Row],[ПОСТУПИЛО ВЗНОСОВ ПО БАНКОВСКОЙ ВЫПИСКЕ]]-Таблица8234352[[#This Row],[Оплачено пени, руб,]]</f>
        <v>61177.740000000005</v>
      </c>
      <c r="S64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-2669.8400000000065</v>
      </c>
      <c r="T643" s="18">
        <v>7.75</v>
      </c>
      <c r="U643" s="18">
        <v>14.88</v>
      </c>
      <c r="V643" s="20">
        <v>0</v>
      </c>
      <c r="W643" s="20">
        <v>0</v>
      </c>
      <c r="X643" s="20">
        <v>0</v>
      </c>
      <c r="Y643" s="21">
        <v>0</v>
      </c>
      <c r="Z643" s="21">
        <v>0</v>
      </c>
      <c r="AA64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2040375.4799999997</v>
      </c>
      <c r="AB643" s="16">
        <v>1979182.8599999999</v>
      </c>
      <c r="AC643" s="20">
        <f t="shared" si="2"/>
        <v>2040375.4799999997</v>
      </c>
      <c r="AD64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3" s="24"/>
      <c r="AF643" s="1" t="s">
        <v>1677</v>
      </c>
      <c r="AG643" s="1">
        <v>1911339.18</v>
      </c>
    </row>
    <row r="644" spans="2:33" ht="30" hidden="1">
      <c r="B644" s="15" t="s">
        <v>1770</v>
      </c>
      <c r="C644" s="53" t="s">
        <v>1678</v>
      </c>
      <c r="D644" s="1" t="s">
        <v>33</v>
      </c>
      <c r="E644" s="1" t="s">
        <v>1679</v>
      </c>
      <c r="G644" s="1" t="s">
        <v>105</v>
      </c>
      <c r="I644" s="1" t="s">
        <v>572</v>
      </c>
      <c r="J644" s="1" t="s">
        <v>573</v>
      </c>
      <c r="K644" s="17">
        <v>7450.5</v>
      </c>
      <c r="L644" s="17">
        <v>3264.2</v>
      </c>
      <c r="M644" s="17">
        <v>10.09</v>
      </c>
      <c r="N644" s="18">
        <v>324334.02</v>
      </c>
      <c r="O64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324333.96900000004</v>
      </c>
      <c r="P644" s="17">
        <f>Таблица8234352[[#This Row],[Начислено взносов по отчету УК, руб,]]-Таблица8234352[[#This Row],[Начислено взносов  расчетное]]</f>
        <v>5.0999999977648258E-2</v>
      </c>
      <c r="Q644" s="20">
        <v>248372.23</v>
      </c>
      <c r="R644" s="8">
        <f>Таблица8234352[[#This Row],[ПОСТУПИЛО ВЗНОСОВ ПО БАНКОВСКОЙ ВЫПИСКЕ]]-Таблица8234352[[#This Row],[Оплачено пени, руб,]]</f>
        <v>245503.27000000002</v>
      </c>
      <c r="S64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76495.349999999991</v>
      </c>
      <c r="T644" s="18">
        <v>533.55999999999995</v>
      </c>
      <c r="U644" s="18">
        <v>2868.96</v>
      </c>
      <c r="V644" s="20">
        <v>0</v>
      </c>
      <c r="W644" s="20">
        <v>0</v>
      </c>
      <c r="X644" s="20">
        <v>0</v>
      </c>
      <c r="Y644" s="21">
        <v>0</v>
      </c>
      <c r="Z644" s="21">
        <v>0</v>
      </c>
      <c r="AA644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8224124.9099999992</v>
      </c>
      <c r="AB644" s="16">
        <v>7975752.6799999997</v>
      </c>
      <c r="AC644" s="20">
        <f t="shared" si="2"/>
        <v>8224124.9099999992</v>
      </c>
      <c r="AD644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4" s="24"/>
      <c r="AF644" s="1" t="s">
        <v>1678</v>
      </c>
      <c r="AG644" s="1">
        <v>7704407.21</v>
      </c>
    </row>
    <row r="645" spans="2:33" ht="30" hidden="1">
      <c r="B645" s="15" t="s">
        <v>1770</v>
      </c>
      <c r="C645" s="1" t="s">
        <v>1680</v>
      </c>
      <c r="D645" s="1" t="s">
        <v>33</v>
      </c>
      <c r="E645" s="1" t="s">
        <v>1477</v>
      </c>
      <c r="F645" s="1" t="s">
        <v>1478</v>
      </c>
      <c r="G645" s="1" t="s">
        <v>188</v>
      </c>
      <c r="I645" s="1" t="s">
        <v>1491</v>
      </c>
      <c r="J645" s="1" t="s">
        <v>1473</v>
      </c>
      <c r="K645" s="17">
        <v>2820.2</v>
      </c>
      <c r="L645" s="17">
        <v>0</v>
      </c>
      <c r="M645" s="17">
        <v>10.09</v>
      </c>
      <c r="N645" s="18">
        <v>85367.52</v>
      </c>
      <c r="O64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85367.453999999998</v>
      </c>
      <c r="P645" s="17">
        <f>Таблица8234352[[#This Row],[Начислено взносов по отчету УК, руб,]]-Таблица8234352[[#This Row],[Начислено взносов  расчетное]]</f>
        <v>6.6000000006170012E-2</v>
      </c>
      <c r="Q645" s="20">
        <v>81857.039999999994</v>
      </c>
      <c r="R645" s="8">
        <f>Таблица8234352[[#This Row],[ПОСТУПИЛО ВЗНОСОВ ПО БАНКОВСКОЙ ВЫПИСКЕ]]-Таблица8234352[[#This Row],[Оплачено пени, руб,]]</f>
        <v>81857.039999999994</v>
      </c>
      <c r="S645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3632.4900000000107</v>
      </c>
      <c r="T645" s="18">
        <v>122.01</v>
      </c>
      <c r="U645" s="18">
        <v>0</v>
      </c>
      <c r="V645" s="20">
        <v>0</v>
      </c>
      <c r="W645" s="20">
        <v>0</v>
      </c>
      <c r="X645" s="20">
        <v>0</v>
      </c>
      <c r="Y645" s="21">
        <v>0</v>
      </c>
      <c r="Z645" s="21">
        <v>0</v>
      </c>
      <c r="AA645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3045637.97</v>
      </c>
      <c r="AB645" s="16">
        <v>2963780.93</v>
      </c>
      <c r="AC645" s="20">
        <f t="shared" si="2"/>
        <v>3045637.97</v>
      </c>
      <c r="AD645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5" s="24"/>
      <c r="AF645" s="1" t="s">
        <v>1680</v>
      </c>
      <c r="AG645" s="1">
        <v>2869425.87</v>
      </c>
    </row>
    <row r="646" spans="2:33" ht="30" hidden="1">
      <c r="B646" s="15" t="s">
        <v>1770</v>
      </c>
      <c r="C646" s="1" t="s">
        <v>1681</v>
      </c>
      <c r="D646" s="1" t="s">
        <v>33</v>
      </c>
      <c r="E646" s="1" t="s">
        <v>54</v>
      </c>
      <c r="F646" s="1" t="s">
        <v>55</v>
      </c>
      <c r="G646" s="1" t="s">
        <v>1682</v>
      </c>
      <c r="I646" s="1" t="s">
        <v>1510</v>
      </c>
      <c r="J646" s="1" t="s">
        <v>1511</v>
      </c>
      <c r="K646" s="17">
        <v>8305.2999999999993</v>
      </c>
      <c r="L646" s="17">
        <v>1434.5</v>
      </c>
      <c r="M646" s="17">
        <v>10.48</v>
      </c>
      <c r="N646" s="18">
        <v>306219</v>
      </c>
      <c r="O646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306219.31199999998</v>
      </c>
      <c r="P646" s="17">
        <f>Таблица8234352[[#This Row],[Начислено взносов по отчету УК, руб,]]-Таблица8234352[[#This Row],[Начислено взносов  расчетное]]</f>
        <v>-0.31199999997625127</v>
      </c>
      <c r="Q646" s="20">
        <v>293793.03999999998</v>
      </c>
      <c r="R646" s="8">
        <f>Таблица8234352[[#This Row],[ПОСТУПИЛО ВЗНОСОВ ПО БАНКОВСКОЙ ВЫПИСКЕ]]-Таблица8234352[[#This Row],[Оплачено пени, руб,]]</f>
        <v>291631.71999999997</v>
      </c>
      <c r="S646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20041.86000000003</v>
      </c>
      <c r="T646" s="18">
        <v>7615.9</v>
      </c>
      <c r="U646" s="18">
        <v>2161.3200000000002</v>
      </c>
      <c r="V646" s="20">
        <v>0</v>
      </c>
      <c r="W646" s="20">
        <v>0</v>
      </c>
      <c r="X646" s="20">
        <v>0</v>
      </c>
      <c r="Y646" s="21">
        <v>0</v>
      </c>
      <c r="Z646" s="21">
        <v>0</v>
      </c>
      <c r="AA64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10992061.390000001</v>
      </c>
      <c r="AB646" s="16">
        <v>10698268.35</v>
      </c>
      <c r="AC646" s="20">
        <v>10992061.390000001</v>
      </c>
      <c r="AD646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6" s="24"/>
      <c r="AF646" s="1" t="s">
        <v>1681</v>
      </c>
      <c r="AG646" s="1">
        <v>10205009.949999999</v>
      </c>
    </row>
    <row r="647" spans="2:33" ht="30" hidden="1">
      <c r="B647" s="15" t="s">
        <v>1770</v>
      </c>
      <c r="C647" s="1" t="s">
        <v>1683</v>
      </c>
      <c r="D647" s="1" t="s">
        <v>33</v>
      </c>
      <c r="E647" s="1" t="s">
        <v>1461</v>
      </c>
      <c r="F647" s="1" t="s">
        <v>674</v>
      </c>
      <c r="G647" s="1" t="s">
        <v>360</v>
      </c>
      <c r="I647" s="30" t="s">
        <v>349</v>
      </c>
      <c r="J647" s="30" t="s">
        <v>350</v>
      </c>
      <c r="K647" s="17">
        <v>4134.8</v>
      </c>
      <c r="L647" s="17">
        <v>222.4</v>
      </c>
      <c r="M647" s="17">
        <v>10.09</v>
      </c>
      <c r="N647" s="18">
        <v>131892.6</v>
      </c>
      <c r="O64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131892.44400000002</v>
      </c>
      <c r="P647" s="17">
        <f>Таблица8234352[[#This Row],[Начислено взносов по отчету УК, руб,]]-Таблица8234352[[#This Row],[Начислено взносов  расчетное]]</f>
        <v>0.15599999998812564</v>
      </c>
      <c r="Q647" s="20">
        <v>110059.38</v>
      </c>
      <c r="R647" s="8">
        <f>Таблица8234352[[#This Row],[ПОСТУПИЛО ВЗНОСОВ ПО БАНКОВСКОЙ ВЫПИСКЕ]]-Таблица8234352[[#This Row],[Оплачено пени, руб,]]</f>
        <v>109574.09000000001</v>
      </c>
      <c r="S647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24639.949999999993</v>
      </c>
      <c r="T647" s="18">
        <v>2806.73</v>
      </c>
      <c r="U647" s="18">
        <v>485.29</v>
      </c>
      <c r="V647" s="20">
        <v>0</v>
      </c>
      <c r="W647" s="20">
        <v>0</v>
      </c>
      <c r="X647" s="20">
        <v>0</v>
      </c>
      <c r="Y647" s="21">
        <v>0</v>
      </c>
      <c r="Z647" s="21">
        <v>0</v>
      </c>
      <c r="AA64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4740696.0200000005</v>
      </c>
      <c r="AB647" s="16">
        <v>4630636.6400000006</v>
      </c>
      <c r="AC647" s="20">
        <f t="shared" si="2"/>
        <v>4740696.0200000005</v>
      </c>
      <c r="AD647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7" s="24"/>
      <c r="AF647" s="1" t="s">
        <v>1683</v>
      </c>
      <c r="AG647" s="1">
        <v>4513980.1100000003</v>
      </c>
    </row>
    <row r="648" spans="2:33" ht="30" hidden="1">
      <c r="B648" s="15" t="s">
        <v>1770</v>
      </c>
      <c r="C648" s="2" t="s">
        <v>1684</v>
      </c>
      <c r="D648" s="1" t="s">
        <v>33</v>
      </c>
      <c r="E648" s="54" t="s">
        <v>1006</v>
      </c>
      <c r="F648" s="1" t="s">
        <v>1007</v>
      </c>
      <c r="G648" s="1">
        <v>76</v>
      </c>
      <c r="I648" s="30" t="s">
        <v>1260</v>
      </c>
      <c r="J648" s="1" t="s">
        <v>1261</v>
      </c>
      <c r="K648" s="17">
        <v>3244.9</v>
      </c>
      <c r="L648" s="17">
        <v>0</v>
      </c>
      <c r="M648" s="17">
        <v>10.48</v>
      </c>
      <c r="N648" s="18">
        <v>102019.5</v>
      </c>
      <c r="O64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102019.65600000002</v>
      </c>
      <c r="P648" s="17">
        <f>Таблица8234352[[#This Row],[Начислено взносов по отчету УК, руб,]]-Таблица8234352[[#This Row],[Начислено взносов  расчетное]]</f>
        <v>-0.15600000001722947</v>
      </c>
      <c r="Q648" s="20">
        <v>113373.43</v>
      </c>
      <c r="R648" s="8">
        <f>Таблица8234352[[#This Row],[ПОСТУПИЛО ВЗНОСОВ ПО БАНКОВСКОЙ ВЫПИСКЕ]]-Таблица8234352[[#This Row],[Оплачено пени, руб,]]</f>
        <v>112816.59</v>
      </c>
      <c r="S648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-11352.169999999996</v>
      </c>
      <c r="T648" s="18">
        <v>1.76</v>
      </c>
      <c r="U648" s="18">
        <v>556.84</v>
      </c>
      <c r="V648" s="20">
        <v>0</v>
      </c>
      <c r="W648" s="20">
        <v>0</v>
      </c>
      <c r="X648" s="20">
        <v>0</v>
      </c>
      <c r="Y648" s="21">
        <v>0</v>
      </c>
      <c r="Z648" s="21">
        <v>0</v>
      </c>
      <c r="AA64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3831759.9799999995</v>
      </c>
      <c r="AB648" s="16">
        <v>3718386.55</v>
      </c>
      <c r="AC648" s="20">
        <f t="shared" si="2"/>
        <v>3831759.9799999995</v>
      </c>
      <c r="AD648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8" s="24"/>
    </row>
    <row r="649" spans="2:33" ht="30" hidden="1">
      <c r="B649" s="15" t="s">
        <v>1770</v>
      </c>
      <c r="C649" s="2" t="s">
        <v>1685</v>
      </c>
      <c r="D649" s="1" t="s">
        <v>33</v>
      </c>
      <c r="E649" s="55" t="s">
        <v>1686</v>
      </c>
      <c r="F649" s="1" t="s">
        <v>1687</v>
      </c>
      <c r="G649" s="1">
        <v>2</v>
      </c>
      <c r="I649" s="30" t="s">
        <v>1510</v>
      </c>
      <c r="J649" s="1" t="s">
        <v>1511</v>
      </c>
      <c r="K649" s="17">
        <v>4804.5</v>
      </c>
      <c r="L649" s="17">
        <v>0</v>
      </c>
      <c r="M649" s="17">
        <v>10.48</v>
      </c>
      <c r="N649" s="18">
        <v>151078.53</v>
      </c>
      <c r="O64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151053.48000000001</v>
      </c>
      <c r="P649" s="17">
        <f>Таблица8234352[[#This Row],[Начислено взносов по отчету УК, руб,]]-Таблица8234352[[#This Row],[Начислено взносов  расчетное]]</f>
        <v>25.049999999988358</v>
      </c>
      <c r="Q649" s="27">
        <v>167421.48000000001</v>
      </c>
      <c r="R649" s="8">
        <f>Таблица8234352[[#This Row],[ПОСТУПИЛО ВЗНОСОВ ПО БАНКОВСКОЙ ВЫПИСКЕ]]-Таблица8234352[[#This Row],[Оплачено пени, руб,]]</f>
        <v>167009.27000000002</v>
      </c>
      <c r="S649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-11686.770000000019</v>
      </c>
      <c r="T649" s="18">
        <v>4656.18</v>
      </c>
      <c r="U649" s="18">
        <v>412.21</v>
      </c>
      <c r="V649" s="20">
        <v>0</v>
      </c>
      <c r="W649" s="20">
        <v>0</v>
      </c>
      <c r="X649" s="20">
        <v>0</v>
      </c>
      <c r="Y649" s="21">
        <v>0</v>
      </c>
      <c r="Z649" s="21">
        <v>0</v>
      </c>
      <c r="AA64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3840709.3800000004</v>
      </c>
      <c r="AB649" s="16">
        <v>3673287.9000000004</v>
      </c>
      <c r="AC649" s="20">
        <f t="shared" si="2"/>
        <v>3840709.3800000004</v>
      </c>
      <c r="AD649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49" s="24"/>
    </row>
    <row r="650" spans="2:33" ht="30" hidden="1">
      <c r="B650" s="15" t="s">
        <v>1770</v>
      </c>
      <c r="C650" s="2" t="s">
        <v>1688</v>
      </c>
      <c r="D650" s="1" t="s">
        <v>33</v>
      </c>
      <c r="E650" s="55" t="s">
        <v>1689</v>
      </c>
      <c r="F650" s="1" t="s">
        <v>427</v>
      </c>
      <c r="G650" s="1">
        <v>38</v>
      </c>
      <c r="I650" s="30" t="s">
        <v>1690</v>
      </c>
      <c r="J650" s="1">
        <v>2460122499</v>
      </c>
      <c r="K650" s="17">
        <v>5702.2</v>
      </c>
      <c r="L650" s="17">
        <v>0</v>
      </c>
      <c r="M650" s="17">
        <v>10.09</v>
      </c>
      <c r="N650" s="18">
        <v>172589.64</v>
      </c>
      <c r="O650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172605.59399999998</v>
      </c>
      <c r="P650" s="17">
        <f>Таблица8234352[[#This Row],[Начислено взносов по отчету УК, руб,]]-Таблица8234352[[#This Row],[Начислено взносов  расчетное]]</f>
        <v>-15.953999999968801</v>
      </c>
      <c r="Q650" s="29">
        <v>182462.59</v>
      </c>
      <c r="R650" s="8">
        <f>Таблица8234352[[#This Row],[ПОСТУПИЛО ВЗНОСОВ ПО БАНКОВСКОЙ ВЫПИСКЕ]]-Таблица8234352[[#This Row],[Оплачено пени, руб,]]</f>
        <v>174796.6</v>
      </c>
      <c r="S650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-8845.1599999999926</v>
      </c>
      <c r="T650" s="18">
        <v>1027.79</v>
      </c>
      <c r="U650" s="18">
        <v>7665.99</v>
      </c>
      <c r="V650" s="20">
        <v>0</v>
      </c>
      <c r="W650" s="20">
        <v>0</v>
      </c>
      <c r="X650" s="20">
        <v>0</v>
      </c>
      <c r="Y650" s="21">
        <v>0</v>
      </c>
      <c r="Z650" s="21">
        <v>0</v>
      </c>
      <c r="AA650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6148928.4100000001</v>
      </c>
      <c r="AB650" s="16">
        <v>5966465.8200000003</v>
      </c>
      <c r="AC650" s="56">
        <f t="shared" si="2"/>
        <v>6148928.4100000001</v>
      </c>
      <c r="AD650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0" s="57"/>
      <c r="AF650" s="58"/>
      <c r="AG650" s="58"/>
    </row>
    <row r="651" spans="2:33" ht="30" hidden="1">
      <c r="B651" s="15" t="s">
        <v>1770</v>
      </c>
      <c r="C651" s="2" t="s">
        <v>1691</v>
      </c>
      <c r="D651" s="1" t="s">
        <v>33</v>
      </c>
      <c r="E651" s="1" t="s">
        <v>563</v>
      </c>
      <c r="F651" s="1" t="s">
        <v>564</v>
      </c>
      <c r="G651" s="1">
        <v>3</v>
      </c>
      <c r="I651" s="30" t="s">
        <v>238</v>
      </c>
      <c r="J651" s="1" t="s">
        <v>239</v>
      </c>
      <c r="K651" s="17">
        <v>3388.1</v>
      </c>
      <c r="L651" s="17">
        <v>0</v>
      </c>
      <c r="M651" s="17">
        <v>10.09</v>
      </c>
      <c r="N651" s="18">
        <v>102521.86</v>
      </c>
      <c r="O651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102557.78699999998</v>
      </c>
      <c r="P651" s="17">
        <f>Таблица8234352[[#This Row],[Начислено взносов по отчету УК, руб,]]-Таблица8234352[[#This Row],[Начислено взносов  расчетное]]</f>
        <v>-35.92699999998149</v>
      </c>
      <c r="Q651" s="20">
        <v>105404.44</v>
      </c>
      <c r="R651" s="8">
        <f>Таблица8234352[[#This Row],[ПОСТУПИЛО ВЗНОСОВ ПО БАНКОВСКОЙ ВЫПИСКЕ]]-Таблица8234352[[#This Row],[Оплачено пени, руб,]]</f>
        <v>103297.86</v>
      </c>
      <c r="S651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-2759.87</v>
      </c>
      <c r="T651" s="18">
        <v>122.71</v>
      </c>
      <c r="U651" s="18">
        <v>2106.58</v>
      </c>
      <c r="V651" s="20">
        <v>0</v>
      </c>
      <c r="W651" s="20">
        <v>0</v>
      </c>
      <c r="X651" s="20">
        <v>0</v>
      </c>
      <c r="Y651" s="21">
        <v>100000</v>
      </c>
      <c r="Z651" s="21">
        <v>0</v>
      </c>
      <c r="AA651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3524268.8400000003</v>
      </c>
      <c r="AB651" s="16">
        <v>3518864.4000000004</v>
      </c>
      <c r="AC651" s="20">
        <f t="shared" si="2"/>
        <v>3524268.8400000003</v>
      </c>
      <c r="AD651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1" s="24" t="s">
        <v>1692</v>
      </c>
    </row>
    <row r="652" spans="2:33" ht="30" hidden="1">
      <c r="B652" s="15" t="s">
        <v>1770</v>
      </c>
      <c r="C652" s="2" t="s">
        <v>1693</v>
      </c>
      <c r="D652" s="1" t="s">
        <v>33</v>
      </c>
      <c r="E652" s="1" t="s">
        <v>410</v>
      </c>
      <c r="F652" s="1" t="s">
        <v>411</v>
      </c>
      <c r="G652" s="1" t="s">
        <v>494</v>
      </c>
      <c r="H652" s="1" t="s">
        <v>1771</v>
      </c>
      <c r="I652" s="30" t="s">
        <v>238</v>
      </c>
      <c r="J652" s="1" t="s">
        <v>239</v>
      </c>
      <c r="K652" s="17">
        <v>5966.03</v>
      </c>
      <c r="L652" s="17">
        <v>0</v>
      </c>
      <c r="M652" s="17">
        <v>10.09</v>
      </c>
      <c r="N652" s="18">
        <v>181692.42</v>
      </c>
      <c r="O652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180591.72809999998</v>
      </c>
      <c r="P652" s="17">
        <f>Таблица8234352[[#This Row],[Начислено взносов по отчету УК, руб,]]-Таблица8234352[[#This Row],[Начислено взносов  расчетное]]</f>
        <v>1100.6919000000344</v>
      </c>
      <c r="Q652" s="27">
        <v>238064.06</v>
      </c>
      <c r="R652" s="8">
        <f>Таблица8234352[[#This Row],[ПОСТУПИЛО ВЗНОСОВ ПО БАНКОВСКОЙ ВЫПИСКЕ]]-Таблица8234352[[#This Row],[Оплачено пени, руб,]]</f>
        <v>235997.2</v>
      </c>
      <c r="S652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-55657.45</v>
      </c>
      <c r="T652" s="18">
        <v>714.19</v>
      </c>
      <c r="U652" s="18">
        <v>2066.86</v>
      </c>
      <c r="V652" s="20">
        <v>0</v>
      </c>
      <c r="W652" s="20">
        <v>0</v>
      </c>
      <c r="X652" s="20">
        <v>0</v>
      </c>
      <c r="Y652" s="21">
        <v>0</v>
      </c>
      <c r="Z652" s="21">
        <v>0</v>
      </c>
      <c r="AA652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2129032.98</v>
      </c>
      <c r="AB652" s="16">
        <v>1890968.92</v>
      </c>
      <c r="AC652" s="20">
        <f t="shared" si="2"/>
        <v>2129032.98</v>
      </c>
      <c r="AD652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2" s="24" t="s">
        <v>282</v>
      </c>
    </row>
    <row r="653" spans="2:33" ht="30" hidden="1">
      <c r="B653" s="15" t="s">
        <v>1770</v>
      </c>
      <c r="C653" s="2" t="s">
        <v>1694</v>
      </c>
      <c r="D653" s="1" t="s">
        <v>443</v>
      </c>
      <c r="E653" s="59" t="s">
        <v>1162</v>
      </c>
      <c r="F653" s="1" t="s">
        <v>1163</v>
      </c>
      <c r="G653" s="1">
        <v>72</v>
      </c>
      <c r="I653" s="30" t="s">
        <v>1695</v>
      </c>
      <c r="J653" s="1" t="s">
        <v>1240</v>
      </c>
      <c r="K653" s="60">
        <v>15543.4</v>
      </c>
      <c r="L653" s="17">
        <v>0</v>
      </c>
      <c r="M653" s="17" t="s">
        <v>96</v>
      </c>
      <c r="N653" s="18">
        <v>0</v>
      </c>
      <c r="O653" s="17" t="e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#VALUE!</v>
      </c>
      <c r="P653" s="17" t="e">
        <f>Таблица8234352[[#This Row],[Начислено взносов по отчету УК, руб,]]-Таблица8234352[[#This Row],[Начислено взносов  расчетное]]</f>
        <v>#VALUE!</v>
      </c>
      <c r="Q653" s="20">
        <v>0</v>
      </c>
      <c r="R653" s="8">
        <f>Таблица8234352[[#This Row],[ПОСТУПИЛО ВЗНОСОВ ПО БАНКОВСКОЙ ВЫПИСКЕ]]-Таблица8234352[[#This Row],[Оплачено пени, руб,]]</f>
        <v>0</v>
      </c>
      <c r="S653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653" s="18">
        <v>0</v>
      </c>
      <c r="U653" s="18">
        <v>0</v>
      </c>
      <c r="V653" s="20">
        <v>0</v>
      </c>
      <c r="W653" s="20">
        <v>0</v>
      </c>
      <c r="X653" s="20">
        <v>0</v>
      </c>
      <c r="Y653" s="21">
        <v>0</v>
      </c>
      <c r="Z653" s="21">
        <v>0</v>
      </c>
      <c r="AA653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14991709.4</v>
      </c>
      <c r="AB653" s="16">
        <v>14991709.4</v>
      </c>
      <c r="AC653" s="20">
        <v>14991709.4</v>
      </c>
      <c r="AD653" s="16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3" s="24" t="s">
        <v>1696</v>
      </c>
    </row>
    <row r="654" spans="2:33" ht="150" hidden="1">
      <c r="B654" s="15" t="s">
        <v>1770</v>
      </c>
      <c r="C654" s="2" t="s">
        <v>1700</v>
      </c>
      <c r="D654" s="1" t="s">
        <v>33</v>
      </c>
      <c r="E654" s="39" t="s">
        <v>582</v>
      </c>
      <c r="F654" s="1" t="s">
        <v>583</v>
      </c>
      <c r="G654" s="1">
        <v>12</v>
      </c>
      <c r="I654" s="30" t="s">
        <v>1701</v>
      </c>
      <c r="J654" s="1" t="s">
        <v>1511</v>
      </c>
      <c r="K654" s="61">
        <v>4021.5</v>
      </c>
      <c r="L654" s="61">
        <v>0</v>
      </c>
      <c r="M654" s="17">
        <v>10.09</v>
      </c>
      <c r="N654" s="18">
        <v>0</v>
      </c>
      <c r="O654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121730.80499999999</v>
      </c>
      <c r="P654" s="17">
        <f>Таблица8234352[[#This Row],[Начислено взносов по отчету УК, руб,]]-Таблица8234352[[#This Row],[Начислено взносов  расчетное]]</f>
        <v>-121730.80499999999</v>
      </c>
      <c r="Q654" s="20">
        <v>0</v>
      </c>
      <c r="R654" s="3">
        <f>Таблица8234352[[#This Row],[ПОСТУПИЛО ВЗНОСОВ ПО БАНКОВСКОЙ ВЫПИСКЕ]]-Таблица8234352[[#This Row],[Оплачено пени, руб,]]</f>
        <v>0</v>
      </c>
      <c r="S654" s="3">
        <f>Таблица8234352[[#This Row],[Начислено взносов по отчету УК, руб,]]-Таблица8234352[[#This Row],[Оплачено взносов (расчетное без оплаченных пеней), руб,]]+Таблица8234352[[#This Row],[Начислено пени, руб,]]-Таблица8234352[[#This Row],[Оплачено пени, руб,]]</f>
        <v>0</v>
      </c>
      <c r="T654" s="18">
        <v>0</v>
      </c>
      <c r="U654" s="18">
        <v>0</v>
      </c>
      <c r="V654" s="20">
        <v>0</v>
      </c>
      <c r="W654" s="20">
        <v>0</v>
      </c>
      <c r="X654" s="20">
        <v>0</v>
      </c>
      <c r="Y654" s="21">
        <v>0</v>
      </c>
      <c r="Z654" s="21">
        <v>0</v>
      </c>
      <c r="AA654" s="17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0</v>
      </c>
      <c r="AB654" s="17">
        <v>0</v>
      </c>
      <c r="AC654" s="20"/>
      <c r="AD654" s="17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4" s="3" t="s">
        <v>1702</v>
      </c>
    </row>
    <row r="655" spans="2:33" s="14" customFormat="1" ht="30" hidden="1">
      <c r="B655" s="15" t="s">
        <v>1770</v>
      </c>
      <c r="C655" s="2" t="s">
        <v>1703</v>
      </c>
      <c r="D655" s="1" t="s">
        <v>33</v>
      </c>
      <c r="E655" s="1" t="s">
        <v>202</v>
      </c>
      <c r="F655" s="1" t="s">
        <v>203</v>
      </c>
      <c r="G655" s="1">
        <v>118</v>
      </c>
      <c r="H655" s="1"/>
      <c r="I655" s="30" t="s">
        <v>1704</v>
      </c>
      <c r="J655" s="1">
        <v>2466269931</v>
      </c>
      <c r="K655" s="17">
        <v>9603.1</v>
      </c>
      <c r="L655" s="17">
        <v>750.4</v>
      </c>
      <c r="M655" s="17">
        <v>10.48</v>
      </c>
      <c r="N655" s="18">
        <v>217009.42</v>
      </c>
      <c r="O655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325514.04000000004</v>
      </c>
      <c r="P655" s="17">
        <f>Таблица8234352[[#This Row],[Начислено взносов по отчету УК, руб,]]-Таблица8234352[[#This Row],[Начислено взносов  расчетное]]</f>
        <v>-108504.62000000002</v>
      </c>
      <c r="Q655" s="20">
        <v>150877.71</v>
      </c>
      <c r="R655" s="3">
        <f>Таблица8234352[[#This Row],[ПОСТУПИЛО ВЗНОСОВ ПО БАНКОВСКОЙ ВЫПИСКЕ]]-Таблица8234352[[#This Row],[Оплачено пени, руб,]]</f>
        <v>150597.25999999998</v>
      </c>
      <c r="S655" s="62">
        <f t="shared" ref="S655:S659" si="3">N655-R655+T655-U655</f>
        <v>66131.710000000036</v>
      </c>
      <c r="T655" s="18">
        <v>0</v>
      </c>
      <c r="U655" s="18">
        <v>280.45</v>
      </c>
      <c r="V655" s="20">
        <v>0</v>
      </c>
      <c r="W655" s="19">
        <v>2078709.67</v>
      </c>
      <c r="X655" s="19">
        <v>636618.15</v>
      </c>
      <c r="Y655" s="21">
        <v>0</v>
      </c>
      <c r="Z655" s="21">
        <v>0</v>
      </c>
      <c r="AA655" s="17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2866205.53</v>
      </c>
      <c r="AB655" s="62">
        <v>0</v>
      </c>
      <c r="AC655" s="63">
        <v>2866205.53</v>
      </c>
      <c r="AD655" s="17">
        <f>Таблица8234352[[#This Row],[Всего остаток на 31.03.2025 (расчетный), руб,]]-Таблица8234352[[#This Row],[Всего остаток на 31.03.2025 (из выписки), руб,2]]</f>
        <v>0</v>
      </c>
      <c r="AE655" s="64"/>
      <c r="AF655" s="65"/>
      <c r="AG655" s="1"/>
    </row>
    <row r="656" spans="2:33" s="14" customFormat="1" ht="30" hidden="1">
      <c r="B656" s="15" t="s">
        <v>1770</v>
      </c>
      <c r="C656" s="2" t="s">
        <v>1705</v>
      </c>
      <c r="D656" s="1" t="s">
        <v>33</v>
      </c>
      <c r="E656" s="1" t="s">
        <v>563</v>
      </c>
      <c r="F656" s="1" t="s">
        <v>564</v>
      </c>
      <c r="G656" s="1" t="s">
        <v>507</v>
      </c>
      <c r="H656" s="1"/>
      <c r="I656" s="30" t="s">
        <v>1706</v>
      </c>
      <c r="J656" s="45">
        <v>2461201672</v>
      </c>
      <c r="K656" s="17">
        <v>7049.2</v>
      </c>
      <c r="L656" s="17">
        <v>0</v>
      </c>
      <c r="M656" s="17">
        <v>10.48</v>
      </c>
      <c r="N656" s="18">
        <v>147853.94</v>
      </c>
      <c r="O656" s="16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221626.848</v>
      </c>
      <c r="P656" s="62">
        <f>Таблица8234352[[#This Row],[Начислено взносов по отчету УК, руб,]]-Таблица8234352[[#This Row],[Начислено взносов  расчетное]]</f>
        <v>-73772.907999999996</v>
      </c>
      <c r="Q656" s="20">
        <v>121077.66</v>
      </c>
      <c r="R656" s="8">
        <f>Таблица8234352[[#This Row],[ПОСТУПИЛО ВЗНОСОВ ПО БАНКОВСКОЙ ВЫПИСКЕ]]-Таблица8234352[[#This Row],[Оплачено пени, руб,]]</f>
        <v>120859.28</v>
      </c>
      <c r="S656" s="62">
        <f t="shared" si="3"/>
        <v>26776.280000000002</v>
      </c>
      <c r="T656" s="18">
        <v>0</v>
      </c>
      <c r="U656" s="18">
        <v>218.38</v>
      </c>
      <c r="V656" s="20">
        <v>0</v>
      </c>
      <c r="W656" s="20">
        <v>6559812.8499999996</v>
      </c>
      <c r="X656" s="20">
        <v>1071726.92</v>
      </c>
      <c r="Y656" s="21">
        <v>0</v>
      </c>
      <c r="Z656" s="21">
        <v>0</v>
      </c>
      <c r="AA656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7752617.4299999997</v>
      </c>
      <c r="AB656" s="16">
        <v>0</v>
      </c>
      <c r="AC656" s="46">
        <v>7752617.4299999997</v>
      </c>
      <c r="AD656" s="16"/>
      <c r="AE656" s="66" t="s">
        <v>1707</v>
      </c>
      <c r="AF656" s="65"/>
      <c r="AG656" s="1"/>
    </row>
    <row r="657" spans="2:33" s="14" customFormat="1" ht="45" hidden="1">
      <c r="B657" s="15" t="s">
        <v>1770</v>
      </c>
      <c r="C657" s="2" t="s">
        <v>1708</v>
      </c>
      <c r="D657" s="1" t="s">
        <v>33</v>
      </c>
      <c r="E657" s="1" t="s">
        <v>1709</v>
      </c>
      <c r="F657" s="1" t="s">
        <v>1710</v>
      </c>
      <c r="G657" s="1">
        <v>172</v>
      </c>
      <c r="H657" s="1" t="s">
        <v>1772</v>
      </c>
      <c r="I657" s="30" t="s">
        <v>1711</v>
      </c>
      <c r="J657" s="1">
        <v>2462015485</v>
      </c>
      <c r="K657" s="17">
        <v>4119.8999999999996</v>
      </c>
      <c r="L657" s="17">
        <v>0</v>
      </c>
      <c r="M657" s="62">
        <v>10.09</v>
      </c>
      <c r="N657" s="18">
        <v>0</v>
      </c>
      <c r="O657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124709.37299999999</v>
      </c>
      <c r="P657" s="17">
        <f>Таблица8234352[[#This Row],[Начислено взносов по отчету УК, руб,]]-Таблица8234352[[#This Row],[Начислено взносов  расчетное]]</f>
        <v>-124709.37299999999</v>
      </c>
      <c r="Q657" s="20">
        <v>0</v>
      </c>
      <c r="R657" s="8">
        <f>Таблица8234352[[#This Row],[ПОСТУПИЛО ВЗНОСОВ ПО БАНКОВСКОЙ ВЫПИСКЕ]]-Таблица8234352[[#This Row],[Оплачено пени, руб,]]</f>
        <v>0</v>
      </c>
      <c r="S657" s="62">
        <f t="shared" si="3"/>
        <v>0</v>
      </c>
      <c r="T657" s="18">
        <v>0</v>
      </c>
      <c r="U657" s="18">
        <v>0</v>
      </c>
      <c r="V657" s="20">
        <v>0</v>
      </c>
      <c r="W657" s="20">
        <v>0</v>
      </c>
      <c r="X657" s="20">
        <v>0</v>
      </c>
      <c r="Y657" s="21">
        <v>0</v>
      </c>
      <c r="Z657" s="21">
        <v>0</v>
      </c>
      <c r="AA657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0</v>
      </c>
      <c r="AB657" s="16">
        <v>0</v>
      </c>
      <c r="AC657" s="46">
        <v>0</v>
      </c>
      <c r="AD657" s="16"/>
      <c r="AE657" s="51" t="s">
        <v>1712</v>
      </c>
      <c r="AF657" s="65"/>
      <c r="AG657" s="1"/>
    </row>
    <row r="658" spans="2:33" s="14" customFormat="1" ht="45" hidden="1">
      <c r="B658" s="15" t="s">
        <v>1770</v>
      </c>
      <c r="C658" s="2" t="s">
        <v>1713</v>
      </c>
      <c r="D658" s="1" t="s">
        <v>33</v>
      </c>
      <c r="E658" s="1" t="s">
        <v>267</v>
      </c>
      <c r="F658" s="1" t="s">
        <v>427</v>
      </c>
      <c r="G658" s="1">
        <v>36</v>
      </c>
      <c r="H658" s="1"/>
      <c r="I658" s="30" t="s">
        <v>1714</v>
      </c>
      <c r="J658" s="1">
        <v>2466008859</v>
      </c>
      <c r="K658" s="17">
        <v>10511.1</v>
      </c>
      <c r="L658" s="17">
        <v>0</v>
      </c>
      <c r="M658" s="62">
        <v>10.48</v>
      </c>
      <c r="N658" s="18">
        <v>0</v>
      </c>
      <c r="O658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330468.98400000005</v>
      </c>
      <c r="P658" s="17">
        <f>Таблица8234352[[#This Row],[Начислено взносов по отчету УК, руб,]]-Таблица8234352[[#This Row],[Начислено взносов  расчетное]]</f>
        <v>-330468.98400000005</v>
      </c>
      <c r="Q658" s="67">
        <v>2415.38</v>
      </c>
      <c r="R658" s="8">
        <f>Таблица8234352[[#This Row],[ПОСТУПИЛО ВЗНОСОВ ПО БАНКОВСКОЙ ВЫПИСКЕ]]-Таблица8234352[[#This Row],[Оплачено пени, руб,]]</f>
        <v>2415.38</v>
      </c>
      <c r="S658" s="62">
        <f t="shared" si="3"/>
        <v>-2415.38</v>
      </c>
      <c r="T658" s="18">
        <v>0</v>
      </c>
      <c r="U658" s="18">
        <v>0</v>
      </c>
      <c r="V658" s="20">
        <v>0</v>
      </c>
      <c r="W658" s="20">
        <v>0</v>
      </c>
      <c r="X658" s="20">
        <v>0</v>
      </c>
      <c r="Y658" s="21">
        <v>0</v>
      </c>
      <c r="Z658" s="21">
        <v>0</v>
      </c>
      <c r="AA658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2415.38</v>
      </c>
      <c r="AB658" s="16">
        <v>0</v>
      </c>
      <c r="AC658" s="46">
        <v>2415.38</v>
      </c>
      <c r="AD658" s="16"/>
      <c r="AE658" s="51" t="s">
        <v>1712</v>
      </c>
      <c r="AF658" s="65"/>
      <c r="AG658" s="1"/>
    </row>
    <row r="659" spans="2:33" s="14" customFormat="1" ht="30" hidden="1">
      <c r="B659" s="15" t="s">
        <v>1770</v>
      </c>
      <c r="C659" s="2" t="s">
        <v>1715</v>
      </c>
      <c r="D659" s="1" t="s">
        <v>33</v>
      </c>
      <c r="E659" s="1" t="s">
        <v>467</v>
      </c>
      <c r="F659" s="1" t="s">
        <v>468</v>
      </c>
      <c r="G659" s="1" t="s">
        <v>1716</v>
      </c>
      <c r="H659" s="1"/>
      <c r="I659" s="30" t="s">
        <v>1717</v>
      </c>
      <c r="J659" s="1">
        <v>2466263993</v>
      </c>
      <c r="K659" s="17">
        <v>3370.81</v>
      </c>
      <c r="L659" s="17">
        <v>0</v>
      </c>
      <c r="M659" s="68">
        <v>10.09</v>
      </c>
      <c r="N659" s="18">
        <v>68022.880000000005</v>
      </c>
      <c r="O659" s="17">
        <f>Таблица8234352[[#This Row],[Размер ежемесячного взноса. руб./кв.м 
Тариф]]*(Таблица8234352[[#This Row],[Площадь жилых помещений, кв,м,]]+Таблица8234352[[#This Row],[Площадь нежилых помещений, кв, м,]])*3</f>
        <v>102034.41870000001</v>
      </c>
      <c r="P659" s="17">
        <f>Таблица8234352[[#This Row],[Начислено взносов по отчету УК, руб,]]-Таблица8234352[[#This Row],[Начислено взносов  расчетное]]</f>
        <v>-34011.538700000005</v>
      </c>
      <c r="Q659" s="69">
        <v>63243.24</v>
      </c>
      <c r="R659" s="8">
        <f>Таблица8234352[[#This Row],[ПОСТУПИЛО ВЗНОСОВ ПО БАНКОВСКОЙ ВЫПИСКЕ]]-Таблица8234352[[#This Row],[Оплачено пени, руб,]]</f>
        <v>61789.85</v>
      </c>
      <c r="S659" s="68">
        <f t="shared" si="3"/>
        <v>4781.400000000006</v>
      </c>
      <c r="T659" s="18">
        <v>1.76</v>
      </c>
      <c r="U659" s="18">
        <v>1453.39</v>
      </c>
      <c r="V659" s="20">
        <v>0</v>
      </c>
      <c r="W659" s="20">
        <v>2246115.21</v>
      </c>
      <c r="X659" s="20">
        <v>0</v>
      </c>
      <c r="Y659" s="21">
        <v>0</v>
      </c>
      <c r="Z659" s="21">
        <v>0</v>
      </c>
      <c r="AA659" s="22">
        <f>Таблица8234352[[#This Row],[ВСЕГО ОСТАТОК на 31.12.2024 ВЕРНЫЙ!]]+Таблица8234352[[#This Row],[Оплачено взносов (расчетное без оплаченных пеней), руб,]]+Таблица8234352[[#This Row],[Оплачено пени, руб,]]+Таблица8234352[[#This Row],[% за пользование, руб,]]+Таблица8234352[[#This Row],[Перечисление денежных средств с связи в изменением способа формирования фонда капитального ремонта, руб,]]+Таблица8234352[[#This Row],[Перечисление банковского % с общего счета, руб,]]-Таблица8234352[[#This Row],[Израсходованные средства на капитальный ремонт, руб,]]-Таблица8234352[[#This Row],[Прочие списания, руб,]]</f>
        <v>2309358.4500000002</v>
      </c>
      <c r="AB659" s="16">
        <v>0</v>
      </c>
      <c r="AC659" s="46">
        <f t="shared" si="2"/>
        <v>2309358.4500000002</v>
      </c>
      <c r="AD659" s="16"/>
      <c r="AE659" s="51" t="s">
        <v>1420</v>
      </c>
      <c r="AF659" s="70"/>
      <c r="AG659" s="71"/>
    </row>
    <row r="660" spans="2:33" s="14" customFormat="1" ht="30" hidden="1">
      <c r="B660" s="2" t="s">
        <v>1770</v>
      </c>
      <c r="C660" s="2" t="s">
        <v>1773</v>
      </c>
      <c r="D660" s="1" t="s">
        <v>33</v>
      </c>
      <c r="E660" s="1" t="s">
        <v>322</v>
      </c>
      <c r="F660" s="133" t="s">
        <v>323</v>
      </c>
      <c r="G660" s="1">
        <v>49</v>
      </c>
      <c r="H660" s="1" t="s">
        <v>1724</v>
      </c>
      <c r="I660" s="30" t="s">
        <v>1774</v>
      </c>
      <c r="J660" s="1">
        <v>2460093992</v>
      </c>
      <c r="K660" s="17"/>
      <c r="L660" s="17"/>
      <c r="M660" s="68"/>
      <c r="N660" s="18"/>
      <c r="O660" s="17"/>
      <c r="P660" s="17"/>
      <c r="Q660" s="69"/>
      <c r="R660" s="8"/>
      <c r="S660" s="68"/>
      <c r="T660" s="18"/>
      <c r="U660" s="18"/>
      <c r="V660" s="20"/>
      <c r="W660" s="20"/>
      <c r="X660" s="20"/>
      <c r="Y660" s="21"/>
      <c r="Z660" s="21"/>
      <c r="AA660" s="22"/>
      <c r="AB660" s="16"/>
      <c r="AC660" s="46"/>
      <c r="AD660" s="16"/>
      <c r="AE660" s="51"/>
      <c r="AF660" s="70"/>
      <c r="AG660" s="71"/>
    </row>
    <row r="661" spans="2:33" s="14" customFormat="1" ht="30" hidden="1">
      <c r="B661" s="2" t="s">
        <v>1770</v>
      </c>
      <c r="C661" s="2" t="s">
        <v>1775</v>
      </c>
      <c r="D661" s="1" t="s">
        <v>33</v>
      </c>
      <c r="E661" s="1" t="s">
        <v>1776</v>
      </c>
      <c r="F661" s="134" t="s">
        <v>343</v>
      </c>
      <c r="G661" s="1">
        <v>122</v>
      </c>
      <c r="H661" s="1" t="s">
        <v>1724</v>
      </c>
      <c r="I661" s="30" t="s">
        <v>1777</v>
      </c>
      <c r="J661" s="1">
        <v>2460000726</v>
      </c>
      <c r="K661" s="17"/>
      <c r="L661" s="17"/>
      <c r="M661" s="68"/>
      <c r="N661" s="18"/>
      <c r="O661" s="17"/>
      <c r="P661" s="17"/>
      <c r="Q661" s="69"/>
      <c r="R661" s="8"/>
      <c r="S661" s="68"/>
      <c r="T661" s="18"/>
      <c r="U661" s="18"/>
      <c r="V661" s="20"/>
      <c r="W661" s="20"/>
      <c r="X661" s="20"/>
      <c r="Y661" s="21"/>
      <c r="Z661" s="21"/>
      <c r="AA661" s="22"/>
      <c r="AB661" s="16"/>
      <c r="AC661" s="46"/>
      <c r="AD661" s="16"/>
      <c r="AE661" s="51"/>
      <c r="AF661" s="70"/>
      <c r="AG661" s="71"/>
    </row>
    <row r="662" spans="2:33" s="14" customFormat="1" ht="15" hidden="1" customHeight="1">
      <c r="B662" s="2" t="s">
        <v>1770</v>
      </c>
      <c r="C662" s="2" t="s">
        <v>1778</v>
      </c>
      <c r="D662" s="1" t="s">
        <v>33</v>
      </c>
      <c r="E662" s="1" t="s">
        <v>34</v>
      </c>
      <c r="F662" s="133" t="s">
        <v>35</v>
      </c>
      <c r="G662" s="1" t="s">
        <v>584</v>
      </c>
      <c r="H662" s="1" t="s">
        <v>1724</v>
      </c>
      <c r="I662" s="30" t="s">
        <v>1053</v>
      </c>
      <c r="J662" s="1">
        <v>2460122499</v>
      </c>
      <c r="K662" s="17"/>
      <c r="L662" s="17"/>
      <c r="M662" s="68"/>
      <c r="N662" s="18"/>
      <c r="O662" s="17"/>
      <c r="P662" s="17"/>
      <c r="Q662" s="69"/>
      <c r="R662" s="8"/>
      <c r="S662" s="68"/>
      <c r="T662" s="18"/>
      <c r="U662" s="18"/>
      <c r="V662" s="20"/>
      <c r="W662" s="20"/>
      <c r="X662" s="20"/>
      <c r="Y662" s="21"/>
      <c r="Z662" s="21"/>
      <c r="AA662" s="22"/>
      <c r="AB662" s="16"/>
      <c r="AC662" s="46"/>
      <c r="AD662" s="16"/>
      <c r="AE662" s="51"/>
      <c r="AF662" s="70"/>
      <c r="AG662" s="71"/>
    </row>
    <row r="663" spans="2:33" s="14" customFormat="1" ht="30" hidden="1">
      <c r="B663" s="2" t="s">
        <v>1770</v>
      </c>
      <c r="C663" s="2" t="s">
        <v>1779</v>
      </c>
      <c r="D663" s="1" t="s">
        <v>33</v>
      </c>
      <c r="E663" s="1" t="s">
        <v>703</v>
      </c>
      <c r="F663" s="2" t="s">
        <v>704</v>
      </c>
      <c r="G663" s="1" t="s">
        <v>1780</v>
      </c>
      <c r="H663" s="1" t="s">
        <v>1724</v>
      </c>
      <c r="I663" s="30" t="s">
        <v>1781</v>
      </c>
      <c r="J663" s="1"/>
      <c r="K663" s="17"/>
      <c r="L663" s="17"/>
      <c r="M663" s="68"/>
      <c r="N663" s="18"/>
      <c r="O663" s="17"/>
      <c r="P663" s="17"/>
      <c r="Q663" s="69"/>
      <c r="R663" s="8"/>
      <c r="S663" s="68"/>
      <c r="T663" s="18"/>
      <c r="U663" s="18"/>
      <c r="V663" s="20"/>
      <c r="W663" s="20"/>
      <c r="X663" s="20"/>
      <c r="Y663" s="21"/>
      <c r="Z663" s="21"/>
      <c r="AA663" s="22"/>
      <c r="AB663" s="16"/>
      <c r="AC663" s="46"/>
      <c r="AD663" s="16"/>
      <c r="AE663" s="51"/>
      <c r="AF663" s="70"/>
      <c r="AG663" s="71"/>
    </row>
    <row r="664" spans="2:33" s="14" customFormat="1" ht="30" hidden="1">
      <c r="B664" s="2" t="s">
        <v>1770</v>
      </c>
      <c r="C664" s="2" t="s">
        <v>1782</v>
      </c>
      <c r="D664" s="1" t="s">
        <v>33</v>
      </c>
      <c r="E664" s="1" t="s">
        <v>1109</v>
      </c>
      <c r="F664" s="2" t="s">
        <v>1110</v>
      </c>
      <c r="G664" s="1">
        <v>18</v>
      </c>
      <c r="H664" s="1" t="s">
        <v>1724</v>
      </c>
      <c r="I664" s="30" t="s">
        <v>1774</v>
      </c>
      <c r="J664" s="1">
        <v>2460093992</v>
      </c>
      <c r="K664" s="17"/>
      <c r="L664" s="17"/>
      <c r="M664" s="68"/>
      <c r="N664" s="18"/>
      <c r="O664" s="17"/>
      <c r="P664" s="17"/>
      <c r="Q664" s="69"/>
      <c r="R664" s="8"/>
      <c r="S664" s="68"/>
      <c r="T664" s="18"/>
      <c r="U664" s="18"/>
      <c r="V664" s="20"/>
      <c r="W664" s="20"/>
      <c r="X664" s="20"/>
      <c r="Y664" s="21"/>
      <c r="Z664" s="21"/>
      <c r="AA664" s="22"/>
      <c r="AB664" s="16"/>
      <c r="AC664" s="46"/>
      <c r="AD664" s="16"/>
      <c r="AE664" s="51"/>
      <c r="AF664" s="70"/>
      <c r="AG664" s="71"/>
    </row>
    <row r="665" spans="2:33" s="14" customFormat="1" ht="30" hidden="1">
      <c r="B665" s="2" t="s">
        <v>1770</v>
      </c>
      <c r="C665" s="2" t="s">
        <v>1783</v>
      </c>
      <c r="D665" s="1" t="s">
        <v>33</v>
      </c>
      <c r="E665" s="1" t="s">
        <v>1784</v>
      </c>
      <c r="F665" s="2" t="s">
        <v>1785</v>
      </c>
      <c r="G665" s="1">
        <v>15</v>
      </c>
      <c r="H665" s="1" t="s">
        <v>1724</v>
      </c>
      <c r="I665" s="30" t="s">
        <v>1774</v>
      </c>
      <c r="J665" s="1">
        <v>2460093992</v>
      </c>
      <c r="K665" s="17"/>
      <c r="L665" s="17"/>
      <c r="M665" s="68"/>
      <c r="N665" s="18"/>
      <c r="O665" s="17"/>
      <c r="P665" s="17"/>
      <c r="Q665" s="69"/>
      <c r="R665" s="8"/>
      <c r="S665" s="68"/>
      <c r="T665" s="18"/>
      <c r="U665" s="18"/>
      <c r="V665" s="20"/>
      <c r="W665" s="20"/>
      <c r="X665" s="20"/>
      <c r="Y665" s="21"/>
      <c r="Z665" s="21"/>
      <c r="AA665" s="22"/>
      <c r="AB665" s="16"/>
      <c r="AC665" s="46"/>
      <c r="AD665" s="16"/>
      <c r="AE665" s="51"/>
      <c r="AF665" s="70"/>
      <c r="AG665" s="71"/>
    </row>
    <row r="666" spans="2:33" s="14" customFormat="1" ht="30" hidden="1">
      <c r="B666" s="2" t="s">
        <v>1770</v>
      </c>
      <c r="C666" s="2" t="s">
        <v>1786</v>
      </c>
      <c r="D666" s="1" t="s">
        <v>33</v>
      </c>
      <c r="E666" s="1" t="s">
        <v>41</v>
      </c>
      <c r="F666" s="2" t="s">
        <v>42</v>
      </c>
      <c r="G666" s="1">
        <v>43</v>
      </c>
      <c r="H666" s="1" t="s">
        <v>1724</v>
      </c>
      <c r="I666" s="30" t="s">
        <v>1787</v>
      </c>
      <c r="J666" s="1">
        <v>2466292835</v>
      </c>
      <c r="K666" s="17"/>
      <c r="L666" s="17"/>
      <c r="M666" s="68"/>
      <c r="N666" s="18"/>
      <c r="O666" s="17"/>
      <c r="P666" s="17"/>
      <c r="Q666" s="69"/>
      <c r="R666" s="8"/>
      <c r="S666" s="68"/>
      <c r="T666" s="18"/>
      <c r="U666" s="18"/>
      <c r="V666" s="20"/>
      <c r="W666" s="20"/>
      <c r="X666" s="20"/>
      <c r="Y666" s="21"/>
      <c r="Z666" s="21"/>
      <c r="AA666" s="22"/>
      <c r="AB666" s="16"/>
      <c r="AC666" s="46"/>
      <c r="AD666" s="16"/>
      <c r="AE666" s="51"/>
      <c r="AF666" s="70"/>
      <c r="AG666" s="71"/>
    </row>
    <row r="667" spans="2:33" s="14" customFormat="1" hidden="1">
      <c r="B667" s="15"/>
      <c r="C667" s="2"/>
      <c r="D667" s="1"/>
      <c r="E667" s="1"/>
      <c r="F667" s="1"/>
      <c r="G667" s="1"/>
      <c r="H667" s="1"/>
      <c r="I667" s="30"/>
      <c r="J667" s="1"/>
      <c r="K667" s="17"/>
      <c r="L667" s="17"/>
      <c r="M667" s="68"/>
      <c r="N667" s="18"/>
      <c r="O667" s="17"/>
      <c r="P667" s="17"/>
      <c r="Q667" s="69"/>
      <c r="R667" s="8"/>
      <c r="S667" s="68"/>
      <c r="T667" s="18"/>
      <c r="U667" s="18"/>
      <c r="V667" s="20"/>
      <c r="W667" s="20"/>
      <c r="X667" s="20"/>
      <c r="Y667" s="21"/>
      <c r="Z667" s="21"/>
      <c r="AA667" s="22"/>
      <c r="AB667" s="16"/>
      <c r="AC667" s="46"/>
      <c r="AD667" s="16"/>
      <c r="AE667" s="51"/>
      <c r="AF667" s="70"/>
      <c r="AG667" s="71"/>
    </row>
    <row r="668" spans="2:33" s="14" customFormat="1" hidden="1">
      <c r="B668" s="15"/>
      <c r="C668" s="2"/>
      <c r="D668" s="1"/>
      <c r="E668" s="1"/>
      <c r="F668" s="1"/>
      <c r="G668" s="1"/>
      <c r="H668" s="1"/>
      <c r="I668" s="30"/>
      <c r="J668" s="1"/>
      <c r="K668" s="17"/>
      <c r="L668" s="17"/>
      <c r="M668" s="68"/>
      <c r="N668" s="18"/>
      <c r="O668" s="17"/>
      <c r="P668" s="17"/>
      <c r="Q668" s="69"/>
      <c r="R668" s="8"/>
      <c r="S668" s="68"/>
      <c r="T668" s="18"/>
      <c r="U668" s="18"/>
      <c r="V668" s="20"/>
      <c r="W668" s="20"/>
      <c r="X668" s="20"/>
      <c r="Y668" s="21"/>
      <c r="Z668" s="21"/>
      <c r="AA668" s="22"/>
      <c r="AB668" s="16"/>
      <c r="AC668" s="46"/>
      <c r="AD668" s="16"/>
      <c r="AE668" s="51"/>
      <c r="AF668" s="70"/>
      <c r="AG668" s="71"/>
    </row>
    <row r="669" spans="2:33" s="14" customFormat="1" hidden="1">
      <c r="B669" s="15"/>
      <c r="C669" s="2"/>
      <c r="D669" s="1"/>
      <c r="E669" s="1"/>
      <c r="F669" s="1"/>
      <c r="G669" s="1"/>
      <c r="H669" s="1"/>
      <c r="I669" s="30"/>
      <c r="J669" s="1"/>
      <c r="K669" s="17"/>
      <c r="L669" s="17"/>
      <c r="M669" s="68"/>
      <c r="N669" s="18"/>
      <c r="O669" s="17"/>
      <c r="P669" s="17"/>
      <c r="Q669" s="69"/>
      <c r="R669" s="8"/>
      <c r="S669" s="68"/>
      <c r="T669" s="18"/>
      <c r="U669" s="18"/>
      <c r="V669" s="20"/>
      <c r="W669" s="20"/>
      <c r="X669" s="20"/>
      <c r="Y669" s="21"/>
      <c r="Z669" s="21"/>
      <c r="AA669" s="22"/>
      <c r="AB669" s="16"/>
      <c r="AC669" s="46"/>
      <c r="AD669" s="16"/>
      <c r="AE669" s="51"/>
      <c r="AF669" s="70"/>
      <c r="AG669" s="71"/>
    </row>
    <row r="670" spans="2:33" s="14" customFormat="1" hidden="1">
      <c r="B670" s="15"/>
      <c r="C670" s="2"/>
      <c r="D670" s="1"/>
      <c r="E670" s="1"/>
      <c r="F670" s="1"/>
      <c r="G670" s="1"/>
      <c r="H670" s="1"/>
      <c r="I670" s="30"/>
      <c r="J670" s="1"/>
      <c r="K670" s="17"/>
      <c r="L670" s="17"/>
      <c r="M670" s="68"/>
      <c r="N670" s="18"/>
      <c r="O670" s="17"/>
      <c r="P670" s="17"/>
      <c r="Q670" s="69"/>
      <c r="R670" s="8"/>
      <c r="S670" s="68"/>
      <c r="T670" s="18"/>
      <c r="U670" s="18"/>
      <c r="V670" s="20"/>
      <c r="W670" s="20"/>
      <c r="X670" s="20"/>
      <c r="Y670" s="21"/>
      <c r="Z670" s="21"/>
      <c r="AA670" s="22"/>
      <c r="AB670" s="16"/>
      <c r="AC670" s="46"/>
      <c r="AD670" s="16"/>
      <c r="AE670" s="51"/>
      <c r="AF670" s="70"/>
      <c r="AG670" s="71"/>
    </row>
    <row r="671" spans="2:33" s="14" customFormat="1" hidden="1">
      <c r="B671" s="15"/>
      <c r="C671" s="2"/>
      <c r="D671" s="1"/>
      <c r="E671" s="1"/>
      <c r="F671" s="1"/>
      <c r="G671" s="1"/>
      <c r="H671" s="1"/>
      <c r="I671" s="30"/>
      <c r="J671" s="1"/>
      <c r="K671" s="17"/>
      <c r="L671" s="17"/>
      <c r="M671" s="68"/>
      <c r="N671" s="18"/>
      <c r="O671" s="17"/>
      <c r="P671" s="17"/>
      <c r="Q671" s="69"/>
      <c r="R671" s="8"/>
      <c r="S671" s="68"/>
      <c r="T671" s="18"/>
      <c r="U671" s="18"/>
      <c r="V671" s="20"/>
      <c r="W671" s="20"/>
      <c r="X671" s="20"/>
      <c r="Y671" s="21"/>
      <c r="Z671" s="21"/>
      <c r="AA671" s="22"/>
      <c r="AB671" s="16"/>
      <c r="AC671" s="46"/>
      <c r="AD671" s="16"/>
      <c r="AE671" s="51"/>
      <c r="AF671" s="70"/>
      <c r="AG671" s="71"/>
    </row>
    <row r="672" spans="2:33" s="14" customFormat="1" hidden="1">
      <c r="B672" s="15"/>
      <c r="C672" s="2"/>
      <c r="D672" s="1"/>
      <c r="E672" s="1"/>
      <c r="F672" s="1"/>
      <c r="G672" s="1"/>
      <c r="H672" s="1"/>
      <c r="I672" s="30"/>
      <c r="J672" s="1"/>
      <c r="K672" s="17"/>
      <c r="L672" s="17"/>
      <c r="M672" s="68"/>
      <c r="N672" s="18"/>
      <c r="O672" s="17"/>
      <c r="P672" s="17"/>
      <c r="Q672" s="69"/>
      <c r="R672" s="8"/>
      <c r="S672" s="68"/>
      <c r="T672" s="18"/>
      <c r="U672" s="18"/>
      <c r="V672" s="20"/>
      <c r="W672" s="20"/>
      <c r="X672" s="20"/>
      <c r="Y672" s="21"/>
      <c r="Z672" s="21"/>
      <c r="AA672" s="22"/>
      <c r="AB672" s="16"/>
      <c r="AC672" s="46"/>
      <c r="AD672" s="16"/>
      <c r="AE672" s="51"/>
      <c r="AF672" s="70"/>
      <c r="AG672" s="71"/>
    </row>
    <row r="673" spans="2:33" s="14" customFormat="1" hidden="1">
      <c r="B673" s="15"/>
      <c r="C673" s="2"/>
      <c r="D673" s="1"/>
      <c r="E673" s="1"/>
      <c r="F673" s="1"/>
      <c r="G673" s="1"/>
      <c r="H673" s="1"/>
      <c r="I673" s="30"/>
      <c r="J673" s="1"/>
      <c r="K673" s="17"/>
      <c r="L673" s="17"/>
      <c r="M673" s="68"/>
      <c r="N673" s="18"/>
      <c r="O673" s="17"/>
      <c r="P673" s="17"/>
      <c r="Q673" s="69"/>
      <c r="R673" s="8"/>
      <c r="S673" s="68"/>
      <c r="T673" s="18"/>
      <c r="U673" s="18"/>
      <c r="V673" s="20"/>
      <c r="W673" s="20"/>
      <c r="X673" s="20"/>
      <c r="Y673" s="21"/>
      <c r="Z673" s="21"/>
      <c r="AA673" s="22"/>
      <c r="AB673" s="16"/>
      <c r="AC673" s="46"/>
      <c r="AD673" s="16"/>
      <c r="AE673" s="51"/>
      <c r="AF673" s="70"/>
      <c r="AG673" s="71"/>
    </row>
    <row r="674" spans="2:33" s="14" customFormat="1" hidden="1">
      <c r="B674" s="15"/>
      <c r="C674" s="2"/>
      <c r="D674" s="1"/>
      <c r="E674" s="1"/>
      <c r="F674" s="1"/>
      <c r="G674" s="1"/>
      <c r="H674" s="1"/>
      <c r="I674" s="30"/>
      <c r="J674" s="1"/>
      <c r="K674" s="17"/>
      <c r="L674" s="17"/>
      <c r="M674" s="68"/>
      <c r="N674" s="18"/>
      <c r="O674" s="17"/>
      <c r="P674" s="17"/>
      <c r="Q674" s="69"/>
      <c r="R674" s="8"/>
      <c r="S674" s="68"/>
      <c r="T674" s="18"/>
      <c r="U674" s="18"/>
      <c r="V674" s="20"/>
      <c r="W674" s="20"/>
      <c r="X674" s="20"/>
      <c r="Y674" s="21"/>
      <c r="Z674" s="21"/>
      <c r="AA674" s="22"/>
      <c r="AB674" s="16"/>
      <c r="AC674" s="46"/>
      <c r="AD674" s="16"/>
      <c r="AE674" s="51"/>
      <c r="AF674" s="70"/>
      <c r="AG674" s="71"/>
    </row>
    <row r="675" spans="2:33" s="14" customFormat="1" hidden="1">
      <c r="B675" s="15"/>
      <c r="C675" s="2"/>
      <c r="D675" s="1"/>
      <c r="E675" s="1"/>
      <c r="F675" s="1"/>
      <c r="G675" s="1"/>
      <c r="H675" s="1"/>
      <c r="I675" s="30"/>
      <c r="J675" s="1"/>
      <c r="K675" s="17"/>
      <c r="L675" s="17"/>
      <c r="M675" s="68"/>
      <c r="N675" s="18"/>
      <c r="O675" s="17"/>
      <c r="P675" s="17"/>
      <c r="Q675" s="69"/>
      <c r="R675" s="8"/>
      <c r="S675" s="68"/>
      <c r="T675" s="18"/>
      <c r="U675" s="18"/>
      <c r="V675" s="20"/>
      <c r="W675" s="20"/>
      <c r="X675" s="20"/>
      <c r="Y675" s="21"/>
      <c r="Z675" s="21"/>
      <c r="AA675" s="22"/>
      <c r="AB675" s="16"/>
      <c r="AC675" s="46"/>
      <c r="AD675" s="16"/>
      <c r="AE675" s="51"/>
      <c r="AF675" s="70"/>
      <c r="AG675" s="71"/>
    </row>
    <row r="676" spans="2:33" s="14" customFormat="1" hidden="1">
      <c r="B676" s="15"/>
      <c r="C676" s="2"/>
      <c r="D676" s="1"/>
      <c r="E676" s="1"/>
      <c r="F676" s="1"/>
      <c r="G676" s="1"/>
      <c r="H676" s="1"/>
      <c r="I676" s="30"/>
      <c r="J676" s="1"/>
      <c r="K676" s="17"/>
      <c r="L676" s="17"/>
      <c r="M676" s="68"/>
      <c r="N676" s="18"/>
      <c r="O676" s="17"/>
      <c r="P676" s="17"/>
      <c r="Q676" s="69"/>
      <c r="R676" s="8"/>
      <c r="S676" s="68"/>
      <c r="T676" s="18"/>
      <c r="U676" s="18"/>
      <c r="V676" s="20"/>
      <c r="W676" s="20"/>
      <c r="X676" s="20"/>
      <c r="Y676" s="21"/>
      <c r="Z676" s="21"/>
      <c r="AA676" s="22"/>
      <c r="AB676" s="16"/>
      <c r="AC676" s="46"/>
      <c r="AD676" s="16"/>
      <c r="AE676" s="51"/>
      <c r="AF676" s="70"/>
      <c r="AG676" s="71"/>
    </row>
    <row r="677" spans="2:33" s="14" customFormat="1" hidden="1">
      <c r="B677" s="15"/>
      <c r="C677" s="2"/>
      <c r="D677" s="1"/>
      <c r="E677" s="1"/>
      <c r="F677" s="1"/>
      <c r="G677" s="1"/>
      <c r="H677" s="1"/>
      <c r="I677" s="30"/>
      <c r="J677" s="1"/>
      <c r="K677" s="17"/>
      <c r="L677" s="17"/>
      <c r="M677" s="68"/>
      <c r="N677" s="18"/>
      <c r="O677" s="17"/>
      <c r="P677" s="17"/>
      <c r="Q677" s="69"/>
      <c r="R677" s="8"/>
      <c r="S677" s="68"/>
      <c r="T677" s="18"/>
      <c r="U677" s="18"/>
      <c r="V677" s="20"/>
      <c r="W677" s="20"/>
      <c r="X677" s="20"/>
      <c r="Y677" s="21"/>
      <c r="Z677" s="21"/>
      <c r="AA677" s="22"/>
      <c r="AB677" s="16"/>
      <c r="AC677" s="46"/>
      <c r="AD677" s="16"/>
      <c r="AE677" s="51"/>
      <c r="AF677" s="70"/>
      <c r="AG677" s="71"/>
    </row>
    <row r="678" spans="2:33" s="14" customFormat="1" hidden="1">
      <c r="B678" s="15"/>
      <c r="C678" s="2"/>
      <c r="D678" s="1"/>
      <c r="E678" s="1"/>
      <c r="F678" s="1"/>
      <c r="G678" s="1"/>
      <c r="H678" s="1"/>
      <c r="I678" s="30"/>
      <c r="J678" s="1"/>
      <c r="K678" s="17"/>
      <c r="L678" s="17"/>
      <c r="M678" s="68"/>
      <c r="N678" s="18"/>
      <c r="O678" s="17"/>
      <c r="P678" s="17"/>
      <c r="Q678" s="69"/>
      <c r="R678" s="8"/>
      <c r="S678" s="68"/>
      <c r="T678" s="18"/>
      <c r="U678" s="18"/>
      <c r="V678" s="20"/>
      <c r="W678" s="20"/>
      <c r="X678" s="20"/>
      <c r="Y678" s="21"/>
      <c r="Z678" s="21"/>
      <c r="AA678" s="22"/>
      <c r="AB678" s="16"/>
      <c r="AC678" s="46"/>
      <c r="AD678" s="16"/>
      <c r="AE678" s="51"/>
      <c r="AF678" s="70"/>
      <c r="AG678" s="71"/>
    </row>
    <row r="679" spans="2:33" s="14" customFormat="1" hidden="1">
      <c r="B679" s="15"/>
      <c r="C679" s="2"/>
      <c r="D679" s="1"/>
      <c r="E679" s="1"/>
      <c r="F679" s="1"/>
      <c r="G679" s="1"/>
      <c r="H679" s="1"/>
      <c r="I679" s="30"/>
      <c r="J679" s="1"/>
      <c r="K679" s="17"/>
      <c r="L679" s="17"/>
      <c r="M679" s="68"/>
      <c r="N679" s="18"/>
      <c r="O679" s="17"/>
      <c r="P679" s="17"/>
      <c r="Q679" s="69"/>
      <c r="R679" s="8"/>
      <c r="S679" s="68"/>
      <c r="T679" s="18"/>
      <c r="U679" s="18"/>
      <c r="V679" s="20"/>
      <c r="W679" s="20"/>
      <c r="X679" s="20"/>
      <c r="Y679" s="21"/>
      <c r="Z679" s="21"/>
      <c r="AA679" s="22"/>
      <c r="AB679" s="16"/>
      <c r="AC679" s="46"/>
      <c r="AD679" s="16"/>
      <c r="AE679" s="51"/>
      <c r="AF679" s="70"/>
      <c r="AG679" s="71"/>
    </row>
    <row r="680" spans="2:33" s="14" customFormat="1" hidden="1">
      <c r="B680" s="15"/>
      <c r="C680" s="2"/>
      <c r="D680" s="1"/>
      <c r="E680" s="1"/>
      <c r="F680" s="1"/>
      <c r="G680" s="1"/>
      <c r="H680" s="1"/>
      <c r="I680" s="30"/>
      <c r="J680" s="1"/>
      <c r="K680" s="17"/>
      <c r="L680" s="17"/>
      <c r="M680" s="68"/>
      <c r="N680" s="18"/>
      <c r="O680" s="17"/>
      <c r="P680" s="17"/>
      <c r="Q680" s="69"/>
      <c r="R680" s="8"/>
      <c r="S680" s="68"/>
      <c r="T680" s="18"/>
      <c r="U680" s="18"/>
      <c r="V680" s="20"/>
      <c r="W680" s="20"/>
      <c r="X680" s="20"/>
      <c r="Y680" s="21"/>
      <c r="Z680" s="21"/>
      <c r="AA680" s="22"/>
      <c r="AB680" s="16"/>
      <c r="AC680" s="46"/>
      <c r="AD680" s="16"/>
      <c r="AE680" s="51"/>
      <c r="AF680" s="70"/>
      <c r="AG680" s="71"/>
    </row>
    <row r="681" spans="2:33" s="14" customFormat="1" hidden="1">
      <c r="B681" s="15"/>
      <c r="C681" s="2"/>
      <c r="D681" s="1"/>
      <c r="E681" s="1"/>
      <c r="F681" s="1"/>
      <c r="G681" s="1"/>
      <c r="H681" s="1"/>
      <c r="I681" s="30"/>
      <c r="J681" s="1"/>
      <c r="K681" s="17"/>
      <c r="L681" s="17"/>
      <c r="M681" s="68"/>
      <c r="N681" s="18"/>
      <c r="O681" s="17"/>
      <c r="P681" s="17"/>
      <c r="Q681" s="69"/>
      <c r="R681" s="8"/>
      <c r="S681" s="68"/>
      <c r="T681" s="18"/>
      <c r="U681" s="18"/>
      <c r="V681" s="20"/>
      <c r="W681" s="20"/>
      <c r="X681" s="20"/>
      <c r="Y681" s="21"/>
      <c r="Z681" s="21"/>
      <c r="AA681" s="22"/>
      <c r="AB681" s="16"/>
      <c r="AC681" s="46"/>
      <c r="AD681" s="16"/>
      <c r="AE681" s="51"/>
      <c r="AF681" s="70"/>
      <c r="AG681" s="71"/>
    </row>
    <row r="682" spans="2:33" s="14" customFormat="1" hidden="1">
      <c r="B682" s="15"/>
      <c r="C682" s="2"/>
      <c r="D682" s="1"/>
      <c r="E682" s="1"/>
      <c r="F682" s="1"/>
      <c r="G682" s="1"/>
      <c r="H682" s="1"/>
      <c r="I682" s="30"/>
      <c r="J682" s="1"/>
      <c r="K682" s="17"/>
      <c r="L682" s="17"/>
      <c r="M682" s="68"/>
      <c r="N682" s="18"/>
      <c r="O682" s="17"/>
      <c r="P682" s="17"/>
      <c r="Q682" s="69"/>
      <c r="R682" s="8"/>
      <c r="S682" s="68"/>
      <c r="T682" s="18"/>
      <c r="U682" s="18"/>
      <c r="V682" s="20"/>
      <c r="W682" s="20"/>
      <c r="X682" s="20"/>
      <c r="Y682" s="21"/>
      <c r="Z682" s="21"/>
      <c r="AA682" s="22"/>
      <c r="AB682" s="16"/>
      <c r="AC682" s="46"/>
      <c r="AD682" s="16"/>
      <c r="AE682" s="51"/>
      <c r="AF682" s="70"/>
      <c r="AG682" s="71"/>
    </row>
    <row r="683" spans="2:33" s="14" customFormat="1" hidden="1">
      <c r="B683" s="15"/>
      <c r="C683" s="2"/>
      <c r="D683" s="1"/>
      <c r="E683" s="1"/>
      <c r="F683" s="1"/>
      <c r="G683" s="1"/>
      <c r="H683" s="1"/>
      <c r="I683" s="30"/>
      <c r="J683" s="1"/>
      <c r="K683" s="17"/>
      <c r="L683" s="17"/>
      <c r="M683" s="68"/>
      <c r="N683" s="18"/>
      <c r="O683" s="17"/>
      <c r="P683" s="17"/>
      <c r="Q683" s="69"/>
      <c r="R683" s="8"/>
      <c r="S683" s="68"/>
      <c r="T683" s="18"/>
      <c r="U683" s="18"/>
      <c r="V683" s="20"/>
      <c r="W683" s="20"/>
      <c r="X683" s="20"/>
      <c r="Y683" s="21"/>
      <c r="Z683" s="21"/>
      <c r="AA683" s="22"/>
      <c r="AB683" s="16"/>
      <c r="AC683" s="46"/>
      <c r="AD683" s="16"/>
      <c r="AE683" s="51"/>
      <c r="AF683" s="70"/>
      <c r="AG683" s="71"/>
    </row>
    <row r="684" spans="2:33" s="14" customFormat="1" hidden="1">
      <c r="B684" s="15"/>
      <c r="C684" s="2"/>
      <c r="D684" s="1"/>
      <c r="E684" s="1"/>
      <c r="F684" s="1"/>
      <c r="G684" s="1"/>
      <c r="H684" s="1"/>
      <c r="I684" s="30"/>
      <c r="J684" s="1"/>
      <c r="K684" s="17"/>
      <c r="L684" s="17"/>
      <c r="M684" s="68"/>
      <c r="N684" s="18"/>
      <c r="O684" s="17"/>
      <c r="P684" s="17"/>
      <c r="Q684" s="69"/>
      <c r="R684" s="8"/>
      <c r="S684" s="68"/>
      <c r="T684" s="18"/>
      <c r="U684" s="18"/>
      <c r="V684" s="20"/>
      <c r="W684" s="20"/>
      <c r="X684" s="20"/>
      <c r="Y684" s="21"/>
      <c r="Z684" s="21"/>
      <c r="AA684" s="22"/>
      <c r="AB684" s="16"/>
      <c r="AC684" s="46"/>
      <c r="AD684" s="16"/>
      <c r="AE684" s="51"/>
      <c r="AF684" s="70"/>
      <c r="AG684" s="71"/>
    </row>
    <row r="685" spans="2:33" s="14" customFormat="1" hidden="1">
      <c r="B685" s="15"/>
      <c r="C685" s="2"/>
      <c r="D685" s="1"/>
      <c r="E685" s="1"/>
      <c r="F685" s="1"/>
      <c r="G685" s="1"/>
      <c r="H685" s="1"/>
      <c r="I685" s="30"/>
      <c r="J685" s="1"/>
      <c r="K685" s="17"/>
      <c r="L685" s="17"/>
      <c r="M685" s="68"/>
      <c r="N685" s="18"/>
      <c r="O685" s="17"/>
      <c r="P685" s="17"/>
      <c r="Q685" s="69"/>
      <c r="R685" s="8"/>
      <c r="S685" s="68"/>
      <c r="T685" s="18"/>
      <c r="U685" s="18"/>
      <c r="V685" s="20"/>
      <c r="W685" s="20"/>
      <c r="X685" s="20"/>
      <c r="Y685" s="21"/>
      <c r="Z685" s="21"/>
      <c r="AA685" s="22"/>
      <c r="AB685" s="16"/>
      <c r="AC685" s="46"/>
      <c r="AD685" s="16"/>
      <c r="AE685" s="51"/>
      <c r="AF685" s="70"/>
      <c r="AG685" s="71"/>
    </row>
    <row r="686" spans="2:33" s="14" customFormat="1" hidden="1">
      <c r="B686" s="15"/>
      <c r="C686" s="2"/>
      <c r="D686" s="1"/>
      <c r="E686" s="1"/>
      <c r="F686" s="1"/>
      <c r="G686" s="1"/>
      <c r="H686" s="1"/>
      <c r="I686" s="30"/>
      <c r="J686" s="1"/>
      <c r="K686" s="17"/>
      <c r="L686" s="17"/>
      <c r="M686" s="68"/>
      <c r="N686" s="18"/>
      <c r="O686" s="17"/>
      <c r="P686" s="17"/>
      <c r="Q686" s="69"/>
      <c r="R686" s="8"/>
      <c r="S686" s="68"/>
      <c r="T686" s="18"/>
      <c r="U686" s="18"/>
      <c r="V686" s="20"/>
      <c r="W686" s="20"/>
      <c r="X686" s="20"/>
      <c r="Y686" s="21"/>
      <c r="Z686" s="21"/>
      <c r="AA686" s="22"/>
      <c r="AB686" s="16"/>
      <c r="AC686" s="46"/>
      <c r="AD686" s="16"/>
      <c r="AE686" s="51"/>
      <c r="AF686" s="70"/>
      <c r="AG686" s="71"/>
    </row>
    <row r="687" spans="2:33" s="14" customFormat="1" hidden="1">
      <c r="B687" s="15"/>
      <c r="C687" s="2"/>
      <c r="D687" s="1"/>
      <c r="E687" s="1"/>
      <c r="F687" s="1"/>
      <c r="G687" s="1"/>
      <c r="H687" s="1"/>
      <c r="I687" s="30"/>
      <c r="J687" s="1"/>
      <c r="K687" s="17"/>
      <c r="L687" s="17"/>
      <c r="M687" s="68"/>
      <c r="N687" s="18"/>
      <c r="O687" s="17"/>
      <c r="P687" s="17"/>
      <c r="Q687" s="69"/>
      <c r="R687" s="8"/>
      <c r="S687" s="68"/>
      <c r="T687" s="18"/>
      <c r="U687" s="18"/>
      <c r="V687" s="20"/>
      <c r="W687" s="20"/>
      <c r="X687" s="20"/>
      <c r="Y687" s="21"/>
      <c r="Z687" s="21"/>
      <c r="AA687" s="22"/>
      <c r="AB687" s="16"/>
      <c r="AC687" s="46"/>
      <c r="AD687" s="16"/>
      <c r="AE687" s="51"/>
      <c r="AF687" s="70"/>
      <c r="AG687" s="71"/>
    </row>
    <row r="688" spans="2:33" s="14" customFormat="1" hidden="1">
      <c r="B688" s="15"/>
      <c r="C688" s="2"/>
      <c r="D688" s="1"/>
      <c r="E688" s="1"/>
      <c r="F688" s="1"/>
      <c r="G688" s="1"/>
      <c r="H688" s="1"/>
      <c r="I688" s="30"/>
      <c r="J688" s="1"/>
      <c r="K688" s="17"/>
      <c r="L688" s="17"/>
      <c r="M688" s="68"/>
      <c r="N688" s="18"/>
      <c r="O688" s="17"/>
      <c r="P688" s="17"/>
      <c r="Q688" s="69"/>
      <c r="R688" s="8"/>
      <c r="S688" s="68"/>
      <c r="T688" s="18"/>
      <c r="U688" s="18"/>
      <c r="V688" s="20"/>
      <c r="W688" s="20"/>
      <c r="X688" s="20"/>
      <c r="Y688" s="21"/>
      <c r="Z688" s="21"/>
      <c r="AA688" s="22"/>
      <c r="AB688" s="16"/>
      <c r="AC688" s="46"/>
      <c r="AD688" s="16"/>
      <c r="AE688" s="51"/>
      <c r="AF688" s="70"/>
      <c r="AG688" s="71"/>
    </row>
    <row r="689" spans="1:33" s="14" customFormat="1" hidden="1">
      <c r="B689" s="72"/>
      <c r="C689" s="72"/>
      <c r="D689" s="72"/>
      <c r="E689" s="72"/>
      <c r="F689" s="72"/>
      <c r="G689" s="72"/>
      <c r="H689" s="72"/>
      <c r="I689" s="73"/>
      <c r="J689" s="72"/>
      <c r="K689" s="74"/>
      <c r="L689" s="74"/>
      <c r="M689" s="75"/>
      <c r="N689" s="76"/>
      <c r="O689" s="77"/>
      <c r="P689" s="78"/>
      <c r="Q689" s="74"/>
      <c r="R689" s="79"/>
      <c r="S689" s="68"/>
      <c r="T689" s="80"/>
      <c r="U689" s="81"/>
      <c r="V689" s="82"/>
      <c r="W689" s="74"/>
      <c r="X689" s="74"/>
      <c r="Y689" s="83"/>
      <c r="Z689" s="82"/>
      <c r="AA689" s="84"/>
      <c r="AB689" s="85"/>
      <c r="AC689" s="82"/>
      <c r="AD689" s="74"/>
      <c r="AE689" s="86" t="s">
        <v>7</v>
      </c>
      <c r="AF689" s="87"/>
      <c r="AG689" s="88"/>
    </row>
    <row r="690" spans="1:33" s="14" customFormat="1">
      <c r="C690" s="15"/>
      <c r="E690" s="89"/>
      <c r="I690" s="90"/>
      <c r="K690" s="91"/>
      <c r="L690" s="91"/>
      <c r="M690" s="91"/>
      <c r="N690" s="92"/>
      <c r="O690" s="16"/>
      <c r="P690" s="17"/>
      <c r="Q690" s="46"/>
      <c r="R690" s="16"/>
      <c r="S690" s="17"/>
      <c r="T690" s="92"/>
      <c r="U690" s="92"/>
      <c r="V690" s="46"/>
      <c r="W690" s="46"/>
      <c r="X690" s="46"/>
      <c r="Y690" s="93"/>
      <c r="Z690" s="93"/>
      <c r="AA690" s="22"/>
      <c r="AB690" s="16"/>
      <c r="AC690" s="46"/>
      <c r="AD690" s="16"/>
      <c r="AE690" s="24"/>
    </row>
    <row r="691" spans="1:33">
      <c r="K691" s="3">
        <f>SUBTOTAL(109,Таблица8234352[Площадь жилых помещений, кв,м,])</f>
        <v>6591</v>
      </c>
      <c r="L691" s="3">
        <f>SUBTOTAL(109,Таблица8234352[Площадь нежилых помещений, кв, м,])</f>
        <v>61.2</v>
      </c>
      <c r="M691" s="3" t="s">
        <v>1718</v>
      </c>
      <c r="N691" s="4">
        <f>SUBTOTAL(109,Таблица8234352[Начислено взносов по отчету УК, руб,])</f>
        <v>182631.3</v>
      </c>
      <c r="Q691" s="5">
        <f>SUBTOTAL(109,Таблица8234352[ПОСТУПИЛО ВЗНОСОВ ПО БАНКОВСКОЙ ВЫПИСКЕ])</f>
        <v>188114.25</v>
      </c>
      <c r="R691" s="3">
        <f>SUBTOTAL(109,Таблица8234352[Оплачено взносов (расчетное без оплаченных пеней), руб,])</f>
        <v>188114.25</v>
      </c>
      <c r="S691" s="3">
        <f>SUBTOTAL(109,Таблица8234352[Размер задолженности по взносам, руб,])</f>
        <v>-5482.9499999999898</v>
      </c>
      <c r="T691" s="4">
        <f>SUBTOTAL(109,Таблица8234352[Начислено пени, руб,])</f>
        <v>0</v>
      </c>
      <c r="U691" s="4">
        <f>SUBTOTAL(109,Таблица8234352[Оплачено пени, руб,])</f>
        <v>0</v>
      </c>
      <c r="V691" s="5">
        <f>SUBTOTAL(109,Таблица8234352[% за пользование, руб,])</f>
        <v>4184.43</v>
      </c>
      <c r="W691" s="5">
        <f>SUBTOTAL(109,Таблица8234352[Перечисление денежных средств с связи в изменением способа формирования фонда капитального ремонта, руб,])</f>
        <v>0</v>
      </c>
      <c r="X691" s="5">
        <f>SUBTOTAL(109,Таблица8234352[Перечисление банковского % с общего счета, руб,])</f>
        <v>0</v>
      </c>
      <c r="Y691" s="7">
        <f>SUBTOTAL(109,Таблица8234352[Израсходованные средства на капитальный ремонт, руб,])</f>
        <v>0</v>
      </c>
      <c r="Z691" s="7">
        <f>SUBTOTAL(109,Таблица8234352[Прочие списания, руб,])</f>
        <v>0</v>
      </c>
      <c r="AA691" s="94">
        <f>SUBTOTAL(109,Таблица8234352[Всего остаток на 31.03.2025 (расчетный), руб,])</f>
        <v>1898784.3599999999</v>
      </c>
      <c r="AB691" s="94">
        <f>SUBTOTAL(109,Таблица8234352[ВСЕГО ОСТАТОК на 31.12.2024 ВЕРНЫЙ!])</f>
        <v>1706485.6800000002</v>
      </c>
      <c r="AC691" s="94">
        <f>SUBTOTAL(109,Таблица8234352[Всего остаток на 31.03.2025 (расчетный), руб,])</f>
        <v>1898784.3599999999</v>
      </c>
      <c r="AD691" s="8">
        <f>SUBTOTAL(109,Таблица8234352[Расхождение в сальдо на 31.03.2025])</f>
        <v>0</v>
      </c>
    </row>
    <row r="692" spans="1:33">
      <c r="S692" s="6">
        <f>N691+T691-R691-U691</f>
        <v>-5482.9500000000116</v>
      </c>
      <c r="AA692" s="8">
        <v>2259135090.3600001</v>
      </c>
      <c r="AF692" s="89"/>
      <c r="AG692" s="89"/>
    </row>
    <row r="693" spans="1:33">
      <c r="D693" s="1" t="s">
        <v>7</v>
      </c>
      <c r="E693" s="95" t="s">
        <v>7</v>
      </c>
      <c r="S693" s="6">
        <f>S692-S691</f>
        <v>-2.1827872842550278E-11</v>
      </c>
      <c r="AF693" s="89"/>
      <c r="AG693" s="89"/>
    </row>
    <row r="694" spans="1:33">
      <c r="AE694" s="9" t="s">
        <v>7</v>
      </c>
      <c r="AF694" s="89"/>
      <c r="AG694" s="89"/>
    </row>
    <row r="695" spans="1:33">
      <c r="A695" s="71"/>
      <c r="B695" s="96"/>
      <c r="C695" s="71"/>
      <c r="D695" s="71"/>
      <c r="E695" s="71"/>
      <c r="Y695" s="97"/>
      <c r="Z695" s="98" t="s">
        <v>1719</v>
      </c>
      <c r="AA695" s="8">
        <f>AA692-AA696</f>
        <v>2257935090.3600001</v>
      </c>
      <c r="AF695" s="89"/>
      <c r="AG695" s="89"/>
    </row>
    <row r="696" spans="1:33">
      <c r="A696" s="99"/>
      <c r="B696" s="322" t="s">
        <v>1720</v>
      </c>
      <c r="C696" s="322"/>
      <c r="D696" s="322"/>
      <c r="E696" s="322"/>
      <c r="F696" s="65"/>
      <c r="G696" s="323" t="s">
        <v>1721</v>
      </c>
      <c r="H696" s="324"/>
      <c r="I696" s="325"/>
      <c r="J696" s="101">
        <v>677</v>
      </c>
      <c r="W696" s="102"/>
      <c r="X696" s="10"/>
      <c r="Y696" s="103"/>
      <c r="Z696" s="98" t="s">
        <v>1722</v>
      </c>
      <c r="AA696" s="8">
        <f>AA3</f>
        <v>1200000</v>
      </c>
      <c r="AB696" s="104"/>
    </row>
    <row r="697" spans="1:33">
      <c r="A697" s="99"/>
      <c r="B697" s="1"/>
      <c r="C697" s="105" t="s">
        <v>139</v>
      </c>
      <c r="D697" s="326" t="s">
        <v>1723</v>
      </c>
      <c r="E697" s="326"/>
      <c r="F697" s="65"/>
      <c r="G697" s="327" t="s">
        <v>1724</v>
      </c>
      <c r="H697" s="328"/>
      <c r="I697" s="329"/>
      <c r="J697" s="2" t="s">
        <v>1725</v>
      </c>
      <c r="P697" s="3" t="s">
        <v>7</v>
      </c>
      <c r="Y697" s="97"/>
      <c r="Z697" s="98" t="s">
        <v>1726</v>
      </c>
      <c r="AA697" s="8">
        <f>N691+T691</f>
        <v>182631.3</v>
      </c>
    </row>
    <row r="698" spans="1:33">
      <c r="A698" s="99"/>
      <c r="B698" s="1"/>
      <c r="C698" s="105" t="s">
        <v>144</v>
      </c>
      <c r="D698" s="326" t="s">
        <v>1727</v>
      </c>
      <c r="E698" s="326"/>
      <c r="F698" s="65"/>
      <c r="G698" s="327" t="s">
        <v>1728</v>
      </c>
      <c r="H698" s="328"/>
      <c r="I698" s="329"/>
      <c r="J698" s="1">
        <v>1</v>
      </c>
      <c r="Y698" s="97"/>
      <c r="Z698" s="98" t="s">
        <v>1729</v>
      </c>
      <c r="AA698" s="8">
        <f>R691+U691</f>
        <v>188114.25</v>
      </c>
    </row>
    <row r="699" spans="1:33">
      <c r="A699" s="99"/>
      <c r="B699" s="1"/>
      <c r="C699" s="105" t="s">
        <v>187</v>
      </c>
      <c r="D699" s="326" t="s">
        <v>1730</v>
      </c>
      <c r="E699" s="326"/>
      <c r="F699" s="65"/>
      <c r="G699" s="327" t="s">
        <v>1731</v>
      </c>
      <c r="H699" s="328"/>
      <c r="I699" s="329"/>
      <c r="J699" s="1">
        <v>20</v>
      </c>
      <c r="W699" s="330" t="s">
        <v>1732</v>
      </c>
      <c r="X699" s="331"/>
      <c r="Y699" s="332"/>
      <c r="Z699" s="333"/>
      <c r="AA699" s="106">
        <f>W691+X691</f>
        <v>0</v>
      </c>
    </row>
    <row r="700" spans="1:33">
      <c r="A700" s="99"/>
      <c r="B700" s="1"/>
      <c r="C700" s="105" t="s">
        <v>420</v>
      </c>
      <c r="D700" s="326" t="s">
        <v>1733</v>
      </c>
      <c r="E700" s="326"/>
      <c r="F700" s="65"/>
      <c r="G700" s="327" t="s">
        <v>1734</v>
      </c>
      <c r="H700" s="328"/>
      <c r="I700" s="329"/>
      <c r="J700" s="1">
        <v>4</v>
      </c>
      <c r="Z700" s="98" t="s">
        <v>1735</v>
      </c>
      <c r="AA700" s="8">
        <f>AA697-AA698</f>
        <v>-5482.9500000000116</v>
      </c>
    </row>
    <row r="701" spans="1:33">
      <c r="A701" s="99"/>
      <c r="B701" s="1"/>
      <c r="C701" s="105" t="s">
        <v>577</v>
      </c>
      <c r="D701" s="326" t="s">
        <v>1736</v>
      </c>
      <c r="E701" s="326"/>
      <c r="F701" s="65"/>
      <c r="G701" s="334" t="s">
        <v>1737</v>
      </c>
      <c r="H701" s="335"/>
      <c r="I701" s="336"/>
      <c r="J701" s="1">
        <v>5</v>
      </c>
      <c r="Z701" s="98"/>
    </row>
    <row r="702" spans="1:33">
      <c r="A702" s="99"/>
      <c r="B702" s="1"/>
      <c r="C702" s="105" t="s">
        <v>800</v>
      </c>
      <c r="D702" s="326" t="s">
        <v>1738</v>
      </c>
      <c r="E702" s="326"/>
      <c r="F702" s="65"/>
      <c r="G702" s="337" t="s">
        <v>1739</v>
      </c>
      <c r="H702" s="338"/>
      <c r="I702" s="339"/>
      <c r="J702" s="107">
        <f>J697-J699-J700+J701</f>
        <v>657</v>
      </c>
      <c r="W702" s="340"/>
      <c r="X702" s="341"/>
      <c r="Y702" s="342"/>
      <c r="Z702" s="343"/>
    </row>
    <row r="703" spans="1:33">
      <c r="A703" s="99"/>
      <c r="B703" s="1"/>
      <c r="C703" s="105" t="s">
        <v>924</v>
      </c>
      <c r="D703" s="326" t="s">
        <v>1740</v>
      </c>
      <c r="E703" s="326"/>
      <c r="F703" s="65"/>
      <c r="G703" s="344" t="s">
        <v>1741</v>
      </c>
      <c r="H703" s="345"/>
      <c r="I703" s="346"/>
      <c r="J703" s="1">
        <f>J698</f>
        <v>1</v>
      </c>
      <c r="Z703" s="97"/>
    </row>
    <row r="704" spans="1:33">
      <c r="A704" s="99"/>
      <c r="B704" s="1"/>
      <c r="C704" s="105" t="s">
        <v>945</v>
      </c>
      <c r="D704" s="326" t="s">
        <v>1742</v>
      </c>
      <c r="E704" s="326"/>
      <c r="F704" s="65"/>
      <c r="G704" s="337" t="s">
        <v>1743</v>
      </c>
      <c r="H704" s="338"/>
      <c r="I704" s="339"/>
      <c r="J704" s="107">
        <f>J703+J702</f>
        <v>658</v>
      </c>
      <c r="Z704" s="97"/>
    </row>
    <row r="705" spans="1:33">
      <c r="A705" s="99"/>
      <c r="B705" s="1"/>
      <c r="C705" s="105" t="s">
        <v>964</v>
      </c>
      <c r="D705" s="326" t="s">
        <v>1744</v>
      </c>
      <c r="E705" s="326"/>
      <c r="F705" s="108"/>
      <c r="G705" s="347" t="s">
        <v>1745</v>
      </c>
      <c r="H705" s="348"/>
      <c r="I705" s="349"/>
      <c r="J705" s="14"/>
      <c r="Z705" s="97"/>
    </row>
    <row r="706" spans="1:33">
      <c r="A706" s="99"/>
      <c r="B706" s="1"/>
      <c r="C706" s="105" t="s">
        <v>1145</v>
      </c>
      <c r="D706" s="326" t="s">
        <v>1746</v>
      </c>
      <c r="E706" s="326"/>
      <c r="F706" s="108"/>
      <c r="G706" s="350"/>
      <c r="H706" s="351"/>
      <c r="I706" s="352"/>
      <c r="J706" s="14"/>
      <c r="Z706" s="97"/>
    </row>
    <row r="707" spans="1:33">
      <c r="A707" s="99"/>
      <c r="B707" s="1"/>
      <c r="C707" s="105" t="s">
        <v>1207</v>
      </c>
      <c r="D707" s="326" t="s">
        <v>1747</v>
      </c>
      <c r="E707" s="326"/>
      <c r="F707" s="108"/>
      <c r="G707" s="350"/>
      <c r="H707" s="351"/>
      <c r="I707" s="352"/>
      <c r="J707" s="14"/>
      <c r="Z707" s="97"/>
    </row>
    <row r="708" spans="1:33">
      <c r="A708" s="99"/>
      <c r="B708" s="1"/>
      <c r="C708" s="105" t="s">
        <v>1248</v>
      </c>
      <c r="D708" s="326" t="s">
        <v>1748</v>
      </c>
      <c r="E708" s="326"/>
      <c r="F708" s="353"/>
      <c r="G708" s="354"/>
      <c r="H708" s="354"/>
      <c r="I708" s="354"/>
      <c r="J708" s="14"/>
      <c r="Z708" s="97"/>
    </row>
    <row r="709" spans="1:33">
      <c r="A709" s="99"/>
      <c r="B709" s="1"/>
      <c r="C709" s="105" t="s">
        <v>1335</v>
      </c>
      <c r="D709" s="326" t="s">
        <v>1749</v>
      </c>
      <c r="E709" s="326"/>
      <c r="F709" s="355"/>
      <c r="G709" s="355"/>
      <c r="H709" s="355"/>
      <c r="I709" s="356"/>
      <c r="Z709" s="97"/>
    </row>
    <row r="710" spans="1:33" ht="15" customHeight="1">
      <c r="A710" s="99"/>
      <c r="B710" s="1"/>
      <c r="C710" s="105" t="s">
        <v>1354</v>
      </c>
      <c r="D710" s="326" t="s">
        <v>1750</v>
      </c>
      <c r="E710" s="326"/>
      <c r="F710" s="357"/>
      <c r="G710" s="358"/>
      <c r="H710" s="358"/>
      <c r="I710" s="358"/>
      <c r="Z710" s="97"/>
    </row>
    <row r="711" spans="1:33" ht="15" customHeight="1">
      <c r="A711" s="99"/>
      <c r="B711" s="1"/>
      <c r="C711" s="105" t="s">
        <v>1439</v>
      </c>
      <c r="D711" s="326" t="s">
        <v>1751</v>
      </c>
      <c r="E711" s="326"/>
      <c r="F711" s="357"/>
      <c r="G711" s="358"/>
      <c r="H711" s="358"/>
      <c r="I711" s="358"/>
      <c r="Z711" s="97"/>
    </row>
    <row r="712" spans="1:33" ht="15" customHeight="1">
      <c r="A712" s="99"/>
      <c r="B712" s="1"/>
      <c r="C712" s="105" t="s">
        <v>1602</v>
      </c>
      <c r="D712" s="326" t="s">
        <v>1752</v>
      </c>
      <c r="E712" s="326"/>
      <c r="F712" s="357"/>
      <c r="G712" s="358"/>
      <c r="H712" s="358"/>
      <c r="I712" s="358"/>
      <c r="Z712" s="97"/>
    </row>
    <row r="713" spans="1:33" ht="15" customHeight="1">
      <c r="A713" s="99"/>
      <c r="B713" s="1"/>
      <c r="C713" s="105" t="s">
        <v>1655</v>
      </c>
      <c r="D713" s="326" t="s">
        <v>1753</v>
      </c>
      <c r="E713" s="326"/>
      <c r="F713" s="357"/>
      <c r="G713" s="358"/>
      <c r="H713" s="358"/>
      <c r="I713" s="358"/>
      <c r="Z713" s="97"/>
    </row>
    <row r="714" spans="1:33" ht="15" customHeight="1">
      <c r="A714" s="99"/>
      <c r="B714" s="1"/>
      <c r="C714" s="105" t="s">
        <v>1659</v>
      </c>
      <c r="D714" s="326" t="s">
        <v>1754</v>
      </c>
      <c r="E714" s="326"/>
      <c r="F714" s="357"/>
      <c r="G714" s="358"/>
      <c r="H714" s="358"/>
      <c r="I714" s="358"/>
      <c r="Z714" s="97"/>
    </row>
    <row r="715" spans="1:33" ht="15" customHeight="1">
      <c r="A715" s="99"/>
      <c r="B715" s="1"/>
      <c r="C715" s="105" t="s">
        <v>1671</v>
      </c>
      <c r="D715" s="326" t="s">
        <v>1755</v>
      </c>
      <c r="E715" s="326"/>
      <c r="F715" s="357"/>
      <c r="G715" s="358"/>
      <c r="H715" s="358"/>
      <c r="I715" s="358"/>
      <c r="Z715" s="97"/>
    </row>
    <row r="716" spans="1:33" s="3" customFormat="1" ht="31.5" customHeight="1">
      <c r="A716" s="99"/>
      <c r="B716" s="1"/>
      <c r="C716" s="105" t="s">
        <v>1697</v>
      </c>
      <c r="D716" s="326" t="s">
        <v>1756</v>
      </c>
      <c r="E716" s="326"/>
      <c r="F716" s="357"/>
      <c r="G716" s="358"/>
      <c r="H716" s="358"/>
      <c r="I716" s="358"/>
      <c r="J716" s="1"/>
      <c r="N716" s="4"/>
      <c r="Q716" s="5"/>
      <c r="S716" s="6"/>
      <c r="T716" s="4"/>
      <c r="U716" s="4"/>
      <c r="V716" s="5"/>
      <c r="W716" s="5"/>
      <c r="X716" s="5"/>
      <c r="Y716" s="7"/>
      <c r="Z716" s="7"/>
      <c r="AA716" s="8"/>
      <c r="AC716" s="5"/>
      <c r="AE716" s="9"/>
      <c r="AF716" s="1"/>
      <c r="AG716" s="1"/>
    </row>
    <row r="717" spans="1:33" s="3" customFormat="1" ht="30.75" customHeight="1">
      <c r="A717" s="99"/>
      <c r="B717" s="322" t="s">
        <v>1757</v>
      </c>
      <c r="C717" s="322"/>
      <c r="D717" s="322"/>
      <c r="E717" s="322"/>
      <c r="F717" s="346"/>
      <c r="G717" s="359"/>
      <c r="H717" s="359"/>
      <c r="I717" s="359"/>
      <c r="J717" s="1"/>
      <c r="N717" s="4"/>
      <c r="Q717" s="5"/>
      <c r="S717" s="6"/>
      <c r="T717" s="4"/>
      <c r="U717" s="4"/>
      <c r="V717" s="5"/>
      <c r="W717" s="5"/>
      <c r="X717" s="5"/>
      <c r="Y717" s="7"/>
      <c r="Z717" s="7"/>
      <c r="AA717" s="8"/>
      <c r="AC717" s="5"/>
      <c r="AE717" s="9"/>
      <c r="AF717" s="1"/>
      <c r="AG717" s="1"/>
    </row>
    <row r="718" spans="1:33" s="3" customFormat="1" ht="21" customHeight="1">
      <c r="A718" s="99"/>
      <c r="B718" s="2"/>
      <c r="C718" s="105" t="s">
        <v>1703</v>
      </c>
      <c r="D718" s="326" t="s">
        <v>1758</v>
      </c>
      <c r="E718" s="326"/>
      <c r="F718" s="346"/>
      <c r="G718" s="359"/>
      <c r="H718" s="359"/>
      <c r="I718" s="359"/>
      <c r="J718" s="1"/>
      <c r="N718" s="4"/>
      <c r="Q718" s="5"/>
      <c r="S718" s="6"/>
      <c r="T718" s="4"/>
      <c r="U718" s="4"/>
      <c r="V718" s="5"/>
      <c r="W718" s="5"/>
      <c r="X718" s="5"/>
      <c r="Y718" s="7"/>
      <c r="Z718" s="7"/>
      <c r="AA718" s="8"/>
      <c r="AC718" s="5"/>
      <c r="AE718" s="9"/>
      <c r="AF718" s="1"/>
      <c r="AG718" s="1"/>
    </row>
    <row r="719" spans="1:33" s="3" customFormat="1" ht="15.75" customHeight="1">
      <c r="A719" s="99"/>
      <c r="B719" s="1"/>
      <c r="C719" s="105" t="s">
        <v>1705</v>
      </c>
      <c r="D719" s="326" t="s">
        <v>1759</v>
      </c>
      <c r="E719" s="326"/>
      <c r="F719" s="346"/>
      <c r="G719" s="359"/>
      <c r="H719" s="359"/>
      <c r="I719" s="359"/>
      <c r="J719" s="1"/>
      <c r="N719" s="4"/>
      <c r="Q719" s="5"/>
      <c r="S719" s="6"/>
      <c r="T719" s="4"/>
      <c r="U719" s="4"/>
      <c r="V719" s="5"/>
      <c r="W719" s="5"/>
      <c r="X719" s="5"/>
      <c r="Y719" s="7"/>
      <c r="Z719" s="7"/>
      <c r="AA719" s="8"/>
      <c r="AC719" s="5"/>
      <c r="AE719" s="9"/>
      <c r="AF719" s="1"/>
      <c r="AG719" s="1"/>
    </row>
    <row r="720" spans="1:33" s="3" customFormat="1" ht="15" customHeight="1">
      <c r="A720" s="99"/>
      <c r="B720" s="2"/>
      <c r="C720" s="105" t="s">
        <v>1708</v>
      </c>
      <c r="D720" s="326" t="s">
        <v>1760</v>
      </c>
      <c r="E720" s="326"/>
      <c r="F720" s="346"/>
      <c r="G720" s="359"/>
      <c r="H720" s="359"/>
      <c r="I720" s="359"/>
      <c r="J720" s="1"/>
      <c r="N720" s="4"/>
      <c r="Q720" s="5"/>
      <c r="S720" s="6"/>
      <c r="T720" s="4"/>
      <c r="U720" s="4"/>
      <c r="V720" s="5"/>
      <c r="W720" s="5"/>
      <c r="X720" s="5"/>
      <c r="Y720" s="7"/>
      <c r="Z720" s="7"/>
      <c r="AA720" s="8"/>
      <c r="AC720" s="5"/>
      <c r="AE720" s="9"/>
      <c r="AF720" s="1"/>
      <c r="AG720" s="1"/>
    </row>
    <row r="721" spans="1:71" s="3" customFormat="1" ht="15" customHeight="1">
      <c r="A721" s="99"/>
      <c r="B721" s="2"/>
      <c r="C721" s="105" t="s">
        <v>1713</v>
      </c>
      <c r="D721" s="326" t="s">
        <v>1761</v>
      </c>
      <c r="E721" s="326"/>
      <c r="F721" s="346"/>
      <c r="G721" s="359"/>
      <c r="H721" s="359"/>
      <c r="I721" s="359"/>
      <c r="J721" s="1"/>
      <c r="N721" s="4"/>
      <c r="Q721" s="5"/>
      <c r="S721" s="6"/>
      <c r="T721" s="4"/>
      <c r="U721" s="4"/>
      <c r="V721" s="5"/>
      <c r="W721" s="5"/>
      <c r="X721" s="5"/>
      <c r="Y721" s="7"/>
      <c r="Z721" s="7"/>
      <c r="AA721" s="8"/>
      <c r="AC721" s="5"/>
      <c r="AE721" s="9"/>
      <c r="AF721" s="1"/>
      <c r="AG721" s="1"/>
    </row>
    <row r="722" spans="1:71" s="3" customFormat="1" ht="21.75" customHeight="1">
      <c r="A722" s="99"/>
      <c r="B722" s="2"/>
      <c r="C722" s="105" t="s">
        <v>1715</v>
      </c>
      <c r="D722" s="326" t="s">
        <v>1762</v>
      </c>
      <c r="E722" s="326"/>
      <c r="F722" s="346"/>
      <c r="G722" s="359"/>
      <c r="H722" s="359"/>
      <c r="I722" s="359"/>
      <c r="J722" s="1"/>
      <c r="N722" s="4"/>
      <c r="Q722" s="5"/>
      <c r="S722" s="6"/>
      <c r="T722" s="4"/>
      <c r="U722" s="4"/>
      <c r="V722" s="5"/>
      <c r="W722" s="5"/>
      <c r="X722" s="5"/>
      <c r="Y722" s="7"/>
      <c r="Z722" s="7"/>
      <c r="AA722" s="8"/>
      <c r="AC722" s="5"/>
      <c r="AE722" s="9"/>
      <c r="AF722" s="1"/>
      <c r="AG722" s="1"/>
    </row>
    <row r="723" spans="1:71" s="3" customFormat="1" ht="30" customHeight="1">
      <c r="A723" s="109"/>
      <c r="B723" s="322" t="s">
        <v>1763</v>
      </c>
      <c r="C723" s="322"/>
      <c r="D723" s="322"/>
      <c r="E723" s="322"/>
      <c r="F723" s="346"/>
      <c r="G723" s="359"/>
      <c r="H723" s="359"/>
      <c r="I723" s="359"/>
      <c r="J723" s="1"/>
      <c r="N723" s="4"/>
      <c r="Q723" s="5"/>
      <c r="S723" s="6"/>
      <c r="T723" s="4"/>
      <c r="U723" s="4"/>
      <c r="V723" s="5"/>
      <c r="W723" s="5"/>
      <c r="X723" s="5"/>
      <c r="Y723" s="7"/>
      <c r="Z723" s="7"/>
      <c r="AA723" s="8"/>
      <c r="AC723" s="5"/>
      <c r="AE723" s="9"/>
      <c r="AF723" s="1"/>
      <c r="AG723" s="1"/>
    </row>
    <row r="724" spans="1:71" s="3" customFormat="1" ht="27.75" customHeight="1">
      <c r="A724" s="110"/>
      <c r="B724" s="100"/>
      <c r="C724" s="105" t="s">
        <v>341</v>
      </c>
      <c r="D724" s="326" t="s">
        <v>1764</v>
      </c>
      <c r="E724" s="326"/>
      <c r="F724" s="346"/>
      <c r="G724" s="359"/>
      <c r="H724" s="359"/>
      <c r="I724" s="359"/>
      <c r="J724" s="1"/>
      <c r="N724" s="4"/>
      <c r="Q724" s="5"/>
      <c r="S724" s="6"/>
      <c r="T724" s="4"/>
      <c r="U724" s="4"/>
      <c r="V724" s="5"/>
      <c r="W724" s="5"/>
      <c r="X724" s="5"/>
      <c r="Y724" s="7"/>
      <c r="Z724" s="7"/>
      <c r="AA724" s="8"/>
      <c r="AC724" s="5"/>
      <c r="AE724" s="9"/>
      <c r="AF724" s="1"/>
      <c r="AG724" s="1"/>
      <c r="BP724" s="111"/>
      <c r="BQ724" s="111"/>
      <c r="BR724" s="111"/>
      <c r="BS724" s="111"/>
    </row>
    <row r="725" spans="1:71" s="112" customFormat="1" ht="18" customHeight="1">
      <c r="A725" s="113"/>
      <c r="B725" s="100"/>
      <c r="C725" s="105" t="s">
        <v>848</v>
      </c>
      <c r="D725" s="326" t="s">
        <v>1765</v>
      </c>
      <c r="E725" s="326"/>
      <c r="F725" s="346"/>
      <c r="G725" s="359"/>
      <c r="H725" s="359"/>
      <c r="I725" s="359"/>
      <c r="J725" s="1"/>
      <c r="K725" s="3"/>
      <c r="L725" s="3"/>
      <c r="M725" s="3"/>
      <c r="N725" s="4"/>
      <c r="O725" s="3"/>
      <c r="P725" s="3"/>
      <c r="Q725" s="5"/>
      <c r="R725" s="3"/>
      <c r="S725" s="6"/>
      <c r="T725" s="4"/>
      <c r="U725" s="4"/>
      <c r="V725" s="5"/>
      <c r="W725" s="5"/>
      <c r="X725" s="5"/>
      <c r="Y725" s="7"/>
      <c r="Z725" s="7"/>
      <c r="AA725" s="8"/>
      <c r="AB725" s="3"/>
      <c r="AC725" s="5"/>
      <c r="AD725" s="3"/>
      <c r="AE725" s="9"/>
      <c r="AF725" s="1"/>
      <c r="AG725" s="1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111"/>
      <c r="BQ725" s="111"/>
      <c r="BR725" s="111"/>
      <c r="BS725" s="111"/>
    </row>
    <row r="726" spans="1:71" s="99" customFormat="1">
      <c r="B726" s="100"/>
      <c r="C726" s="105" t="s">
        <v>1088</v>
      </c>
      <c r="D726" s="326" t="s">
        <v>1766</v>
      </c>
      <c r="E726" s="326"/>
      <c r="F726" s="346"/>
      <c r="G726" s="359"/>
      <c r="H726" s="359"/>
      <c r="I726" s="359"/>
      <c r="J726" s="1"/>
      <c r="K726" s="3"/>
      <c r="L726" s="3"/>
      <c r="M726" s="3"/>
      <c r="N726" s="4"/>
      <c r="O726" s="3"/>
      <c r="P726" s="3"/>
      <c r="Q726" s="5"/>
      <c r="R726" s="3"/>
      <c r="S726" s="6"/>
      <c r="T726" s="4"/>
      <c r="U726" s="4"/>
      <c r="V726" s="5"/>
      <c r="W726" s="5"/>
      <c r="X726" s="5"/>
      <c r="Y726" s="7"/>
      <c r="Z726" s="7"/>
      <c r="AA726" s="8"/>
      <c r="AB726" s="3"/>
      <c r="AC726" s="5"/>
      <c r="AD726" s="3"/>
      <c r="AE726" s="9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</row>
    <row r="727" spans="1:71" s="99" customFormat="1">
      <c r="B727" s="2"/>
      <c r="C727" s="105" t="s">
        <v>1505</v>
      </c>
      <c r="D727" s="326" t="s">
        <v>1767</v>
      </c>
      <c r="E727" s="326"/>
      <c r="F727" s="359"/>
      <c r="G727" s="359"/>
      <c r="H727" s="359"/>
      <c r="I727" s="359"/>
      <c r="J727" s="1"/>
      <c r="K727" s="3"/>
      <c r="L727" s="3"/>
      <c r="M727" s="3"/>
      <c r="N727" s="4"/>
      <c r="O727" s="3"/>
      <c r="P727" s="3"/>
      <c r="Q727" s="5"/>
      <c r="R727" s="3"/>
      <c r="S727" s="6"/>
      <c r="T727" s="4"/>
      <c r="U727" s="4"/>
      <c r="V727" s="5"/>
      <c r="W727" s="5"/>
      <c r="X727" s="5"/>
      <c r="Y727" s="7"/>
      <c r="Z727" s="7"/>
      <c r="AA727" s="8"/>
      <c r="AB727" s="3"/>
      <c r="AC727" s="5"/>
      <c r="AD727" s="3"/>
      <c r="AE727" s="9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71"/>
      <c r="AT727" s="71"/>
      <c r="AU727" s="71"/>
      <c r="AV727" s="71"/>
      <c r="AW727" s="71"/>
      <c r="AX727" s="71"/>
      <c r="AY727" s="71"/>
      <c r="AZ727" s="71"/>
      <c r="BA727" s="71"/>
      <c r="BB727" s="71"/>
      <c r="BC727" s="71"/>
      <c r="BD727" s="71"/>
      <c r="BE727" s="71"/>
      <c r="BF727" s="71"/>
      <c r="BG727" s="71"/>
      <c r="BH727" s="71"/>
      <c r="BI727" s="71"/>
      <c r="BJ727" s="1"/>
      <c r="BK727" s="1"/>
      <c r="BL727" s="1"/>
      <c r="BM727" s="1"/>
      <c r="BN727" s="1"/>
      <c r="BO727" s="1"/>
    </row>
    <row r="728" spans="1:71" s="111" customFormat="1">
      <c r="A728" s="99"/>
      <c r="B728" s="114"/>
      <c r="C728" s="115"/>
      <c r="D728" s="116"/>
      <c r="E728" s="116"/>
      <c r="F728" s="99"/>
      <c r="G728" s="99"/>
      <c r="H728" s="99"/>
      <c r="I728" s="99"/>
      <c r="J728" s="99"/>
      <c r="N728" s="117"/>
      <c r="Q728" s="118"/>
      <c r="S728" s="119"/>
      <c r="T728" s="117"/>
      <c r="U728" s="117"/>
      <c r="V728" s="118"/>
      <c r="W728" s="118"/>
      <c r="X728" s="118"/>
      <c r="Y728" s="120"/>
      <c r="Z728" s="120"/>
      <c r="AA728" s="121"/>
      <c r="AC728" s="118"/>
      <c r="AE728" s="122"/>
      <c r="AF728" s="99"/>
      <c r="AG728" s="99"/>
      <c r="BJ728" s="108"/>
      <c r="BK728" s="3"/>
      <c r="BL728" s="3"/>
      <c r="BM728" s="3"/>
      <c r="BN728" s="3"/>
      <c r="BO728" s="3"/>
    </row>
    <row r="729" spans="1:71" s="99" customFormat="1">
      <c r="B729" s="114"/>
      <c r="C729" s="115"/>
      <c r="D729" s="116"/>
      <c r="E729" s="116"/>
      <c r="K729" s="111"/>
      <c r="L729" s="111"/>
      <c r="M729" s="111"/>
      <c r="N729" s="117"/>
      <c r="O729" s="111"/>
      <c r="P729" s="111"/>
      <c r="Q729" s="118"/>
      <c r="R729" s="111"/>
      <c r="S729" s="119"/>
      <c r="T729" s="117"/>
      <c r="U729" s="117"/>
      <c r="V729" s="118"/>
      <c r="W729" s="118"/>
      <c r="X729" s="118"/>
      <c r="Y729" s="120"/>
      <c r="Z729" s="120"/>
      <c r="AA729" s="121"/>
      <c r="AB729" s="111"/>
      <c r="AC729" s="118"/>
      <c r="AD729" s="111"/>
      <c r="AE729" s="122"/>
      <c r="BJ729" s="65"/>
      <c r="BK729" s="1"/>
      <c r="BL729" s="1"/>
      <c r="BM729" s="1"/>
      <c r="BN729" s="1"/>
      <c r="BO729" s="1"/>
    </row>
    <row r="730" spans="1:71" s="99" customFormat="1">
      <c r="B730" s="360" t="s">
        <v>1768</v>
      </c>
      <c r="C730" s="360"/>
      <c r="D730" s="360"/>
      <c r="E730" s="360"/>
      <c r="I730" s="123" t="s">
        <v>1769</v>
      </c>
      <c r="K730" s="111"/>
      <c r="L730" s="111"/>
      <c r="M730" s="111"/>
      <c r="N730" s="117"/>
      <c r="O730" s="111"/>
      <c r="P730" s="111"/>
      <c r="Q730" s="118"/>
      <c r="R730" s="111"/>
      <c r="S730" s="119"/>
      <c r="T730" s="117"/>
      <c r="U730" s="117"/>
      <c r="V730" s="118"/>
      <c r="W730" s="118"/>
      <c r="X730" s="118"/>
      <c r="Y730" s="120"/>
      <c r="Z730" s="120"/>
      <c r="AA730" s="121"/>
      <c r="AB730" s="111"/>
      <c r="AC730" s="118"/>
      <c r="AD730" s="111"/>
      <c r="AE730" s="122"/>
    </row>
    <row r="731" spans="1:71" s="99" customFormat="1">
      <c r="B731" s="114"/>
      <c r="K731" s="111"/>
      <c r="L731" s="111"/>
      <c r="M731" s="111"/>
      <c r="N731" s="117"/>
      <c r="O731" s="111"/>
      <c r="P731" s="111"/>
      <c r="Q731" s="118"/>
      <c r="R731" s="111"/>
      <c r="S731" s="119"/>
      <c r="T731" s="117"/>
      <c r="U731" s="117"/>
      <c r="V731" s="118"/>
      <c r="W731" s="118"/>
      <c r="X731" s="118"/>
      <c r="Y731" s="120"/>
      <c r="Z731" s="120"/>
      <c r="AA731" s="121"/>
      <c r="AB731" s="111"/>
      <c r="AC731" s="118"/>
      <c r="AD731" s="111"/>
      <c r="AE731" s="122"/>
    </row>
    <row r="732" spans="1:71" s="99" customFormat="1">
      <c r="B732" s="114"/>
      <c r="K732" s="111"/>
      <c r="L732" s="111"/>
      <c r="M732" s="111"/>
      <c r="N732" s="117"/>
      <c r="O732" s="111"/>
      <c r="P732" s="111"/>
      <c r="Q732" s="118"/>
      <c r="R732" s="111"/>
      <c r="S732" s="119"/>
      <c r="T732" s="117"/>
      <c r="U732" s="117"/>
      <c r="V732" s="118"/>
      <c r="W732" s="118"/>
      <c r="X732" s="118"/>
      <c r="Y732" s="120"/>
      <c r="Z732" s="120"/>
      <c r="AA732" s="121"/>
      <c r="AB732" s="111"/>
      <c r="AC732" s="118"/>
      <c r="AD732" s="111"/>
      <c r="AE732" s="122"/>
    </row>
    <row r="733" spans="1:71" s="99" customFormat="1">
      <c r="B733" s="114"/>
      <c r="C733" s="361"/>
      <c r="D733" s="361"/>
      <c r="K733" s="111"/>
      <c r="L733" s="111"/>
      <c r="M733" s="111"/>
      <c r="N733" s="117"/>
      <c r="O733" s="111"/>
      <c r="P733" s="111"/>
      <c r="Q733" s="118"/>
      <c r="R733" s="111"/>
      <c r="S733" s="119"/>
      <c r="T733" s="117"/>
      <c r="U733" s="117"/>
      <c r="V733" s="118"/>
      <c r="W733" s="118"/>
      <c r="X733" s="118"/>
      <c r="Y733" s="120"/>
      <c r="Z733" s="120"/>
      <c r="AA733" s="121"/>
      <c r="AB733" s="111"/>
      <c r="AC733" s="118"/>
      <c r="AD733" s="111"/>
      <c r="AE733" s="122"/>
    </row>
    <row r="734" spans="1:71" s="99" customFormat="1">
      <c r="B734" s="114"/>
      <c r="K734" s="111"/>
      <c r="L734" s="111"/>
      <c r="M734" s="111"/>
      <c r="N734" s="117"/>
      <c r="O734" s="111"/>
      <c r="P734" s="111"/>
      <c r="Q734" s="118"/>
      <c r="R734" s="111"/>
      <c r="S734" s="119"/>
      <c r="T734" s="117"/>
      <c r="U734" s="117"/>
      <c r="V734" s="118"/>
      <c r="W734" s="118"/>
      <c r="X734" s="118"/>
      <c r="Y734" s="120"/>
      <c r="Z734" s="120"/>
      <c r="AA734" s="121"/>
      <c r="AB734" s="111"/>
      <c r="AC734" s="118"/>
      <c r="AD734" s="111"/>
      <c r="AE734" s="122"/>
    </row>
    <row r="735" spans="1:71" s="99" customFormat="1">
      <c r="B735" s="114"/>
      <c r="K735" s="111"/>
      <c r="L735" s="111"/>
      <c r="M735" s="111"/>
      <c r="N735" s="117"/>
      <c r="O735" s="111"/>
      <c r="P735" s="111"/>
      <c r="Q735" s="118"/>
      <c r="R735" s="111"/>
      <c r="S735" s="119"/>
      <c r="T735" s="117"/>
      <c r="U735" s="117"/>
      <c r="V735" s="118"/>
      <c r="W735" s="118"/>
      <c r="X735" s="118"/>
      <c r="Y735" s="120"/>
      <c r="Z735" s="120"/>
      <c r="AA735" s="121"/>
      <c r="AB735" s="111"/>
      <c r="AC735" s="118"/>
      <c r="AD735" s="111"/>
      <c r="AE735" s="122"/>
    </row>
    <row r="736" spans="1:71" s="99" customFormat="1">
      <c r="B736" s="114"/>
      <c r="K736" s="111"/>
      <c r="L736" s="111"/>
      <c r="M736" s="111"/>
      <c r="N736" s="117"/>
      <c r="O736" s="111"/>
      <c r="P736" s="111"/>
      <c r="Q736" s="118"/>
      <c r="R736" s="111"/>
      <c r="S736" s="119"/>
      <c r="T736" s="117"/>
      <c r="U736" s="117"/>
      <c r="V736" s="118"/>
      <c r="W736" s="118"/>
      <c r="X736" s="118"/>
      <c r="Y736" s="120"/>
      <c r="Z736" s="120"/>
      <c r="AA736" s="121"/>
      <c r="AB736" s="111"/>
      <c r="AC736" s="118"/>
      <c r="AD736" s="111"/>
      <c r="AE736" s="122"/>
    </row>
    <row r="737" spans="2:31" s="99" customFormat="1">
      <c r="B737" s="114"/>
      <c r="K737" s="111"/>
      <c r="L737" s="111"/>
      <c r="M737" s="111"/>
      <c r="N737" s="117"/>
      <c r="O737" s="111"/>
      <c r="P737" s="111"/>
      <c r="Q737" s="118"/>
      <c r="R737" s="111"/>
      <c r="S737" s="119"/>
      <c r="T737" s="117"/>
      <c r="U737" s="117"/>
      <c r="V737" s="118"/>
      <c r="W737" s="118"/>
      <c r="X737" s="118"/>
      <c r="Y737" s="120"/>
      <c r="Z737" s="120"/>
      <c r="AA737" s="121"/>
      <c r="AB737" s="111"/>
      <c r="AC737" s="118"/>
      <c r="AD737" s="111"/>
      <c r="AE737" s="122"/>
    </row>
    <row r="738" spans="2:31" s="99" customFormat="1">
      <c r="B738" s="114"/>
      <c r="K738" s="111"/>
      <c r="L738" s="111"/>
      <c r="M738" s="111"/>
      <c r="N738" s="117"/>
      <c r="O738" s="111"/>
      <c r="P738" s="111"/>
      <c r="Q738" s="118"/>
      <c r="R738" s="111"/>
      <c r="S738" s="119"/>
      <c r="T738" s="117"/>
      <c r="U738" s="117"/>
      <c r="V738" s="118"/>
      <c r="W738" s="118"/>
      <c r="X738" s="118"/>
      <c r="Y738" s="120"/>
      <c r="Z738" s="120"/>
      <c r="AA738" s="121"/>
      <c r="AB738" s="111"/>
      <c r="AC738" s="118"/>
      <c r="AD738" s="111"/>
      <c r="AE738" s="122"/>
    </row>
    <row r="739" spans="2:31" s="99" customFormat="1">
      <c r="B739" s="114"/>
      <c r="K739" s="111"/>
      <c r="L739" s="111"/>
      <c r="M739" s="111"/>
      <c r="N739" s="117"/>
      <c r="O739" s="111"/>
      <c r="P739" s="111"/>
      <c r="Q739" s="118"/>
      <c r="R739" s="111"/>
      <c r="S739" s="119"/>
      <c r="T739" s="117"/>
      <c r="U739" s="117"/>
      <c r="V739" s="118"/>
      <c r="W739" s="118"/>
      <c r="X739" s="118"/>
      <c r="Y739" s="120"/>
      <c r="Z739" s="120"/>
      <c r="AA739" s="121"/>
      <c r="AB739" s="111"/>
      <c r="AC739" s="118"/>
      <c r="AD739" s="111"/>
      <c r="AE739" s="122"/>
    </row>
    <row r="740" spans="2:31" s="99" customFormat="1">
      <c r="B740" s="114"/>
      <c r="K740" s="111"/>
      <c r="L740" s="111"/>
      <c r="M740" s="111"/>
      <c r="N740" s="117"/>
      <c r="O740" s="111"/>
      <c r="P740" s="111"/>
      <c r="Q740" s="118"/>
      <c r="R740" s="111"/>
      <c r="S740" s="119"/>
      <c r="T740" s="117"/>
      <c r="U740" s="117"/>
      <c r="V740" s="118"/>
      <c r="W740" s="118"/>
      <c r="X740" s="118"/>
      <c r="Y740" s="120"/>
      <c r="Z740" s="120"/>
      <c r="AA740" s="121"/>
      <c r="AB740" s="111"/>
      <c r="AC740" s="118"/>
      <c r="AD740" s="111"/>
      <c r="AE740" s="122"/>
    </row>
    <row r="741" spans="2:31" s="99" customFormat="1">
      <c r="B741" s="114"/>
      <c r="K741" s="111"/>
      <c r="L741" s="111"/>
      <c r="M741" s="111"/>
      <c r="N741" s="117"/>
      <c r="O741" s="111"/>
      <c r="P741" s="111"/>
      <c r="Q741" s="118"/>
      <c r="R741" s="111"/>
      <c r="S741" s="119"/>
      <c r="T741" s="117"/>
      <c r="U741" s="117"/>
      <c r="V741" s="118"/>
      <c r="W741" s="118"/>
      <c r="X741" s="118"/>
      <c r="Y741" s="120"/>
      <c r="Z741" s="120"/>
      <c r="AA741" s="121"/>
      <c r="AB741" s="111"/>
      <c r="AC741" s="118"/>
      <c r="AD741" s="111"/>
      <c r="AE741" s="122"/>
    </row>
    <row r="742" spans="2:31" s="99" customFormat="1">
      <c r="B742" s="114"/>
      <c r="K742" s="111"/>
      <c r="L742" s="111"/>
      <c r="M742" s="111"/>
      <c r="N742" s="117"/>
      <c r="O742" s="111"/>
      <c r="P742" s="111"/>
      <c r="Q742" s="118"/>
      <c r="R742" s="111"/>
      <c r="S742" s="119"/>
      <c r="T742" s="117"/>
      <c r="U742" s="117"/>
      <c r="V742" s="118"/>
      <c r="W742" s="118"/>
      <c r="X742" s="118"/>
      <c r="Y742" s="120"/>
      <c r="Z742" s="120"/>
      <c r="AA742" s="121"/>
      <c r="AB742" s="111"/>
      <c r="AC742" s="118"/>
      <c r="AD742" s="111"/>
      <c r="AE742" s="122"/>
    </row>
    <row r="743" spans="2:31" s="99" customFormat="1">
      <c r="B743" s="114"/>
      <c r="K743" s="111"/>
      <c r="L743" s="111"/>
      <c r="M743" s="111"/>
      <c r="N743" s="117"/>
      <c r="O743" s="111"/>
      <c r="P743" s="111"/>
      <c r="Q743" s="118"/>
      <c r="R743" s="111"/>
      <c r="S743" s="119"/>
      <c r="T743" s="117"/>
      <c r="U743" s="117"/>
      <c r="V743" s="118"/>
      <c r="W743" s="118"/>
      <c r="X743" s="118"/>
      <c r="Y743" s="120"/>
      <c r="Z743" s="120"/>
      <c r="AA743" s="121"/>
      <c r="AB743" s="111"/>
      <c r="AC743" s="118"/>
      <c r="AD743" s="111"/>
      <c r="AE743" s="122"/>
    </row>
    <row r="744" spans="2:31" s="99" customFormat="1">
      <c r="B744" s="114"/>
      <c r="K744" s="111"/>
      <c r="L744" s="111"/>
      <c r="M744" s="111"/>
      <c r="N744" s="117"/>
      <c r="O744" s="111"/>
      <c r="P744" s="111"/>
      <c r="Q744" s="118"/>
      <c r="R744" s="111"/>
      <c r="S744" s="119"/>
      <c r="T744" s="117"/>
      <c r="U744" s="117"/>
      <c r="V744" s="118"/>
      <c r="W744" s="118"/>
      <c r="X744" s="118"/>
      <c r="Y744" s="120"/>
      <c r="Z744" s="120"/>
      <c r="AA744" s="121"/>
      <c r="AB744" s="111"/>
      <c r="AC744" s="118"/>
      <c r="AD744" s="111"/>
      <c r="AE744" s="122"/>
    </row>
    <row r="745" spans="2:31" s="99" customFormat="1">
      <c r="B745" s="114"/>
      <c r="K745" s="111"/>
      <c r="L745" s="111"/>
      <c r="M745" s="111"/>
      <c r="N745" s="117"/>
      <c r="O745" s="111"/>
      <c r="P745" s="111"/>
      <c r="Q745" s="118"/>
      <c r="R745" s="111"/>
      <c r="S745" s="119"/>
      <c r="T745" s="117"/>
      <c r="U745" s="117"/>
      <c r="V745" s="118"/>
      <c r="W745" s="118"/>
      <c r="X745" s="118"/>
      <c r="Y745" s="120"/>
      <c r="Z745" s="120"/>
      <c r="AA745" s="121"/>
      <c r="AB745" s="111"/>
      <c r="AC745" s="118"/>
      <c r="AD745" s="111"/>
      <c r="AE745" s="122"/>
    </row>
    <row r="746" spans="2:31" s="99" customFormat="1">
      <c r="B746" s="114"/>
      <c r="K746" s="111"/>
      <c r="L746" s="111"/>
      <c r="M746" s="111"/>
      <c r="N746" s="117"/>
      <c r="O746" s="111"/>
      <c r="P746" s="111"/>
      <c r="Q746" s="118"/>
      <c r="R746" s="111"/>
      <c r="S746" s="119"/>
      <c r="T746" s="117"/>
      <c r="U746" s="117"/>
      <c r="V746" s="118"/>
      <c r="W746" s="118"/>
      <c r="X746" s="118"/>
      <c r="Y746" s="120"/>
      <c r="Z746" s="120"/>
      <c r="AA746" s="121"/>
      <c r="AB746" s="111"/>
      <c r="AC746" s="118"/>
      <c r="AD746" s="111"/>
      <c r="AE746" s="122"/>
    </row>
    <row r="747" spans="2:31" s="99" customFormat="1">
      <c r="B747" s="114"/>
      <c r="K747" s="111"/>
      <c r="L747" s="111"/>
      <c r="M747" s="111"/>
      <c r="N747" s="117"/>
      <c r="O747" s="111"/>
      <c r="P747" s="111"/>
      <c r="Q747" s="118"/>
      <c r="R747" s="111"/>
      <c r="S747" s="119"/>
      <c r="T747" s="117"/>
      <c r="U747" s="117"/>
      <c r="V747" s="118"/>
      <c r="W747" s="118"/>
      <c r="X747" s="118"/>
      <c r="Y747" s="120"/>
      <c r="Z747" s="120"/>
      <c r="AA747" s="121"/>
      <c r="AB747" s="111"/>
      <c r="AC747" s="118"/>
      <c r="AD747" s="111"/>
      <c r="AE747" s="122"/>
    </row>
    <row r="748" spans="2:31" s="99" customFormat="1">
      <c r="B748" s="114"/>
      <c r="K748" s="111"/>
      <c r="L748" s="111"/>
      <c r="M748" s="111"/>
      <c r="N748" s="117"/>
      <c r="O748" s="111"/>
      <c r="P748" s="111"/>
      <c r="Q748" s="118"/>
      <c r="R748" s="111"/>
      <c r="S748" s="119"/>
      <c r="T748" s="117"/>
      <c r="U748" s="117"/>
      <c r="V748" s="118"/>
      <c r="W748" s="118"/>
      <c r="X748" s="118"/>
      <c r="Y748" s="120"/>
      <c r="Z748" s="120"/>
      <c r="AA748" s="121"/>
      <c r="AB748" s="111"/>
      <c r="AC748" s="118"/>
      <c r="AD748" s="111"/>
      <c r="AE748" s="122"/>
    </row>
    <row r="749" spans="2:31" s="99" customFormat="1">
      <c r="B749" s="114"/>
      <c r="K749" s="111"/>
      <c r="L749" s="111"/>
      <c r="M749" s="111"/>
      <c r="N749" s="117"/>
      <c r="O749" s="111"/>
      <c r="P749" s="111"/>
      <c r="Q749" s="118"/>
      <c r="R749" s="111"/>
      <c r="S749" s="119"/>
      <c r="T749" s="117"/>
      <c r="U749" s="117"/>
      <c r="V749" s="118"/>
      <c r="W749" s="118"/>
      <c r="X749" s="118"/>
      <c r="Y749" s="120"/>
      <c r="Z749" s="120"/>
      <c r="AA749" s="121"/>
      <c r="AB749" s="111"/>
      <c r="AC749" s="118"/>
      <c r="AD749" s="111"/>
      <c r="AE749" s="122"/>
    </row>
    <row r="750" spans="2:31" s="99" customFormat="1">
      <c r="B750" s="114"/>
      <c r="K750" s="111"/>
      <c r="L750" s="111"/>
      <c r="M750" s="111"/>
      <c r="N750" s="117"/>
      <c r="O750" s="111"/>
      <c r="P750" s="111"/>
      <c r="Q750" s="118"/>
      <c r="R750" s="111"/>
      <c r="S750" s="119"/>
      <c r="T750" s="117"/>
      <c r="U750" s="117"/>
      <c r="V750" s="118"/>
      <c r="W750" s="118"/>
      <c r="X750" s="118"/>
      <c r="Y750" s="120"/>
      <c r="Z750" s="120"/>
      <c r="AA750" s="121"/>
      <c r="AB750" s="111"/>
      <c r="AC750" s="118"/>
      <c r="AD750" s="111"/>
      <c r="AE750" s="122"/>
    </row>
    <row r="751" spans="2:31" s="99" customFormat="1">
      <c r="B751" s="114"/>
      <c r="K751" s="111"/>
      <c r="L751" s="111"/>
      <c r="M751" s="111"/>
      <c r="N751" s="117"/>
      <c r="O751" s="111"/>
      <c r="P751" s="111"/>
      <c r="Q751" s="118"/>
      <c r="R751" s="111"/>
      <c r="S751" s="119"/>
      <c r="T751" s="117"/>
      <c r="U751" s="117"/>
      <c r="V751" s="118"/>
      <c r="W751" s="118"/>
      <c r="X751" s="118"/>
      <c r="Y751" s="120"/>
      <c r="Z751" s="120"/>
      <c r="AA751" s="121"/>
      <c r="AB751" s="111"/>
      <c r="AC751" s="118"/>
      <c r="AD751" s="111"/>
      <c r="AE751" s="122"/>
    </row>
    <row r="752" spans="2:31" s="99" customFormat="1">
      <c r="B752" s="114"/>
      <c r="K752" s="111"/>
      <c r="L752" s="111"/>
      <c r="M752" s="111"/>
      <c r="N752" s="117"/>
      <c r="O752" s="111"/>
      <c r="P752" s="111"/>
      <c r="Q752" s="118"/>
      <c r="R752" s="111"/>
      <c r="S752" s="119"/>
      <c r="T752" s="117"/>
      <c r="U752" s="117"/>
      <c r="V752" s="118"/>
      <c r="W752" s="118"/>
      <c r="X752" s="118"/>
      <c r="Y752" s="120"/>
      <c r="Z752" s="120"/>
      <c r="AA752" s="121"/>
      <c r="AB752" s="111"/>
      <c r="AC752" s="118"/>
      <c r="AD752" s="111"/>
      <c r="AE752" s="122"/>
    </row>
    <row r="753" spans="2:31" s="99" customFormat="1">
      <c r="B753" s="114"/>
      <c r="K753" s="111"/>
      <c r="L753" s="111"/>
      <c r="M753" s="111"/>
      <c r="N753" s="117"/>
      <c r="O753" s="111"/>
      <c r="P753" s="111"/>
      <c r="Q753" s="118"/>
      <c r="R753" s="111"/>
      <c r="S753" s="119"/>
      <c r="T753" s="117"/>
      <c r="U753" s="117"/>
      <c r="V753" s="118"/>
      <c r="W753" s="118"/>
      <c r="X753" s="118"/>
      <c r="Y753" s="120"/>
      <c r="Z753" s="120"/>
      <c r="AA753" s="121"/>
      <c r="AB753" s="111"/>
      <c r="AC753" s="118"/>
      <c r="AD753" s="111"/>
      <c r="AE753" s="122"/>
    </row>
    <row r="754" spans="2:31" s="99" customFormat="1">
      <c r="B754" s="114"/>
      <c r="K754" s="111"/>
      <c r="L754" s="111"/>
      <c r="M754" s="111"/>
      <c r="N754" s="117"/>
      <c r="O754" s="111"/>
      <c r="P754" s="111"/>
      <c r="Q754" s="118"/>
      <c r="R754" s="111"/>
      <c r="S754" s="119"/>
      <c r="T754" s="117"/>
      <c r="U754" s="117"/>
      <c r="V754" s="118"/>
      <c r="W754" s="118"/>
      <c r="X754" s="118"/>
      <c r="Y754" s="120"/>
      <c r="Z754" s="120"/>
      <c r="AA754" s="121"/>
      <c r="AB754" s="111"/>
      <c r="AC754" s="118"/>
      <c r="AD754" s="111"/>
      <c r="AE754" s="122"/>
    </row>
    <row r="755" spans="2:31" s="99" customFormat="1">
      <c r="B755" s="114"/>
      <c r="K755" s="111"/>
      <c r="L755" s="111"/>
      <c r="M755" s="111"/>
      <c r="N755" s="117"/>
      <c r="O755" s="111"/>
      <c r="P755" s="111"/>
      <c r="Q755" s="118"/>
      <c r="R755" s="111"/>
      <c r="S755" s="119"/>
      <c r="T755" s="117"/>
      <c r="U755" s="117"/>
      <c r="V755" s="118"/>
      <c r="W755" s="118"/>
      <c r="X755" s="118"/>
      <c r="Y755" s="120"/>
      <c r="Z755" s="120"/>
      <c r="AA755" s="121"/>
      <c r="AB755" s="111"/>
      <c r="AC755" s="118"/>
      <c r="AD755" s="111"/>
      <c r="AE755" s="122"/>
    </row>
    <row r="756" spans="2:31" s="99" customFormat="1">
      <c r="B756" s="114"/>
      <c r="K756" s="111"/>
      <c r="L756" s="111"/>
      <c r="M756" s="111"/>
      <c r="N756" s="117"/>
      <c r="O756" s="111"/>
      <c r="P756" s="111"/>
      <c r="Q756" s="118"/>
      <c r="R756" s="111"/>
      <c r="S756" s="119"/>
      <c r="T756" s="117"/>
      <c r="U756" s="117"/>
      <c r="V756" s="118"/>
      <c r="W756" s="118"/>
      <c r="X756" s="118"/>
      <c r="Y756" s="120"/>
      <c r="Z756" s="120"/>
      <c r="AA756" s="121"/>
      <c r="AB756" s="111"/>
      <c r="AC756" s="118"/>
      <c r="AD756" s="111"/>
      <c r="AE756" s="122"/>
    </row>
    <row r="757" spans="2:31" s="99" customFormat="1">
      <c r="B757" s="114"/>
      <c r="K757" s="111"/>
      <c r="L757" s="111"/>
      <c r="M757" s="111"/>
      <c r="N757" s="117"/>
      <c r="O757" s="111"/>
      <c r="P757" s="111"/>
      <c r="Q757" s="118"/>
      <c r="R757" s="111"/>
      <c r="S757" s="119"/>
      <c r="T757" s="117"/>
      <c r="U757" s="117"/>
      <c r="V757" s="118"/>
      <c r="W757" s="118"/>
      <c r="X757" s="118"/>
      <c r="Y757" s="120"/>
      <c r="Z757" s="120"/>
      <c r="AA757" s="121"/>
      <c r="AB757" s="111"/>
      <c r="AC757" s="118"/>
      <c r="AD757" s="111"/>
      <c r="AE757" s="122"/>
    </row>
    <row r="758" spans="2:31" s="99" customFormat="1">
      <c r="B758" s="114"/>
      <c r="K758" s="111"/>
      <c r="L758" s="111"/>
      <c r="M758" s="111"/>
      <c r="N758" s="117"/>
      <c r="O758" s="111"/>
      <c r="P758" s="111"/>
      <c r="Q758" s="118"/>
      <c r="R758" s="111"/>
      <c r="S758" s="119"/>
      <c r="T758" s="117"/>
      <c r="U758" s="117"/>
      <c r="V758" s="118"/>
      <c r="W758" s="118"/>
      <c r="X758" s="118"/>
      <c r="Y758" s="120"/>
      <c r="Z758" s="120"/>
      <c r="AA758" s="121"/>
      <c r="AB758" s="111"/>
      <c r="AC758" s="118"/>
      <c r="AD758" s="111"/>
      <c r="AE758" s="122"/>
    </row>
    <row r="759" spans="2:31" s="99" customFormat="1">
      <c r="B759" s="114"/>
      <c r="K759" s="111"/>
      <c r="L759" s="111"/>
      <c r="M759" s="111"/>
      <c r="N759" s="117"/>
      <c r="O759" s="111"/>
      <c r="P759" s="111"/>
      <c r="Q759" s="118"/>
      <c r="R759" s="111"/>
      <c r="S759" s="119"/>
      <c r="T759" s="117"/>
      <c r="U759" s="117"/>
      <c r="V759" s="118"/>
      <c r="W759" s="118"/>
      <c r="X759" s="118"/>
      <c r="Y759" s="120"/>
      <c r="Z759" s="120"/>
      <c r="AA759" s="121"/>
      <c r="AB759" s="111"/>
      <c r="AC759" s="118"/>
      <c r="AD759" s="111"/>
      <c r="AE759" s="122"/>
    </row>
    <row r="760" spans="2:31" s="99" customFormat="1">
      <c r="B760" s="114"/>
      <c r="K760" s="111"/>
      <c r="L760" s="111"/>
      <c r="M760" s="111"/>
      <c r="N760" s="117"/>
      <c r="O760" s="111"/>
      <c r="P760" s="111"/>
      <c r="Q760" s="118"/>
      <c r="R760" s="111"/>
      <c r="S760" s="119"/>
      <c r="T760" s="117"/>
      <c r="U760" s="117"/>
      <c r="V760" s="118"/>
      <c r="W760" s="118"/>
      <c r="X760" s="118"/>
      <c r="Y760" s="120"/>
      <c r="Z760" s="120"/>
      <c r="AA760" s="121"/>
      <c r="AB760" s="111"/>
      <c r="AC760" s="118"/>
      <c r="AD760" s="111"/>
      <c r="AE760" s="122"/>
    </row>
    <row r="761" spans="2:31" s="99" customFormat="1">
      <c r="B761" s="114"/>
      <c r="K761" s="111"/>
      <c r="L761" s="111"/>
      <c r="M761" s="111"/>
      <c r="N761" s="117"/>
      <c r="O761" s="111"/>
      <c r="P761" s="111"/>
      <c r="Q761" s="118"/>
      <c r="R761" s="111"/>
      <c r="S761" s="119"/>
      <c r="T761" s="117"/>
      <c r="U761" s="117"/>
      <c r="V761" s="118"/>
      <c r="W761" s="118"/>
      <c r="X761" s="118"/>
      <c r="Y761" s="120"/>
      <c r="Z761" s="120"/>
      <c r="AA761" s="121"/>
      <c r="AB761" s="111"/>
      <c r="AC761" s="118"/>
      <c r="AD761" s="111"/>
      <c r="AE761" s="122"/>
    </row>
    <row r="762" spans="2:31" s="99" customFormat="1">
      <c r="B762" s="114"/>
      <c r="K762" s="111"/>
      <c r="L762" s="111"/>
      <c r="M762" s="111"/>
      <c r="N762" s="117"/>
      <c r="O762" s="111"/>
      <c r="P762" s="111"/>
      <c r="Q762" s="118"/>
      <c r="R762" s="111"/>
      <c r="S762" s="119"/>
      <c r="T762" s="117"/>
      <c r="U762" s="117"/>
      <c r="V762" s="118"/>
      <c r="W762" s="118"/>
      <c r="X762" s="118"/>
      <c r="Y762" s="120"/>
      <c r="Z762" s="120"/>
      <c r="AA762" s="121"/>
      <c r="AB762" s="111"/>
      <c r="AC762" s="118"/>
      <c r="AD762" s="111"/>
      <c r="AE762" s="122"/>
    </row>
    <row r="763" spans="2:31" s="99" customFormat="1">
      <c r="B763" s="114"/>
      <c r="K763" s="111"/>
      <c r="L763" s="111"/>
      <c r="M763" s="111"/>
      <c r="N763" s="117"/>
      <c r="O763" s="111"/>
      <c r="P763" s="111"/>
      <c r="Q763" s="118"/>
      <c r="R763" s="111"/>
      <c r="S763" s="119"/>
      <c r="T763" s="117"/>
      <c r="U763" s="117"/>
      <c r="V763" s="118"/>
      <c r="W763" s="118"/>
      <c r="X763" s="118"/>
      <c r="Y763" s="120"/>
      <c r="Z763" s="120"/>
      <c r="AA763" s="121"/>
      <c r="AB763" s="111"/>
      <c r="AC763" s="118"/>
      <c r="AD763" s="111"/>
      <c r="AE763" s="122"/>
    </row>
    <row r="764" spans="2:31" s="99" customFormat="1">
      <c r="B764" s="114"/>
      <c r="K764" s="111"/>
      <c r="L764" s="111"/>
      <c r="M764" s="111"/>
      <c r="N764" s="117"/>
      <c r="O764" s="111"/>
      <c r="P764" s="111"/>
      <c r="Q764" s="118"/>
      <c r="R764" s="111"/>
      <c r="S764" s="119"/>
      <c r="T764" s="117"/>
      <c r="U764" s="117"/>
      <c r="V764" s="118"/>
      <c r="W764" s="118"/>
      <c r="X764" s="118"/>
      <c r="Y764" s="120"/>
      <c r="Z764" s="120"/>
      <c r="AA764" s="121"/>
      <c r="AB764" s="111"/>
      <c r="AC764" s="118"/>
      <c r="AD764" s="111"/>
      <c r="AE764" s="122"/>
    </row>
    <row r="765" spans="2:31" s="99" customFormat="1">
      <c r="B765" s="114"/>
      <c r="K765" s="111"/>
      <c r="L765" s="111"/>
      <c r="M765" s="111"/>
      <c r="N765" s="117"/>
      <c r="O765" s="111"/>
      <c r="P765" s="111"/>
      <c r="Q765" s="118"/>
      <c r="R765" s="111"/>
      <c r="S765" s="119"/>
      <c r="T765" s="117"/>
      <c r="U765" s="117"/>
      <c r="V765" s="118"/>
      <c r="W765" s="118"/>
      <c r="X765" s="118"/>
      <c r="Y765" s="120"/>
      <c r="Z765" s="120"/>
      <c r="AA765" s="121"/>
      <c r="AB765" s="111"/>
      <c r="AC765" s="118"/>
      <c r="AD765" s="111"/>
      <c r="AE765" s="122"/>
    </row>
    <row r="766" spans="2:31" s="99" customFormat="1">
      <c r="B766" s="114"/>
      <c r="K766" s="111"/>
      <c r="L766" s="111"/>
      <c r="M766" s="111"/>
      <c r="N766" s="117"/>
      <c r="O766" s="111"/>
      <c r="P766" s="111"/>
      <c r="Q766" s="118"/>
      <c r="R766" s="111"/>
      <c r="S766" s="119"/>
      <c r="T766" s="117"/>
      <c r="U766" s="117"/>
      <c r="V766" s="118"/>
      <c r="W766" s="118"/>
      <c r="X766" s="118"/>
      <c r="Y766" s="120"/>
      <c r="Z766" s="120"/>
      <c r="AA766" s="121"/>
      <c r="AB766" s="111"/>
      <c r="AC766" s="118"/>
      <c r="AD766" s="111"/>
      <c r="AE766" s="122"/>
    </row>
    <row r="767" spans="2:31" s="99" customFormat="1">
      <c r="B767" s="114"/>
      <c r="K767" s="111"/>
      <c r="L767" s="111"/>
      <c r="M767" s="111"/>
      <c r="N767" s="117"/>
      <c r="O767" s="111"/>
      <c r="P767" s="111"/>
      <c r="Q767" s="118"/>
      <c r="R767" s="111"/>
      <c r="S767" s="119"/>
      <c r="T767" s="117"/>
      <c r="U767" s="117"/>
      <c r="V767" s="118"/>
      <c r="W767" s="118"/>
      <c r="X767" s="118"/>
      <c r="Y767" s="120"/>
      <c r="Z767" s="120"/>
      <c r="AA767" s="121"/>
      <c r="AB767" s="111"/>
      <c r="AC767" s="118"/>
      <c r="AD767" s="111"/>
      <c r="AE767" s="122"/>
    </row>
    <row r="768" spans="2:31" s="124" customFormat="1">
      <c r="B768" s="114"/>
      <c r="C768" s="99"/>
      <c r="D768" s="99"/>
      <c r="E768" s="99"/>
      <c r="K768" s="125"/>
      <c r="L768" s="125"/>
      <c r="M768" s="125"/>
      <c r="N768" s="126"/>
      <c r="O768" s="125"/>
      <c r="P768" s="125"/>
      <c r="Q768" s="127"/>
      <c r="R768" s="125"/>
      <c r="S768" s="128"/>
      <c r="T768" s="126"/>
      <c r="U768" s="126"/>
      <c r="V768" s="127"/>
      <c r="W768" s="127"/>
      <c r="X768" s="127"/>
      <c r="Y768" s="129"/>
      <c r="Z768" s="129"/>
      <c r="AA768" s="130"/>
      <c r="AB768" s="125"/>
      <c r="AC768" s="127"/>
      <c r="AD768" s="125"/>
      <c r="AE768" s="131"/>
    </row>
    <row r="769" spans="2:5">
      <c r="B769" s="114"/>
      <c r="C769" s="99"/>
      <c r="D769" s="99"/>
      <c r="E769" s="99"/>
    </row>
    <row r="770" spans="2:5">
      <c r="B770" s="114"/>
      <c r="C770" s="99"/>
      <c r="D770" s="99"/>
      <c r="E770" s="99"/>
    </row>
    <row r="771" spans="2:5">
      <c r="B771" s="114"/>
      <c r="C771" s="99"/>
      <c r="D771" s="99"/>
      <c r="E771" s="99"/>
    </row>
    <row r="772" spans="2:5">
      <c r="B772" s="114"/>
      <c r="C772" s="99"/>
      <c r="D772" s="99"/>
      <c r="E772" s="99"/>
    </row>
    <row r="773" spans="2:5">
      <c r="B773" s="132"/>
      <c r="C773" s="124"/>
      <c r="D773" s="124"/>
      <c r="E773" s="124"/>
    </row>
    <row r="1202" spans="1:33" s="3" customFormat="1">
      <c r="A1202" s="1"/>
      <c r="B1202" s="2"/>
      <c r="C1202" s="1"/>
      <c r="D1202" s="1"/>
      <c r="E1202" s="1"/>
      <c r="F1202" s="1"/>
      <c r="G1202" s="1"/>
      <c r="H1202" s="1"/>
      <c r="I1202" s="1"/>
      <c r="J1202" s="1"/>
      <c r="N1202" s="4"/>
      <c r="Q1202" s="5"/>
      <c r="S1202" s="6"/>
      <c r="T1202" s="4"/>
      <c r="U1202" s="4"/>
      <c r="V1202" s="5"/>
      <c r="W1202" s="5"/>
      <c r="X1202" s="5"/>
      <c r="Y1202" s="7"/>
      <c r="Z1202" s="7"/>
      <c r="AA1202" s="8"/>
      <c r="AC1202" s="5"/>
      <c r="AE1202" s="9"/>
      <c r="AF1202" s="1"/>
      <c r="AG1202" s="1"/>
    </row>
    <row r="1258" spans="1:33" s="3" customFormat="1">
      <c r="A1258" s="1"/>
      <c r="B1258" s="2"/>
      <c r="C1258" s="1"/>
      <c r="D1258" s="1"/>
      <c r="E1258" s="1"/>
      <c r="F1258" s="1"/>
      <c r="G1258" s="1"/>
      <c r="H1258" s="1"/>
      <c r="I1258" s="1"/>
      <c r="J1258" s="1" t="s">
        <v>7</v>
      </c>
      <c r="N1258" s="4"/>
      <c r="Q1258" s="5"/>
      <c r="S1258" s="6"/>
      <c r="T1258" s="4"/>
      <c r="U1258" s="4"/>
      <c r="V1258" s="5"/>
      <c r="W1258" s="5"/>
      <c r="X1258" s="5"/>
      <c r="Y1258" s="7"/>
      <c r="Z1258" s="7"/>
      <c r="AA1258" s="8"/>
      <c r="AC1258" s="5"/>
      <c r="AE1258" s="9"/>
      <c r="AF1258" s="1"/>
      <c r="AG1258" s="1"/>
    </row>
  </sheetData>
  <mergeCells count="68">
    <mergeCell ref="D727:E727"/>
    <mergeCell ref="F727:I727"/>
    <mergeCell ref="B730:E730"/>
    <mergeCell ref="C733:D733"/>
    <mergeCell ref="D724:E724"/>
    <mergeCell ref="F724:I724"/>
    <mergeCell ref="D725:E725"/>
    <mergeCell ref="F725:I725"/>
    <mergeCell ref="D726:E726"/>
    <mergeCell ref="F726:I726"/>
    <mergeCell ref="D721:E721"/>
    <mergeCell ref="F721:I721"/>
    <mergeCell ref="D722:E722"/>
    <mergeCell ref="F722:I722"/>
    <mergeCell ref="B723:E723"/>
    <mergeCell ref="F723:I723"/>
    <mergeCell ref="D718:E718"/>
    <mergeCell ref="F718:I718"/>
    <mergeCell ref="D719:E719"/>
    <mergeCell ref="F719:I719"/>
    <mergeCell ref="D720:E720"/>
    <mergeCell ref="F720:I720"/>
    <mergeCell ref="D715:E715"/>
    <mergeCell ref="F715:I715"/>
    <mergeCell ref="D716:E716"/>
    <mergeCell ref="F716:I716"/>
    <mergeCell ref="B717:E717"/>
    <mergeCell ref="F717:I717"/>
    <mergeCell ref="D712:E712"/>
    <mergeCell ref="F712:I712"/>
    <mergeCell ref="D713:E713"/>
    <mergeCell ref="F713:I713"/>
    <mergeCell ref="D714:E714"/>
    <mergeCell ref="F714:I714"/>
    <mergeCell ref="D709:E709"/>
    <mergeCell ref="F709:I709"/>
    <mergeCell ref="D710:E710"/>
    <mergeCell ref="F710:I710"/>
    <mergeCell ref="D711:E711"/>
    <mergeCell ref="F711:I711"/>
    <mergeCell ref="D706:E706"/>
    <mergeCell ref="G706:I706"/>
    <mergeCell ref="D707:E707"/>
    <mergeCell ref="G707:I707"/>
    <mergeCell ref="D708:E708"/>
    <mergeCell ref="F708:I708"/>
    <mergeCell ref="D703:E703"/>
    <mergeCell ref="G703:I703"/>
    <mergeCell ref="D704:E704"/>
    <mergeCell ref="G704:I704"/>
    <mergeCell ref="D705:E705"/>
    <mergeCell ref="G705:I705"/>
    <mergeCell ref="D701:E701"/>
    <mergeCell ref="G701:I701"/>
    <mergeCell ref="D702:E702"/>
    <mergeCell ref="G702:I702"/>
    <mergeCell ref="W702:Z702"/>
    <mergeCell ref="D699:E699"/>
    <mergeCell ref="G699:I699"/>
    <mergeCell ref="W699:Z699"/>
    <mergeCell ref="D700:E700"/>
    <mergeCell ref="G700:I700"/>
    <mergeCell ref="B696:E696"/>
    <mergeCell ref="G696:I696"/>
    <mergeCell ref="D697:E697"/>
    <mergeCell ref="G697:I697"/>
    <mergeCell ref="D698:E698"/>
    <mergeCell ref="G698:I698"/>
  </mergeCells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C32B-ED6B-417E-8B0C-99E8B9618761}">
  <sheetPr>
    <pageSetUpPr fitToPage="1"/>
  </sheetPr>
  <dimension ref="A1:CK1306"/>
  <sheetViews>
    <sheetView tabSelected="1" workbookViewId="0">
      <pane xSplit="8" ySplit="2" topLeftCell="I3" activePane="bottomRight" state="frozen"/>
      <selection activeCell="M670" sqref="M670"/>
      <selection pane="topRight"/>
      <selection pane="bottomLeft"/>
      <selection pane="bottomRight" activeCell="P3" sqref="P3"/>
    </sheetView>
  </sheetViews>
  <sheetFormatPr defaultColWidth="8.83203125" defaultRowHeight="15"/>
  <cols>
    <col min="1" max="1" width="13.5" style="313" hidden="1" customWidth="1"/>
    <col min="2" max="2" width="9.6640625" style="402" customWidth="1"/>
    <col min="3" max="3" width="33.83203125" style="403" customWidth="1"/>
    <col min="4" max="4" width="23.6640625" style="403" customWidth="1"/>
    <col min="5" max="5" width="24.1640625" style="403" customWidth="1"/>
    <col min="6" max="6" width="24" style="403" customWidth="1"/>
    <col min="7" max="7" width="12.33203125" style="403" customWidth="1"/>
    <col min="8" max="8" width="13.1640625" style="403" customWidth="1"/>
    <col min="9" max="9" width="25.83203125" style="403" customWidth="1"/>
    <col min="10" max="10" width="18" style="403" customWidth="1"/>
    <col min="11" max="11" width="20.5" style="404" bestFit="1" customWidth="1"/>
    <col min="12" max="12" width="28.1640625" style="135" hidden="1" customWidth="1"/>
    <col min="13" max="16384" width="8.83203125" style="313"/>
  </cols>
  <sheetData>
    <row r="1" spans="1:12" ht="42.75">
      <c r="B1" s="402" t="s">
        <v>0</v>
      </c>
      <c r="C1" s="403" t="s">
        <v>1</v>
      </c>
      <c r="D1" s="403" t="s">
        <v>2</v>
      </c>
      <c r="E1" s="403" t="s">
        <v>3</v>
      </c>
      <c r="F1" s="403" t="s">
        <v>4</v>
      </c>
      <c r="G1" s="403" t="s">
        <v>5</v>
      </c>
      <c r="H1" s="403" t="s">
        <v>2079</v>
      </c>
      <c r="I1" s="403" t="s">
        <v>1969</v>
      </c>
      <c r="J1" s="403" t="s">
        <v>8</v>
      </c>
      <c r="K1" s="426" t="s">
        <v>2081</v>
      </c>
      <c r="L1" s="427" t="s">
        <v>1788</v>
      </c>
    </row>
    <row r="2" spans="1:12" ht="45">
      <c r="B2" s="402" t="s">
        <v>1770</v>
      </c>
      <c r="C2" s="403" t="s">
        <v>32</v>
      </c>
      <c r="D2" s="403" t="s">
        <v>33</v>
      </c>
      <c r="E2" s="403" t="s">
        <v>34</v>
      </c>
      <c r="F2" s="403" t="s">
        <v>35</v>
      </c>
      <c r="G2" s="403" t="s">
        <v>36</v>
      </c>
      <c r="I2" s="403" t="s">
        <v>37</v>
      </c>
      <c r="J2" s="403">
        <v>2466186019</v>
      </c>
      <c r="K2" s="405">
        <v>2308602.14</v>
      </c>
      <c r="L2" s="136" t="e">
        <f>#REF!-Таблица82343567[[#This Row],[Остаток по состоянию на 30.06.2025 г.]]</f>
        <v>#REF!</v>
      </c>
    </row>
    <row r="3" spans="1:12" s="311" customFormat="1" ht="60">
      <c r="B3" s="402" t="s">
        <v>2080</v>
      </c>
      <c r="C3" s="402" t="s">
        <v>1789</v>
      </c>
      <c r="D3" s="403" t="s">
        <v>33</v>
      </c>
      <c r="E3" s="403" t="s">
        <v>1581</v>
      </c>
      <c r="F3" s="403" t="s">
        <v>1582</v>
      </c>
      <c r="G3" s="403" t="s">
        <v>1486</v>
      </c>
      <c r="H3" s="403" t="s">
        <v>44</v>
      </c>
      <c r="I3" s="403" t="s">
        <v>7</v>
      </c>
      <c r="J3" s="403"/>
      <c r="K3" s="406">
        <v>3100000</v>
      </c>
      <c r="L3" s="136" t="e">
        <f>#REF!-Таблица82343567[[#This Row],[Остаток по состоянию на 30.06.2025 г.]]</f>
        <v>#REF!</v>
      </c>
    </row>
    <row r="4" spans="1:12" s="311" customFormat="1" ht="60">
      <c r="B4" s="402" t="s">
        <v>2080</v>
      </c>
      <c r="C4" s="402" t="s">
        <v>1790</v>
      </c>
      <c r="D4" s="403" t="s">
        <v>33</v>
      </c>
      <c r="E4" s="403" t="s">
        <v>1604</v>
      </c>
      <c r="F4" s="403" t="s">
        <v>1605</v>
      </c>
      <c r="G4" s="403" t="s">
        <v>383</v>
      </c>
      <c r="H4" s="403" t="s">
        <v>44</v>
      </c>
      <c r="I4" s="403"/>
      <c r="J4" s="403"/>
      <c r="K4" s="406">
        <v>7500000</v>
      </c>
      <c r="L4" s="136" t="e">
        <f>#REF!-Таблица82343567[[#This Row],[Остаток по состоянию на 30.06.2025 г.]]</f>
        <v>#REF!</v>
      </c>
    </row>
    <row r="5" spans="1:12" ht="60">
      <c r="B5" s="402" t="s">
        <v>2080</v>
      </c>
      <c r="C5" s="403" t="s">
        <v>40</v>
      </c>
      <c r="D5" s="403" t="s">
        <v>33</v>
      </c>
      <c r="E5" s="403" t="s">
        <v>41</v>
      </c>
      <c r="F5" s="403" t="s">
        <v>42</v>
      </c>
      <c r="G5" s="403" t="s">
        <v>43</v>
      </c>
      <c r="H5" s="403" t="s">
        <v>44</v>
      </c>
      <c r="K5" s="406">
        <v>1200000</v>
      </c>
      <c r="L5" s="136" t="e">
        <f>#REF!-Таблица82343567[[#This Row],[Остаток по состоянию на 30.06.2025 г.]]</f>
        <v>#REF!</v>
      </c>
    </row>
    <row r="6" spans="1:12" ht="30">
      <c r="A6" s="15" t="s">
        <v>1770</v>
      </c>
      <c r="B6" s="402" t="s">
        <v>1770</v>
      </c>
      <c r="C6" s="403" t="s">
        <v>59</v>
      </c>
      <c r="D6" s="403" t="s">
        <v>33</v>
      </c>
      <c r="E6" s="403" t="s">
        <v>60</v>
      </c>
      <c r="F6" s="403" t="s">
        <v>61</v>
      </c>
      <c r="G6" s="403" t="s">
        <v>62</v>
      </c>
      <c r="I6" s="403" t="s">
        <v>63</v>
      </c>
      <c r="J6" s="403" t="s">
        <v>64</v>
      </c>
      <c r="K6" s="405">
        <v>6554810.4699999997</v>
      </c>
      <c r="L6" s="136" t="e">
        <f>#REF!-Таблица82343567[[#This Row],[Остаток по состоянию на 30.06.2025 г.]]</f>
        <v>#REF!</v>
      </c>
    </row>
    <row r="7" spans="1:12">
      <c r="A7" s="15" t="s">
        <v>1770</v>
      </c>
      <c r="B7" s="402" t="s">
        <v>1770</v>
      </c>
      <c r="C7" s="403" t="s">
        <v>65</v>
      </c>
      <c r="D7" s="403" t="s">
        <v>66</v>
      </c>
      <c r="E7" s="403" t="s">
        <v>67</v>
      </c>
      <c r="F7" s="403" t="s">
        <v>68</v>
      </c>
      <c r="G7" s="403" t="s">
        <v>69</v>
      </c>
      <c r="I7" s="403" t="s">
        <v>70</v>
      </c>
      <c r="J7" s="403" t="s">
        <v>71</v>
      </c>
      <c r="K7" s="405">
        <v>353104.08</v>
      </c>
      <c r="L7" s="136" t="e">
        <f>#REF!-Таблица82343567[[#This Row],[Остаток по состоянию на 30.06.2025 г.]]</f>
        <v>#REF!</v>
      </c>
    </row>
    <row r="8" spans="1:12">
      <c r="A8" s="15" t="s">
        <v>1770</v>
      </c>
      <c r="B8" s="402" t="s">
        <v>1770</v>
      </c>
      <c r="C8" s="403" t="s">
        <v>72</v>
      </c>
      <c r="D8" s="403" t="s">
        <v>66</v>
      </c>
      <c r="E8" s="403" t="s">
        <v>73</v>
      </c>
      <c r="F8" s="403" t="s">
        <v>74</v>
      </c>
      <c r="G8" s="403" t="s">
        <v>75</v>
      </c>
      <c r="I8" s="403" t="s">
        <v>76</v>
      </c>
      <c r="J8" s="403" t="s">
        <v>71</v>
      </c>
      <c r="K8" s="405">
        <v>381077.13</v>
      </c>
      <c r="L8" s="136" t="e">
        <f>#REF!-Таблица82343567[[#This Row],[Остаток по состоянию на 30.06.2025 г.]]</f>
        <v>#REF!</v>
      </c>
    </row>
    <row r="9" spans="1:12">
      <c r="A9" s="15" t="s">
        <v>1770</v>
      </c>
      <c r="B9" s="402" t="s">
        <v>1770</v>
      </c>
      <c r="C9" s="403" t="s">
        <v>77</v>
      </c>
      <c r="D9" s="403" t="s">
        <v>66</v>
      </c>
      <c r="E9" s="403" t="s">
        <v>78</v>
      </c>
      <c r="F9" s="403" t="s">
        <v>79</v>
      </c>
      <c r="G9" s="403" t="s">
        <v>80</v>
      </c>
      <c r="I9" s="403" t="s">
        <v>70</v>
      </c>
      <c r="J9" s="403" t="s">
        <v>71</v>
      </c>
      <c r="K9" s="405">
        <v>412959.63</v>
      </c>
      <c r="L9" s="136" t="e">
        <f>#REF!-Таблица82343567[[#This Row],[Остаток по состоянию на 30.06.2025 г.]]</f>
        <v>#REF!</v>
      </c>
    </row>
    <row r="10" spans="1:12" ht="30">
      <c r="A10" s="15" t="s">
        <v>1770</v>
      </c>
      <c r="B10" s="402" t="s">
        <v>1770</v>
      </c>
      <c r="C10" s="403" t="s">
        <v>82</v>
      </c>
      <c r="D10" s="403" t="s">
        <v>83</v>
      </c>
      <c r="E10" s="403" t="s">
        <v>84</v>
      </c>
      <c r="F10" s="403" t="s">
        <v>85</v>
      </c>
      <c r="G10" s="403" t="s">
        <v>75</v>
      </c>
      <c r="I10" s="403" t="s">
        <v>86</v>
      </c>
      <c r="J10" s="403" t="s">
        <v>87</v>
      </c>
      <c r="K10" s="405">
        <v>395038.62</v>
      </c>
      <c r="L10" s="136" t="e">
        <f>#REF!-Таблица82343567[[#This Row],[Остаток по состоянию на 30.06.2025 г.]]</f>
        <v>#REF!</v>
      </c>
    </row>
    <row r="11" spans="1:12" ht="30">
      <c r="A11" s="15" t="s">
        <v>1770</v>
      </c>
      <c r="B11" s="402" t="s">
        <v>1770</v>
      </c>
      <c r="C11" s="403" t="s">
        <v>88</v>
      </c>
      <c r="D11" s="403" t="s">
        <v>83</v>
      </c>
      <c r="E11" s="403" t="s">
        <v>84</v>
      </c>
      <c r="F11" s="403" t="s">
        <v>85</v>
      </c>
      <c r="G11" s="403" t="s">
        <v>89</v>
      </c>
      <c r="I11" s="403" t="s">
        <v>86</v>
      </c>
      <c r="J11" s="403" t="s">
        <v>87</v>
      </c>
      <c r="K11" s="405">
        <v>447191.6</v>
      </c>
      <c r="L11" s="136" t="e">
        <f>#REF!-Таблица82343567[[#This Row],[Остаток по состоянию на 30.06.2025 г.]]</f>
        <v>#REF!</v>
      </c>
    </row>
    <row r="12" spans="1:12" ht="45">
      <c r="A12" s="15" t="s">
        <v>1770</v>
      </c>
      <c r="B12" s="402" t="s">
        <v>1770</v>
      </c>
      <c r="C12" s="403" t="s">
        <v>90</v>
      </c>
      <c r="D12" s="403" t="s">
        <v>33</v>
      </c>
      <c r="E12" s="403" t="s">
        <v>91</v>
      </c>
      <c r="F12" s="403" t="s">
        <v>92</v>
      </c>
      <c r="G12" s="403" t="s">
        <v>93</v>
      </c>
      <c r="I12" s="403" t="s">
        <v>94</v>
      </c>
      <c r="J12" s="403" t="s">
        <v>95</v>
      </c>
      <c r="K12" s="405">
        <v>431441.78</v>
      </c>
      <c r="L12" s="136" t="e">
        <f>#REF!-Таблица82343567[[#This Row],[Остаток по состоянию на 30.06.2025 г.]]</f>
        <v>#REF!</v>
      </c>
    </row>
    <row r="13" spans="1:12" s="317" customFormat="1">
      <c r="A13" s="316" t="s">
        <v>1770</v>
      </c>
      <c r="B13" s="402" t="s">
        <v>1770</v>
      </c>
      <c r="C13" s="403" t="s">
        <v>97</v>
      </c>
      <c r="D13" s="403" t="s">
        <v>33</v>
      </c>
      <c r="E13" s="403" t="s">
        <v>98</v>
      </c>
      <c r="F13" s="403" t="s">
        <v>99</v>
      </c>
      <c r="G13" s="403" t="s">
        <v>62</v>
      </c>
      <c r="H13" s="403"/>
      <c r="I13" s="403" t="s">
        <v>100</v>
      </c>
      <c r="J13" s="403" t="s">
        <v>101</v>
      </c>
      <c r="K13" s="405">
        <v>515957.95</v>
      </c>
      <c r="L13" s="136" t="e">
        <f>#REF!-Таблица82343567[[#This Row],[Остаток по состоянию на 30.06.2025 г.]]</f>
        <v>#REF!</v>
      </c>
    </row>
    <row r="14" spans="1:12">
      <c r="A14" s="15" t="s">
        <v>1770</v>
      </c>
      <c r="B14" s="402" t="s">
        <v>1770</v>
      </c>
      <c r="C14" s="403" t="s">
        <v>102</v>
      </c>
      <c r="D14" s="403" t="s">
        <v>66</v>
      </c>
      <c r="E14" s="403" t="s">
        <v>103</v>
      </c>
      <c r="F14" s="403" t="s">
        <v>104</v>
      </c>
      <c r="G14" s="403" t="s">
        <v>105</v>
      </c>
      <c r="I14" s="403" t="s">
        <v>106</v>
      </c>
      <c r="J14" s="403" t="s">
        <v>107</v>
      </c>
      <c r="K14" s="405">
        <v>691830.77</v>
      </c>
      <c r="L14" s="136" t="e">
        <f>#REF!-Таблица82343567[[#This Row],[Остаток по состоянию на 30.06.2025 г.]]</f>
        <v>#REF!</v>
      </c>
    </row>
    <row r="15" spans="1:12">
      <c r="A15" s="15" t="s">
        <v>1770</v>
      </c>
      <c r="B15" s="402" t="s">
        <v>1770</v>
      </c>
      <c r="C15" s="403" t="s">
        <v>108</v>
      </c>
      <c r="D15" s="403" t="s">
        <v>66</v>
      </c>
      <c r="E15" s="403" t="s">
        <v>109</v>
      </c>
      <c r="F15" s="403" t="s">
        <v>110</v>
      </c>
      <c r="G15" s="403" t="s">
        <v>111</v>
      </c>
      <c r="I15" s="403" t="s">
        <v>70</v>
      </c>
      <c r="J15" s="403" t="s">
        <v>71</v>
      </c>
      <c r="K15" s="405">
        <v>664428.01</v>
      </c>
      <c r="L15" s="136" t="e">
        <f>#REF!-Таблица82343567[[#This Row],[Остаток по состоянию на 30.06.2025 г.]]</f>
        <v>#REF!</v>
      </c>
    </row>
    <row r="16" spans="1:12">
      <c r="A16" s="15" t="s">
        <v>1770</v>
      </c>
      <c r="B16" s="402" t="s">
        <v>1770</v>
      </c>
      <c r="C16" s="403" t="s">
        <v>112</v>
      </c>
      <c r="D16" s="403" t="s">
        <v>83</v>
      </c>
      <c r="E16" s="403" t="s">
        <v>113</v>
      </c>
      <c r="F16" s="403" t="s">
        <v>114</v>
      </c>
      <c r="G16" s="403" t="s">
        <v>115</v>
      </c>
      <c r="I16" s="403" t="s">
        <v>116</v>
      </c>
      <c r="J16" s="403" t="s">
        <v>117</v>
      </c>
      <c r="K16" s="406">
        <v>216989.6</v>
      </c>
      <c r="L16" s="136" t="e">
        <f>#REF!-Таблица82343567[[#This Row],[Остаток по состоянию на 30.06.2025 г.]]</f>
        <v>#REF!</v>
      </c>
    </row>
    <row r="17" spans="1:12">
      <c r="A17" s="15" t="s">
        <v>1770</v>
      </c>
      <c r="B17" s="402" t="s">
        <v>1770</v>
      </c>
      <c r="C17" s="403" t="s">
        <v>118</v>
      </c>
      <c r="D17" s="403" t="s">
        <v>33</v>
      </c>
      <c r="E17" s="403" t="s">
        <v>119</v>
      </c>
      <c r="F17" s="403" t="s">
        <v>120</v>
      </c>
      <c r="G17" s="403" t="s">
        <v>121</v>
      </c>
      <c r="I17" s="403" t="s">
        <v>122</v>
      </c>
      <c r="J17" s="403" t="s">
        <v>123</v>
      </c>
      <c r="K17" s="405">
        <v>514645.09</v>
      </c>
      <c r="L17" s="136" t="e">
        <f>#REF!-Таблица82343567[[#This Row],[Остаток по состоянию на 30.06.2025 г.]]</f>
        <v>#REF!</v>
      </c>
    </row>
    <row r="18" spans="1:12">
      <c r="A18" s="15" t="s">
        <v>1770</v>
      </c>
      <c r="B18" s="402" t="s">
        <v>1770</v>
      </c>
      <c r="C18" s="403" t="s">
        <v>124</v>
      </c>
      <c r="D18" s="403" t="s">
        <v>66</v>
      </c>
      <c r="E18" s="403" t="s">
        <v>73</v>
      </c>
      <c r="F18" s="403" t="s">
        <v>74</v>
      </c>
      <c r="G18" s="403" t="s">
        <v>125</v>
      </c>
      <c r="I18" s="403" t="s">
        <v>76</v>
      </c>
      <c r="J18" s="403" t="s">
        <v>71</v>
      </c>
      <c r="K18" s="405">
        <v>839173.85</v>
      </c>
      <c r="L18" s="136" t="e">
        <f>#REF!-Таблица82343567[[#This Row],[Остаток по состоянию на 30.06.2025 г.]]</f>
        <v>#REF!</v>
      </c>
    </row>
    <row r="19" spans="1:12">
      <c r="A19" s="15" t="s">
        <v>1770</v>
      </c>
      <c r="B19" s="402" t="s">
        <v>1770</v>
      </c>
      <c r="C19" s="403" t="s">
        <v>126</v>
      </c>
      <c r="D19" s="403" t="s">
        <v>83</v>
      </c>
      <c r="E19" s="403" t="s">
        <v>113</v>
      </c>
      <c r="F19" s="403" t="s">
        <v>114</v>
      </c>
      <c r="G19" s="403" t="s">
        <v>125</v>
      </c>
      <c r="I19" s="403" t="s">
        <v>116</v>
      </c>
      <c r="J19" s="403" t="s">
        <v>117</v>
      </c>
      <c r="K19" s="406">
        <v>993293.78</v>
      </c>
      <c r="L19" s="136" t="e">
        <f>#REF!-Таблица82343567[[#This Row],[Остаток по состоянию на 30.06.2025 г.]]</f>
        <v>#REF!</v>
      </c>
    </row>
    <row r="20" spans="1:12">
      <c r="A20" s="15" t="s">
        <v>1770</v>
      </c>
      <c r="B20" s="402" t="s">
        <v>1770</v>
      </c>
      <c r="C20" s="403" t="s">
        <v>127</v>
      </c>
      <c r="D20" s="403" t="s">
        <v>83</v>
      </c>
      <c r="E20" s="403" t="s">
        <v>113</v>
      </c>
      <c r="F20" s="403" t="s">
        <v>114</v>
      </c>
      <c r="G20" s="403" t="s">
        <v>128</v>
      </c>
      <c r="I20" s="403" t="s">
        <v>116</v>
      </c>
      <c r="J20" s="403" t="s">
        <v>117</v>
      </c>
      <c r="K20" s="406">
        <v>896710.48</v>
      </c>
      <c r="L20" s="136" t="e">
        <f>#REF!-Таблица82343567[[#This Row],[Остаток по состоянию на 30.06.2025 г.]]</f>
        <v>#REF!</v>
      </c>
    </row>
    <row r="21" spans="1:12">
      <c r="A21" s="15" t="s">
        <v>1770</v>
      </c>
      <c r="B21" s="402" t="s">
        <v>1770</v>
      </c>
      <c r="C21" s="403" t="s">
        <v>129</v>
      </c>
      <c r="D21" s="403" t="s">
        <v>83</v>
      </c>
      <c r="E21" s="403" t="s">
        <v>113</v>
      </c>
      <c r="F21" s="403" t="s">
        <v>114</v>
      </c>
      <c r="G21" s="403" t="s">
        <v>130</v>
      </c>
      <c r="I21" s="403" t="s">
        <v>116</v>
      </c>
      <c r="J21" s="403" t="s">
        <v>117</v>
      </c>
      <c r="K21" s="406">
        <v>212890.16</v>
      </c>
      <c r="L21" s="136" t="e">
        <f>#REF!-Таблица82343567[[#This Row],[Остаток по состоянию на 30.06.2025 г.]]</f>
        <v>#REF!</v>
      </c>
    </row>
    <row r="22" spans="1:12">
      <c r="A22" s="15" t="s">
        <v>1770</v>
      </c>
      <c r="B22" s="402" t="s">
        <v>1770</v>
      </c>
      <c r="C22" s="403" t="s">
        <v>131</v>
      </c>
      <c r="D22" s="403" t="s">
        <v>83</v>
      </c>
      <c r="E22" s="403" t="s">
        <v>132</v>
      </c>
      <c r="F22" s="403" t="s">
        <v>133</v>
      </c>
      <c r="G22" s="403" t="s">
        <v>115</v>
      </c>
      <c r="I22" s="403" t="s">
        <v>116</v>
      </c>
      <c r="J22" s="403" t="s">
        <v>117</v>
      </c>
      <c r="K22" s="406">
        <v>342690.7</v>
      </c>
      <c r="L22" s="136" t="e">
        <f>#REF!-Таблица82343567[[#This Row],[Остаток по состоянию на 30.06.2025 г.]]</f>
        <v>#REF!</v>
      </c>
    </row>
    <row r="23" spans="1:12">
      <c r="A23" s="15" t="s">
        <v>1770</v>
      </c>
      <c r="B23" s="402" t="s">
        <v>1770</v>
      </c>
      <c r="C23" s="403" t="s">
        <v>134</v>
      </c>
      <c r="D23" s="403" t="s">
        <v>83</v>
      </c>
      <c r="E23" s="403" t="s">
        <v>113</v>
      </c>
      <c r="F23" s="403" t="s">
        <v>114</v>
      </c>
      <c r="G23" s="403" t="s">
        <v>135</v>
      </c>
      <c r="I23" s="403" t="s">
        <v>116</v>
      </c>
      <c r="J23" s="403" t="s">
        <v>117</v>
      </c>
      <c r="K23" s="405">
        <v>893183.85</v>
      </c>
      <c r="L23" s="136" t="e">
        <f>#REF!-Таблица82343567[[#This Row],[Остаток по состоянию на 30.06.2025 г.]]</f>
        <v>#REF!</v>
      </c>
    </row>
    <row r="24" spans="1:12">
      <c r="A24" s="15" t="s">
        <v>1770</v>
      </c>
      <c r="B24" s="402" t="s">
        <v>1770</v>
      </c>
      <c r="C24" s="403" t="s">
        <v>136</v>
      </c>
      <c r="D24" s="403" t="s">
        <v>83</v>
      </c>
      <c r="E24" s="403" t="s">
        <v>113</v>
      </c>
      <c r="F24" s="403" t="s">
        <v>114</v>
      </c>
      <c r="G24" s="403" t="s">
        <v>93</v>
      </c>
      <c r="I24" s="403" t="s">
        <v>116</v>
      </c>
      <c r="J24" s="403" t="s">
        <v>117</v>
      </c>
      <c r="K24" s="405">
        <v>489414.55</v>
      </c>
      <c r="L24" s="136" t="e">
        <f>#REF!-Таблица82343567[[#This Row],[Остаток по состоянию на 30.06.2025 г.]]</f>
        <v>#REF!</v>
      </c>
    </row>
    <row r="25" spans="1:12">
      <c r="A25" s="15" t="s">
        <v>1770</v>
      </c>
      <c r="B25" s="402" t="s">
        <v>1770</v>
      </c>
      <c r="C25" s="403" t="s">
        <v>137</v>
      </c>
      <c r="D25" s="403" t="s">
        <v>83</v>
      </c>
      <c r="E25" s="403" t="s">
        <v>132</v>
      </c>
      <c r="F25" s="403" t="s">
        <v>133</v>
      </c>
      <c r="G25" s="403" t="s">
        <v>138</v>
      </c>
      <c r="I25" s="403" t="s">
        <v>116</v>
      </c>
      <c r="J25" s="403" t="s">
        <v>117</v>
      </c>
      <c r="K25" s="405">
        <v>341350.08</v>
      </c>
      <c r="L25" s="136" t="e">
        <f>#REF!-Таблица82343567[[#This Row],[Остаток по состоянию на 30.06.2025 г.]]</f>
        <v>#REF!</v>
      </c>
    </row>
    <row r="26" spans="1:12" ht="30">
      <c r="A26" s="15" t="s">
        <v>1770</v>
      </c>
      <c r="B26" s="402" t="s">
        <v>1770</v>
      </c>
      <c r="C26" s="403" t="s">
        <v>146</v>
      </c>
      <c r="D26" s="403" t="s">
        <v>83</v>
      </c>
      <c r="E26" s="403" t="s">
        <v>109</v>
      </c>
      <c r="F26" s="403" t="s">
        <v>147</v>
      </c>
      <c r="G26" s="403" t="s">
        <v>148</v>
      </c>
      <c r="I26" s="403" t="s">
        <v>149</v>
      </c>
      <c r="J26" s="403" t="s">
        <v>87</v>
      </c>
      <c r="K26" s="405">
        <v>432738.34</v>
      </c>
      <c r="L26" s="136" t="e">
        <f>#REF!-Таблица82343567[[#This Row],[Остаток по состоянию на 30.06.2025 г.]]</f>
        <v>#REF!</v>
      </c>
    </row>
    <row r="27" spans="1:12">
      <c r="A27" s="15" t="s">
        <v>1770</v>
      </c>
      <c r="B27" s="402" t="s">
        <v>1770</v>
      </c>
      <c r="C27" s="403" t="s">
        <v>150</v>
      </c>
      <c r="D27" s="403" t="s">
        <v>83</v>
      </c>
      <c r="E27" s="403" t="s">
        <v>151</v>
      </c>
      <c r="F27" s="403" t="s">
        <v>152</v>
      </c>
      <c r="G27" s="403" t="s">
        <v>89</v>
      </c>
      <c r="I27" s="403" t="s">
        <v>116</v>
      </c>
      <c r="J27" s="403" t="s">
        <v>117</v>
      </c>
      <c r="K27" s="405">
        <v>1120428.06</v>
      </c>
      <c r="L27" s="136" t="e">
        <f>#REF!-Таблица82343567[[#This Row],[Остаток по состоянию на 30.06.2025 г.]]</f>
        <v>#REF!</v>
      </c>
    </row>
    <row r="28" spans="1:12">
      <c r="A28" s="15" t="s">
        <v>1770</v>
      </c>
      <c r="B28" s="402" t="s">
        <v>1770</v>
      </c>
      <c r="C28" s="403" t="s">
        <v>153</v>
      </c>
      <c r="D28" s="403" t="s">
        <v>33</v>
      </c>
      <c r="E28" s="403" t="s">
        <v>154</v>
      </c>
      <c r="F28" s="403" t="s">
        <v>155</v>
      </c>
      <c r="G28" s="403" t="s">
        <v>156</v>
      </c>
      <c r="I28" s="403" t="s">
        <v>157</v>
      </c>
      <c r="J28" s="403" t="s">
        <v>158</v>
      </c>
      <c r="K28" s="406">
        <v>832784.98</v>
      </c>
      <c r="L28" s="136" t="e">
        <f>#REF!-Таблица82343567[[#This Row],[Остаток по состоянию на 30.06.2025 г.]]</f>
        <v>#REF!</v>
      </c>
    </row>
    <row r="29" spans="1:12">
      <c r="A29" s="15" t="s">
        <v>1770</v>
      </c>
      <c r="B29" s="402" t="s">
        <v>1770</v>
      </c>
      <c r="C29" s="403" t="s">
        <v>159</v>
      </c>
      <c r="D29" s="403" t="s">
        <v>66</v>
      </c>
      <c r="E29" s="403" t="s">
        <v>160</v>
      </c>
      <c r="F29" s="403" t="s">
        <v>161</v>
      </c>
      <c r="G29" s="403" t="s">
        <v>162</v>
      </c>
      <c r="I29" s="403" t="s">
        <v>70</v>
      </c>
      <c r="J29" s="403" t="s">
        <v>71</v>
      </c>
      <c r="K29" s="405">
        <v>1122762.08</v>
      </c>
      <c r="L29" s="136" t="e">
        <f>#REF!-Таблица82343567[[#This Row],[Остаток по состоянию на 30.06.2025 г.]]</f>
        <v>#REF!</v>
      </c>
    </row>
    <row r="30" spans="1:12" ht="30">
      <c r="A30" s="15" t="s">
        <v>1770</v>
      </c>
      <c r="B30" s="402" t="s">
        <v>1770</v>
      </c>
      <c r="C30" s="403" t="s">
        <v>170</v>
      </c>
      <c r="D30" s="403" t="s">
        <v>33</v>
      </c>
      <c r="E30" s="403" t="s">
        <v>171</v>
      </c>
      <c r="F30" s="403" t="s">
        <v>172</v>
      </c>
      <c r="G30" s="403" t="s">
        <v>173</v>
      </c>
      <c r="I30" s="403" t="s">
        <v>174</v>
      </c>
      <c r="J30" s="403" t="s">
        <v>175</v>
      </c>
      <c r="K30" s="405">
        <v>499385.93</v>
      </c>
      <c r="L30" s="136" t="e">
        <f>#REF!-Таблица82343567[[#This Row],[Остаток по состоянию на 30.06.2025 г.]]</f>
        <v>#REF!</v>
      </c>
    </row>
    <row r="31" spans="1:12">
      <c r="A31" s="15" t="s">
        <v>1770</v>
      </c>
      <c r="B31" s="402" t="s">
        <v>1770</v>
      </c>
      <c r="C31" s="403" t="s">
        <v>176</v>
      </c>
      <c r="D31" s="403" t="s">
        <v>83</v>
      </c>
      <c r="E31" s="403" t="s">
        <v>177</v>
      </c>
      <c r="F31" s="403" t="s">
        <v>178</v>
      </c>
      <c r="G31" s="403" t="s">
        <v>179</v>
      </c>
      <c r="I31" s="403" t="s">
        <v>180</v>
      </c>
      <c r="J31" s="403" t="s">
        <v>181</v>
      </c>
      <c r="K31" s="405">
        <v>654899.97</v>
      </c>
      <c r="L31" s="136" t="e">
        <f>#REF!-Таблица82343567[[#This Row],[Остаток по состоянию на 30.06.2025 г.]]</f>
        <v>#REF!</v>
      </c>
    </row>
    <row r="32" spans="1:12">
      <c r="A32" s="15" t="s">
        <v>1770</v>
      </c>
      <c r="B32" s="402" t="s">
        <v>1770</v>
      </c>
      <c r="C32" s="403" t="s">
        <v>182</v>
      </c>
      <c r="D32" s="403" t="s">
        <v>83</v>
      </c>
      <c r="E32" s="403" t="s">
        <v>183</v>
      </c>
      <c r="F32" s="403" t="s">
        <v>184</v>
      </c>
      <c r="G32" s="403" t="s">
        <v>185</v>
      </c>
      <c r="I32" s="403" t="s">
        <v>180</v>
      </c>
      <c r="J32" s="403" t="s">
        <v>181</v>
      </c>
      <c r="K32" s="405">
        <v>509775.81</v>
      </c>
      <c r="L32" s="136" t="e">
        <f>#REF!-Таблица82343567[[#This Row],[Остаток по состоянию на 30.06.2025 г.]]</f>
        <v>#REF!</v>
      </c>
    </row>
    <row r="33" spans="1:12">
      <c r="A33" s="15" t="s">
        <v>1770</v>
      </c>
      <c r="B33" s="402" t="s">
        <v>1770</v>
      </c>
      <c r="C33" s="403" t="s">
        <v>186</v>
      </c>
      <c r="D33" s="403" t="s">
        <v>66</v>
      </c>
      <c r="E33" s="403" t="s">
        <v>78</v>
      </c>
      <c r="F33" s="403" t="s">
        <v>79</v>
      </c>
      <c r="G33" s="403" t="s">
        <v>115</v>
      </c>
      <c r="I33" s="403" t="s">
        <v>70</v>
      </c>
      <c r="J33" s="403" t="s">
        <v>71</v>
      </c>
      <c r="K33" s="406">
        <v>1218018.31</v>
      </c>
      <c r="L33" s="136" t="e">
        <f>#REF!-Таблица82343567[[#This Row],[Остаток по состоянию на 30.06.2025 г.]]</f>
        <v>#REF!</v>
      </c>
    </row>
    <row r="34" spans="1:12">
      <c r="A34" s="15" t="s">
        <v>1770</v>
      </c>
      <c r="B34" s="402" t="s">
        <v>1770</v>
      </c>
      <c r="C34" s="403" t="s">
        <v>191</v>
      </c>
      <c r="D34" s="403" t="s">
        <v>83</v>
      </c>
      <c r="E34" s="403" t="s">
        <v>151</v>
      </c>
      <c r="F34" s="403" t="s">
        <v>152</v>
      </c>
      <c r="G34" s="403" t="s">
        <v>75</v>
      </c>
      <c r="I34" s="403" t="s">
        <v>192</v>
      </c>
      <c r="J34" s="403" t="s">
        <v>87</v>
      </c>
      <c r="K34" s="405">
        <v>1423312.8</v>
      </c>
      <c r="L34" s="136" t="e">
        <f>#REF!-Таблица82343567[[#This Row],[Остаток по состоянию на 30.06.2025 г.]]</f>
        <v>#REF!</v>
      </c>
    </row>
    <row r="35" spans="1:12">
      <c r="A35" s="15" t="s">
        <v>1770</v>
      </c>
      <c r="B35" s="402" t="s">
        <v>1770</v>
      </c>
      <c r="C35" s="407" t="s">
        <v>193</v>
      </c>
      <c r="D35" s="403" t="s">
        <v>33</v>
      </c>
      <c r="E35" s="403" t="s">
        <v>165</v>
      </c>
      <c r="F35" s="403" t="s">
        <v>166</v>
      </c>
      <c r="G35" s="403" t="s">
        <v>194</v>
      </c>
      <c r="I35" s="403" t="s">
        <v>195</v>
      </c>
      <c r="J35" s="403" t="s">
        <v>51</v>
      </c>
      <c r="K35" s="405">
        <v>2772674.5</v>
      </c>
      <c r="L35" s="136" t="e">
        <f>#REF!-Таблица82343567[[#This Row],[Остаток по состоянию на 30.06.2025 г.]]</f>
        <v>#REF!</v>
      </c>
    </row>
    <row r="36" spans="1:12">
      <c r="A36" s="15" t="s">
        <v>1770</v>
      </c>
      <c r="B36" s="402" t="s">
        <v>1770</v>
      </c>
      <c r="C36" s="403" t="s">
        <v>196</v>
      </c>
      <c r="D36" s="403" t="s">
        <v>197</v>
      </c>
      <c r="E36" s="403" t="s">
        <v>198</v>
      </c>
      <c r="F36" s="403" t="s">
        <v>199</v>
      </c>
      <c r="G36" s="403" t="s">
        <v>200</v>
      </c>
      <c r="I36" s="403" t="s">
        <v>180</v>
      </c>
      <c r="J36" s="403" t="s">
        <v>181</v>
      </c>
      <c r="K36" s="405">
        <v>2135416.9</v>
      </c>
      <c r="L36" s="136" t="e">
        <f>#REF!-Таблица82343567[[#This Row],[Остаток по состоянию на 30.06.2025 г.]]</f>
        <v>#REF!</v>
      </c>
    </row>
    <row r="37" spans="1:12" ht="30">
      <c r="A37" s="15" t="s">
        <v>1770</v>
      </c>
      <c r="B37" s="402" t="s">
        <v>1770</v>
      </c>
      <c r="C37" s="403" t="s">
        <v>201</v>
      </c>
      <c r="D37" s="403" t="s">
        <v>33</v>
      </c>
      <c r="E37" s="403" t="s">
        <v>202</v>
      </c>
      <c r="F37" s="403" t="s">
        <v>203</v>
      </c>
      <c r="G37" s="403" t="s">
        <v>204</v>
      </c>
      <c r="I37" s="403" t="s">
        <v>205</v>
      </c>
      <c r="J37" s="403" t="s">
        <v>206</v>
      </c>
      <c r="K37" s="405">
        <v>4729989.43</v>
      </c>
      <c r="L37" s="136" t="e">
        <f>#REF!-Таблица82343567[[#This Row],[Остаток по состоянию на 30.06.2025 г.]]</f>
        <v>#REF!</v>
      </c>
    </row>
    <row r="38" spans="1:12">
      <c r="A38" s="15" t="s">
        <v>1770</v>
      </c>
      <c r="B38" s="402" t="s">
        <v>1770</v>
      </c>
      <c r="C38" s="403" t="s">
        <v>207</v>
      </c>
      <c r="D38" s="403" t="s">
        <v>33</v>
      </c>
      <c r="E38" s="403" t="s">
        <v>208</v>
      </c>
      <c r="F38" s="403" t="s">
        <v>209</v>
      </c>
      <c r="G38" s="403" t="s">
        <v>210</v>
      </c>
      <c r="I38" s="403" t="s">
        <v>195</v>
      </c>
      <c r="J38" s="403" t="s">
        <v>51</v>
      </c>
      <c r="K38" s="405">
        <v>2136166.09</v>
      </c>
      <c r="L38" s="136" t="e">
        <f>#REF!-Таблица82343567[[#This Row],[Остаток по состоянию на 30.06.2025 г.]]</f>
        <v>#REF!</v>
      </c>
    </row>
    <row r="39" spans="1:12">
      <c r="A39" s="15" t="s">
        <v>1770</v>
      </c>
      <c r="B39" s="402" t="s">
        <v>1770</v>
      </c>
      <c r="C39" s="403" t="s">
        <v>211</v>
      </c>
      <c r="D39" s="403" t="s">
        <v>83</v>
      </c>
      <c r="E39" s="403" t="s">
        <v>41</v>
      </c>
      <c r="F39" s="403" t="s">
        <v>212</v>
      </c>
      <c r="G39" s="403" t="s">
        <v>213</v>
      </c>
      <c r="I39" s="403" t="s">
        <v>214</v>
      </c>
      <c r="J39" s="403" t="s">
        <v>87</v>
      </c>
      <c r="K39" s="405">
        <v>1700419.44</v>
      </c>
      <c r="L39" s="136" t="e">
        <f>#REF!-Таблица82343567[[#This Row],[Остаток по состоянию на 30.06.2025 г.]]</f>
        <v>#REF!</v>
      </c>
    </row>
    <row r="40" spans="1:12" ht="30">
      <c r="A40" s="15" t="s">
        <v>1770</v>
      </c>
      <c r="B40" s="402" t="s">
        <v>1770</v>
      </c>
      <c r="C40" s="403" t="s">
        <v>215</v>
      </c>
      <c r="D40" s="403" t="s">
        <v>66</v>
      </c>
      <c r="E40" s="403" t="s">
        <v>73</v>
      </c>
      <c r="F40" s="403" t="s">
        <v>74</v>
      </c>
      <c r="G40" s="403" t="s">
        <v>162</v>
      </c>
      <c r="I40" s="403" t="s">
        <v>220</v>
      </c>
      <c r="J40" s="403" t="s">
        <v>71</v>
      </c>
      <c r="K40" s="405">
        <v>1434992.33</v>
      </c>
      <c r="L40" s="136" t="e">
        <f>#REF!-Таблица82343567[[#This Row],[Остаток по состоянию на 30.06.2025 г.]]</f>
        <v>#REF!</v>
      </c>
    </row>
    <row r="41" spans="1:12">
      <c r="A41" s="15" t="s">
        <v>1770</v>
      </c>
      <c r="B41" s="402" t="s">
        <v>1770</v>
      </c>
      <c r="C41" s="403" t="s">
        <v>217</v>
      </c>
      <c r="D41" s="403" t="s">
        <v>83</v>
      </c>
      <c r="E41" s="403" t="s">
        <v>183</v>
      </c>
      <c r="F41" s="403" t="s">
        <v>184</v>
      </c>
      <c r="G41" s="403" t="s">
        <v>218</v>
      </c>
      <c r="I41" s="403" t="s">
        <v>214</v>
      </c>
      <c r="J41" s="403" t="s">
        <v>87</v>
      </c>
      <c r="K41" s="405">
        <v>609829.39</v>
      </c>
      <c r="L41" s="136" t="e">
        <f>#REF!-Таблица82343567[[#This Row],[Остаток по состоянию на 30.06.2025 г.]]</f>
        <v>#REF!</v>
      </c>
    </row>
    <row r="42" spans="1:12" ht="30">
      <c r="A42" s="15" t="s">
        <v>1770</v>
      </c>
      <c r="B42" s="402" t="s">
        <v>1770</v>
      </c>
      <c r="C42" s="403" t="s">
        <v>219</v>
      </c>
      <c r="D42" s="403" t="s">
        <v>66</v>
      </c>
      <c r="E42" s="403" t="s">
        <v>160</v>
      </c>
      <c r="F42" s="403" t="s">
        <v>161</v>
      </c>
      <c r="G42" s="403" t="s">
        <v>128</v>
      </c>
      <c r="I42" s="403" t="s">
        <v>220</v>
      </c>
      <c r="J42" s="403" t="s">
        <v>71</v>
      </c>
      <c r="K42" s="405">
        <v>1635997.11</v>
      </c>
      <c r="L42" s="136" t="e">
        <f>#REF!-Таблица82343567[[#This Row],[Остаток по состоянию на 30.06.2025 г.]]</f>
        <v>#REF!</v>
      </c>
    </row>
    <row r="43" spans="1:12">
      <c r="A43" s="15" t="s">
        <v>1770</v>
      </c>
      <c r="B43" s="402" t="s">
        <v>1770</v>
      </c>
      <c r="C43" s="403" t="s">
        <v>222</v>
      </c>
      <c r="D43" s="403" t="s">
        <v>197</v>
      </c>
      <c r="E43" s="403" t="s">
        <v>223</v>
      </c>
      <c r="F43" s="403" t="s">
        <v>224</v>
      </c>
      <c r="G43" s="403" t="s">
        <v>225</v>
      </c>
      <c r="I43" s="403" t="s">
        <v>226</v>
      </c>
      <c r="J43" s="403" t="s">
        <v>227</v>
      </c>
      <c r="K43" s="405">
        <v>3392214.02</v>
      </c>
      <c r="L43" s="136" t="e">
        <f>#REF!-Таблица82343567[[#This Row],[Остаток по состоянию на 30.06.2025 г.]]</f>
        <v>#REF!</v>
      </c>
    </row>
    <row r="44" spans="1:12">
      <c r="A44" s="15" t="s">
        <v>1770</v>
      </c>
      <c r="B44" s="402" t="s">
        <v>1770</v>
      </c>
      <c r="C44" s="403" t="s">
        <v>228</v>
      </c>
      <c r="D44" s="403" t="s">
        <v>83</v>
      </c>
      <c r="E44" s="403" t="s">
        <v>41</v>
      </c>
      <c r="F44" s="403" t="s">
        <v>212</v>
      </c>
      <c r="G44" s="403" t="s">
        <v>75</v>
      </c>
      <c r="I44" s="403" t="s">
        <v>214</v>
      </c>
      <c r="J44" s="403" t="s">
        <v>87</v>
      </c>
      <c r="K44" s="405">
        <v>1245418.3500000001</v>
      </c>
      <c r="L44" s="136" t="e">
        <f>#REF!-Таблица82343567[[#This Row],[Остаток по состоянию на 30.06.2025 г.]]</f>
        <v>#REF!</v>
      </c>
    </row>
    <row r="45" spans="1:12" ht="30">
      <c r="A45" s="15" t="s">
        <v>1770</v>
      </c>
      <c r="B45" s="402" t="s">
        <v>1770</v>
      </c>
      <c r="C45" s="403" t="s">
        <v>229</v>
      </c>
      <c r="D45" s="403" t="s">
        <v>230</v>
      </c>
      <c r="E45" s="403" t="s">
        <v>231</v>
      </c>
      <c r="F45" s="403" t="s">
        <v>232</v>
      </c>
      <c r="G45" s="403" t="s">
        <v>218</v>
      </c>
      <c r="I45" s="403" t="s">
        <v>233</v>
      </c>
      <c r="J45" s="403" t="s">
        <v>234</v>
      </c>
      <c r="K45" s="405">
        <v>1982794.55</v>
      </c>
      <c r="L45" s="136" t="e">
        <f>#REF!-Таблица82343567[[#This Row],[Остаток по состоянию на 30.06.2025 г.]]</f>
        <v>#REF!</v>
      </c>
    </row>
    <row r="46" spans="1:12">
      <c r="A46" s="15" t="s">
        <v>1770</v>
      </c>
      <c r="B46" s="402" t="s">
        <v>1770</v>
      </c>
      <c r="C46" s="403" t="s">
        <v>235</v>
      </c>
      <c r="D46" s="403" t="s">
        <v>33</v>
      </c>
      <c r="E46" s="403" t="s">
        <v>236</v>
      </c>
      <c r="F46" s="403" t="s">
        <v>237</v>
      </c>
      <c r="G46" s="403" t="s">
        <v>93</v>
      </c>
      <c r="I46" s="403" t="s">
        <v>238</v>
      </c>
      <c r="J46" s="403" t="s">
        <v>239</v>
      </c>
      <c r="K46" s="405">
        <v>1758626.15</v>
      </c>
      <c r="L46" s="136" t="e">
        <f>#REF!-Таблица82343567[[#This Row],[Остаток по состоянию на 30.06.2025 г.]]</f>
        <v>#REF!</v>
      </c>
    </row>
    <row r="47" spans="1:12" ht="30">
      <c r="A47" s="15" t="s">
        <v>1770</v>
      </c>
      <c r="B47" s="402" t="s">
        <v>1770</v>
      </c>
      <c r="C47" s="403" t="s">
        <v>240</v>
      </c>
      <c r="D47" s="403" t="s">
        <v>33</v>
      </c>
      <c r="E47" s="403" t="s">
        <v>241</v>
      </c>
      <c r="F47" s="403" t="s">
        <v>242</v>
      </c>
      <c r="G47" s="403" t="s">
        <v>56</v>
      </c>
      <c r="I47" s="403" t="s">
        <v>243</v>
      </c>
      <c r="J47" s="403" t="s">
        <v>244</v>
      </c>
      <c r="K47" s="405">
        <v>1606400.93</v>
      </c>
      <c r="L47" s="136" t="e">
        <f>#REF!-Таблица82343567[[#This Row],[Остаток по состоянию на 30.06.2025 г.]]</f>
        <v>#REF!</v>
      </c>
    </row>
    <row r="48" spans="1:12">
      <c r="A48" s="15" t="s">
        <v>1770</v>
      </c>
      <c r="B48" s="402" t="s">
        <v>1770</v>
      </c>
      <c r="C48" s="403" t="s">
        <v>245</v>
      </c>
      <c r="D48" s="403" t="s">
        <v>66</v>
      </c>
      <c r="E48" s="403" t="s">
        <v>140</v>
      </c>
      <c r="F48" s="403" t="s">
        <v>141</v>
      </c>
      <c r="G48" s="403" t="s">
        <v>246</v>
      </c>
      <c r="I48" s="403" t="s">
        <v>70</v>
      </c>
      <c r="J48" s="403">
        <v>2444002652</v>
      </c>
      <c r="K48" s="405">
        <v>1166540.99</v>
      </c>
      <c r="L48" s="136" t="e">
        <f>#REF!-Таблица82343567[[#This Row],[Остаток по состоянию на 30.06.2025 г.]]</f>
        <v>#REF!</v>
      </c>
    </row>
    <row r="49" spans="1:12">
      <c r="A49" s="15" t="s">
        <v>1770</v>
      </c>
      <c r="B49" s="402" t="s">
        <v>1770</v>
      </c>
      <c r="C49" s="403" t="s">
        <v>247</v>
      </c>
      <c r="D49" s="403" t="s">
        <v>248</v>
      </c>
      <c r="E49" s="403" t="s">
        <v>249</v>
      </c>
      <c r="F49" s="403" t="s">
        <v>250</v>
      </c>
      <c r="G49" s="403" t="s">
        <v>125</v>
      </c>
      <c r="I49" s="403" t="s">
        <v>251</v>
      </c>
      <c r="J49" s="403" t="s">
        <v>252</v>
      </c>
      <c r="K49" s="405">
        <v>2022342.96</v>
      </c>
      <c r="L49" s="136" t="e">
        <f>#REF!-Таблица82343567[[#This Row],[Остаток по состоянию на 30.06.2025 г.]]</f>
        <v>#REF!</v>
      </c>
    </row>
    <row r="50" spans="1:12">
      <c r="A50" s="15" t="s">
        <v>1770</v>
      </c>
      <c r="B50" s="402" t="s">
        <v>1770</v>
      </c>
      <c r="C50" s="403" t="s">
        <v>253</v>
      </c>
      <c r="D50" s="403" t="s">
        <v>83</v>
      </c>
      <c r="E50" s="403" t="s">
        <v>41</v>
      </c>
      <c r="F50" s="403" t="s">
        <v>212</v>
      </c>
      <c r="G50" s="403" t="s">
        <v>135</v>
      </c>
      <c r="I50" s="403" t="s">
        <v>214</v>
      </c>
      <c r="J50" s="403" t="s">
        <v>87</v>
      </c>
      <c r="K50" s="405">
        <v>1144918.81</v>
      </c>
      <c r="L50" s="136" t="e">
        <f>#REF!-Таблица82343567[[#This Row],[Остаток по состоянию на 30.06.2025 г.]]</f>
        <v>#REF!</v>
      </c>
    </row>
    <row r="51" spans="1:12" ht="30">
      <c r="A51" s="15" t="s">
        <v>1770</v>
      </c>
      <c r="B51" s="402" t="s">
        <v>1770</v>
      </c>
      <c r="C51" s="403" t="s">
        <v>254</v>
      </c>
      <c r="D51" s="403" t="s">
        <v>33</v>
      </c>
      <c r="E51" s="403" t="s">
        <v>255</v>
      </c>
      <c r="F51" s="403" t="s">
        <v>256</v>
      </c>
      <c r="G51" s="403" t="s">
        <v>257</v>
      </c>
      <c r="I51" s="403" t="s">
        <v>258</v>
      </c>
      <c r="J51" s="403" t="s">
        <v>259</v>
      </c>
      <c r="K51" s="405">
        <v>2081793.18</v>
      </c>
      <c r="L51" s="136" t="e">
        <f>#REF!-Таблица82343567[[#This Row],[Остаток по состоянию на 30.06.2025 г.]]</f>
        <v>#REF!</v>
      </c>
    </row>
    <row r="52" spans="1:12">
      <c r="A52" s="15" t="s">
        <v>1770</v>
      </c>
      <c r="B52" s="402" t="s">
        <v>1770</v>
      </c>
      <c r="C52" s="403" t="s">
        <v>261</v>
      </c>
      <c r="D52" s="403" t="s">
        <v>83</v>
      </c>
      <c r="E52" s="403" t="s">
        <v>109</v>
      </c>
      <c r="F52" s="403" t="s">
        <v>147</v>
      </c>
      <c r="G52" s="403" t="s">
        <v>115</v>
      </c>
      <c r="I52" s="403" t="s">
        <v>214</v>
      </c>
      <c r="J52" s="403" t="s">
        <v>87</v>
      </c>
      <c r="K52" s="405">
        <v>754312.46</v>
      </c>
      <c r="L52" s="136" t="e">
        <f>#REF!-Таблица82343567[[#This Row],[Остаток по состоянию на 30.06.2025 г.]]</f>
        <v>#REF!</v>
      </c>
    </row>
    <row r="53" spans="1:12">
      <c r="A53" s="15" t="s">
        <v>1770</v>
      </c>
      <c r="B53" s="402" t="s">
        <v>1770</v>
      </c>
      <c r="C53" s="403" t="s">
        <v>262</v>
      </c>
      <c r="D53" s="403" t="s">
        <v>83</v>
      </c>
      <c r="E53" s="403" t="s">
        <v>263</v>
      </c>
      <c r="F53" s="403" t="s">
        <v>264</v>
      </c>
      <c r="G53" s="403" t="s">
        <v>89</v>
      </c>
      <c r="I53" s="403" t="s">
        <v>226</v>
      </c>
      <c r="J53" s="403" t="s">
        <v>227</v>
      </c>
      <c r="K53" s="405">
        <v>993027.01</v>
      </c>
      <c r="L53" s="136" t="e">
        <f>#REF!-Таблица82343567[[#This Row],[Остаток по состоянию на 30.06.2025 г.]]</f>
        <v>#REF!</v>
      </c>
    </row>
    <row r="54" spans="1:12">
      <c r="A54" s="15" t="s">
        <v>1770</v>
      </c>
      <c r="B54" s="402" t="s">
        <v>1770</v>
      </c>
      <c r="C54" s="403" t="s">
        <v>265</v>
      </c>
      <c r="D54" s="403" t="s">
        <v>83</v>
      </c>
      <c r="E54" s="403" t="s">
        <v>41</v>
      </c>
      <c r="F54" s="403" t="s">
        <v>212</v>
      </c>
      <c r="G54" s="403" t="s">
        <v>148</v>
      </c>
      <c r="I54" s="403" t="s">
        <v>214</v>
      </c>
      <c r="J54" s="403" t="s">
        <v>87</v>
      </c>
      <c r="K54" s="405">
        <v>669932.81000000006</v>
      </c>
      <c r="L54" s="136" t="e">
        <f>#REF!-Таблица82343567[[#This Row],[Остаток по состоянию на 30.06.2025 г.]]</f>
        <v>#REF!</v>
      </c>
    </row>
    <row r="55" spans="1:12">
      <c r="A55" s="15" t="s">
        <v>1770</v>
      </c>
      <c r="B55" s="402" t="s">
        <v>1770</v>
      </c>
      <c r="C55" s="403" t="s">
        <v>266</v>
      </c>
      <c r="D55" s="403" t="s">
        <v>83</v>
      </c>
      <c r="E55" s="403" t="s">
        <v>267</v>
      </c>
      <c r="F55" s="403" t="s">
        <v>268</v>
      </c>
      <c r="G55" s="403" t="s">
        <v>135</v>
      </c>
      <c r="I55" s="403" t="s">
        <v>116</v>
      </c>
      <c r="J55" s="403" t="s">
        <v>117</v>
      </c>
      <c r="K55" s="405">
        <v>1745714.52</v>
      </c>
      <c r="L55" s="136" t="e">
        <f>#REF!-Таблица82343567[[#This Row],[Остаток по состоянию на 30.06.2025 г.]]</f>
        <v>#REF!</v>
      </c>
    </row>
    <row r="56" spans="1:12">
      <c r="A56" s="15" t="s">
        <v>1770</v>
      </c>
      <c r="B56" s="402" t="s">
        <v>1770</v>
      </c>
      <c r="C56" s="403" t="s">
        <v>269</v>
      </c>
      <c r="D56" s="403" t="s">
        <v>83</v>
      </c>
      <c r="E56" s="403" t="s">
        <v>267</v>
      </c>
      <c r="F56" s="403" t="s">
        <v>268</v>
      </c>
      <c r="G56" s="403" t="s">
        <v>270</v>
      </c>
      <c r="I56" s="403" t="s">
        <v>116</v>
      </c>
      <c r="J56" s="403" t="s">
        <v>117</v>
      </c>
      <c r="K56" s="405">
        <v>301329.17</v>
      </c>
      <c r="L56" s="136" t="e">
        <f>#REF!-Таблица82343567[[#This Row],[Остаток по состоянию на 30.06.2025 г.]]</f>
        <v>#REF!</v>
      </c>
    </row>
    <row r="57" spans="1:12" ht="30">
      <c r="A57" s="15" t="s">
        <v>1770</v>
      </c>
      <c r="B57" s="402" t="s">
        <v>1770</v>
      </c>
      <c r="C57" s="403" t="s">
        <v>271</v>
      </c>
      <c r="D57" s="403" t="s">
        <v>83</v>
      </c>
      <c r="E57" s="403" t="s">
        <v>267</v>
      </c>
      <c r="F57" s="403" t="s">
        <v>268</v>
      </c>
      <c r="G57" s="403" t="s">
        <v>89</v>
      </c>
      <c r="I57" s="403" t="s">
        <v>272</v>
      </c>
      <c r="J57" s="403" t="s">
        <v>273</v>
      </c>
      <c r="K57" s="405">
        <v>1922961.28</v>
      </c>
      <c r="L57" s="136" t="e">
        <f>#REF!-Таблица82343567[[#This Row],[Остаток по состоянию на 30.06.2025 г.]]</f>
        <v>#REF!</v>
      </c>
    </row>
    <row r="58" spans="1:12">
      <c r="A58" s="15" t="s">
        <v>1770</v>
      </c>
      <c r="B58" s="402" t="s">
        <v>1770</v>
      </c>
      <c r="C58" s="403" t="s">
        <v>274</v>
      </c>
      <c r="D58" s="403" t="s">
        <v>83</v>
      </c>
      <c r="E58" s="403" t="s">
        <v>109</v>
      </c>
      <c r="F58" s="403" t="s">
        <v>147</v>
      </c>
      <c r="G58" s="403" t="s">
        <v>69</v>
      </c>
      <c r="I58" s="403" t="s">
        <v>214</v>
      </c>
      <c r="J58" s="403" t="s">
        <v>87</v>
      </c>
      <c r="K58" s="405">
        <v>1237209.43</v>
      </c>
      <c r="L58" s="136" t="e">
        <f>#REF!-Таблица82343567[[#This Row],[Остаток по состоянию на 30.06.2025 г.]]</f>
        <v>#REF!</v>
      </c>
    </row>
    <row r="59" spans="1:12">
      <c r="A59" s="15" t="s">
        <v>1770</v>
      </c>
      <c r="B59" s="402" t="s">
        <v>1770</v>
      </c>
      <c r="C59" s="403" t="s">
        <v>275</v>
      </c>
      <c r="D59" s="403" t="s">
        <v>83</v>
      </c>
      <c r="E59" s="403" t="s">
        <v>276</v>
      </c>
      <c r="F59" s="403" t="s">
        <v>277</v>
      </c>
      <c r="G59" s="403" t="s">
        <v>105</v>
      </c>
      <c r="I59" s="403" t="s">
        <v>214</v>
      </c>
      <c r="J59" s="403" t="s">
        <v>87</v>
      </c>
      <c r="K59" s="405">
        <v>1864136.48</v>
      </c>
      <c r="L59" s="136" t="e">
        <f>#REF!-Таблица82343567[[#This Row],[Остаток по состоянию на 30.06.2025 г.]]</f>
        <v>#REF!</v>
      </c>
    </row>
    <row r="60" spans="1:12">
      <c r="A60" s="15" t="s">
        <v>1770</v>
      </c>
      <c r="B60" s="402" t="s">
        <v>1770</v>
      </c>
      <c r="C60" s="403" t="s">
        <v>278</v>
      </c>
      <c r="D60" s="403" t="s">
        <v>33</v>
      </c>
      <c r="E60" s="403" t="s">
        <v>279</v>
      </c>
      <c r="F60" s="403" t="s">
        <v>280</v>
      </c>
      <c r="G60" s="403" t="s">
        <v>138</v>
      </c>
      <c r="I60" s="403" t="s">
        <v>195</v>
      </c>
      <c r="J60" s="403" t="s">
        <v>51</v>
      </c>
      <c r="K60" s="405">
        <v>2116060.96</v>
      </c>
      <c r="L60" s="136" t="e">
        <f>#REF!-Таблица82343567[[#This Row],[Остаток по состоянию на 30.06.2025 г.]]</f>
        <v>#REF!</v>
      </c>
    </row>
    <row r="61" spans="1:12" ht="30">
      <c r="A61" s="15" t="s">
        <v>1770</v>
      </c>
      <c r="B61" s="402" t="s">
        <v>1770</v>
      </c>
      <c r="C61" s="403" t="s">
        <v>281</v>
      </c>
      <c r="D61" s="403" t="s">
        <v>33</v>
      </c>
      <c r="E61" s="403" t="s">
        <v>41</v>
      </c>
      <c r="F61" s="403" t="s">
        <v>42</v>
      </c>
      <c r="G61" s="403" t="s">
        <v>43</v>
      </c>
      <c r="I61" s="403" t="s">
        <v>63</v>
      </c>
      <c r="J61" s="403" t="s">
        <v>64</v>
      </c>
      <c r="K61" s="405">
        <v>684014.13</v>
      </c>
      <c r="L61" s="136" t="e">
        <f>#REF!-Таблица82343567[[#This Row],[Остаток по состоянию на 30.06.2025 г.]]</f>
        <v>#REF!</v>
      </c>
    </row>
    <row r="62" spans="1:12" ht="30">
      <c r="A62" s="15" t="s">
        <v>1770</v>
      </c>
      <c r="B62" s="402" t="s">
        <v>1770</v>
      </c>
      <c r="C62" s="403" t="s">
        <v>283</v>
      </c>
      <c r="D62" s="403" t="s">
        <v>83</v>
      </c>
      <c r="E62" s="403" t="s">
        <v>183</v>
      </c>
      <c r="F62" s="403" t="s">
        <v>184</v>
      </c>
      <c r="G62" s="403" t="s">
        <v>284</v>
      </c>
      <c r="I62" s="403" t="s">
        <v>272</v>
      </c>
      <c r="J62" s="403" t="s">
        <v>273</v>
      </c>
      <c r="K62" s="405">
        <v>1807851.75</v>
      </c>
      <c r="L62" s="136" t="e">
        <f>#REF!-Таблица82343567[[#This Row],[Остаток по состоянию на 30.06.2025 г.]]</f>
        <v>#REF!</v>
      </c>
    </row>
    <row r="63" spans="1:12">
      <c r="A63" s="15" t="s">
        <v>1770</v>
      </c>
      <c r="B63" s="402" t="s">
        <v>1770</v>
      </c>
      <c r="C63" s="403" t="s">
        <v>285</v>
      </c>
      <c r="D63" s="403" t="s">
        <v>33</v>
      </c>
      <c r="E63" s="403" t="s">
        <v>286</v>
      </c>
      <c r="F63" s="403" t="s">
        <v>287</v>
      </c>
      <c r="G63" s="403" t="s">
        <v>288</v>
      </c>
      <c r="I63" s="403" t="s">
        <v>195</v>
      </c>
      <c r="J63" s="403" t="s">
        <v>51</v>
      </c>
      <c r="K63" s="405">
        <v>1600423.43</v>
      </c>
      <c r="L63" s="136" t="e">
        <f>#REF!-Таблица82343567[[#This Row],[Остаток по состоянию на 30.06.2025 г.]]</f>
        <v>#REF!</v>
      </c>
    </row>
    <row r="64" spans="1:12">
      <c r="A64" s="15" t="s">
        <v>1770</v>
      </c>
      <c r="B64" s="402" t="s">
        <v>1770</v>
      </c>
      <c r="C64" s="403" t="s">
        <v>289</v>
      </c>
      <c r="D64" s="403" t="s">
        <v>197</v>
      </c>
      <c r="E64" s="403" t="s">
        <v>290</v>
      </c>
      <c r="F64" s="403" t="s">
        <v>291</v>
      </c>
      <c r="G64" s="403" t="s">
        <v>292</v>
      </c>
      <c r="I64" s="403" t="s">
        <v>226</v>
      </c>
      <c r="J64" s="403" t="s">
        <v>227</v>
      </c>
      <c r="K64" s="405">
        <v>3603195.19</v>
      </c>
      <c r="L64" s="136" t="e">
        <f>#REF!-Таблица82343567[[#This Row],[Остаток по состоянию на 30.06.2025 г.]]</f>
        <v>#REF!</v>
      </c>
    </row>
    <row r="65" spans="1:12">
      <c r="A65" s="15" t="s">
        <v>1770</v>
      </c>
      <c r="B65" s="402" t="s">
        <v>1770</v>
      </c>
      <c r="C65" s="403" t="s">
        <v>293</v>
      </c>
      <c r="D65" s="403" t="s">
        <v>83</v>
      </c>
      <c r="E65" s="403" t="s">
        <v>294</v>
      </c>
      <c r="F65" s="403" t="s">
        <v>295</v>
      </c>
      <c r="G65" s="403" t="s">
        <v>296</v>
      </c>
      <c r="I65" s="403" t="s">
        <v>226</v>
      </c>
      <c r="J65" s="403" t="s">
        <v>227</v>
      </c>
      <c r="K65" s="405">
        <v>1167741.6299999999</v>
      </c>
      <c r="L65" s="136" t="e">
        <f>#REF!-Таблица82343567[[#This Row],[Остаток по состоянию на 30.06.2025 г.]]</f>
        <v>#REF!</v>
      </c>
    </row>
    <row r="66" spans="1:12">
      <c r="A66" s="15" t="s">
        <v>1770</v>
      </c>
      <c r="B66" s="402" t="s">
        <v>1770</v>
      </c>
      <c r="C66" s="403" t="s">
        <v>297</v>
      </c>
      <c r="D66" s="403" t="s">
        <v>33</v>
      </c>
      <c r="E66" s="403" t="s">
        <v>298</v>
      </c>
      <c r="F66" s="403" t="s">
        <v>299</v>
      </c>
      <c r="G66" s="403" t="s">
        <v>188</v>
      </c>
      <c r="I66" s="403" t="s">
        <v>300</v>
      </c>
      <c r="J66" s="403" t="s">
        <v>301</v>
      </c>
      <c r="K66" s="405">
        <v>2338640.2200000002</v>
      </c>
      <c r="L66" s="136" t="e">
        <f>#REF!-Таблица82343567[[#This Row],[Остаток по состоянию на 30.06.2025 г.]]</f>
        <v>#REF!</v>
      </c>
    </row>
    <row r="67" spans="1:12">
      <c r="A67" s="15" t="s">
        <v>1770</v>
      </c>
      <c r="B67" s="402" t="s">
        <v>1770</v>
      </c>
      <c r="C67" s="403" t="s">
        <v>302</v>
      </c>
      <c r="D67" s="403" t="s">
        <v>33</v>
      </c>
      <c r="E67" s="403" t="s">
        <v>41</v>
      </c>
      <c r="F67" s="403" t="s">
        <v>42</v>
      </c>
      <c r="G67" s="403" t="s">
        <v>303</v>
      </c>
      <c r="I67" s="403" t="s">
        <v>195</v>
      </c>
      <c r="J67" s="403">
        <v>2461201672</v>
      </c>
      <c r="K67" s="405">
        <v>3485001.08</v>
      </c>
      <c r="L67" s="136" t="e">
        <f>#REF!-Таблица82343567[[#This Row],[Остаток по состоянию на 30.06.2025 г.]]</f>
        <v>#REF!</v>
      </c>
    </row>
    <row r="68" spans="1:12">
      <c r="A68" s="15" t="s">
        <v>1770</v>
      </c>
      <c r="B68" s="402" t="s">
        <v>1770</v>
      </c>
      <c r="C68" s="403" t="s">
        <v>304</v>
      </c>
      <c r="D68" s="403" t="s">
        <v>33</v>
      </c>
      <c r="E68" s="403" t="s">
        <v>305</v>
      </c>
      <c r="F68" s="403" t="s">
        <v>306</v>
      </c>
      <c r="G68" s="403" t="s">
        <v>162</v>
      </c>
      <c r="I68" s="403" t="s">
        <v>195</v>
      </c>
      <c r="J68" s="403" t="s">
        <v>51</v>
      </c>
      <c r="K68" s="405">
        <v>2588412.6</v>
      </c>
      <c r="L68" s="136" t="e">
        <f>#REF!-Таблица82343567[[#This Row],[Остаток по состоянию на 30.06.2025 г.]]</f>
        <v>#REF!</v>
      </c>
    </row>
    <row r="69" spans="1:12" ht="30">
      <c r="A69" s="15" t="s">
        <v>1770</v>
      </c>
      <c r="B69" s="402" t="s">
        <v>1770</v>
      </c>
      <c r="C69" s="403" t="s">
        <v>307</v>
      </c>
      <c r="D69" s="403" t="s">
        <v>33</v>
      </c>
      <c r="E69" s="403" t="s">
        <v>308</v>
      </c>
      <c r="F69" s="403" t="s">
        <v>309</v>
      </c>
      <c r="G69" s="403" t="s">
        <v>156</v>
      </c>
      <c r="I69" s="403" t="s">
        <v>238</v>
      </c>
      <c r="J69" s="403" t="s">
        <v>239</v>
      </c>
      <c r="K69" s="405">
        <v>705799.04</v>
      </c>
      <c r="L69" s="136" t="e">
        <f>#REF!-Таблица82343567[[#This Row],[Остаток по состоянию на 30.06.2025 г.]]</f>
        <v>#REF!</v>
      </c>
    </row>
    <row r="70" spans="1:12">
      <c r="A70" s="15" t="s">
        <v>1770</v>
      </c>
      <c r="B70" s="402" t="s">
        <v>1770</v>
      </c>
      <c r="C70" s="403" t="s">
        <v>310</v>
      </c>
      <c r="D70" s="403" t="s">
        <v>83</v>
      </c>
      <c r="E70" s="403" t="s">
        <v>311</v>
      </c>
      <c r="F70" s="403" t="s">
        <v>291</v>
      </c>
      <c r="G70" s="403" t="s">
        <v>148</v>
      </c>
      <c r="I70" s="408" t="s">
        <v>226</v>
      </c>
      <c r="J70" s="408" t="s">
        <v>227</v>
      </c>
      <c r="K70" s="405">
        <v>1195642.32</v>
      </c>
      <c r="L70" s="136" t="e">
        <f>#REF!-Таблица82343567[[#This Row],[Остаток по состоянию на 30.06.2025 г.]]</f>
        <v>#REF!</v>
      </c>
    </row>
    <row r="71" spans="1:12">
      <c r="A71" s="15" t="s">
        <v>1770</v>
      </c>
      <c r="B71" s="402" t="s">
        <v>1770</v>
      </c>
      <c r="C71" s="403" t="s">
        <v>315</v>
      </c>
      <c r="D71" s="403" t="s">
        <v>33</v>
      </c>
      <c r="E71" s="403" t="s">
        <v>154</v>
      </c>
      <c r="F71" s="403" t="s">
        <v>155</v>
      </c>
      <c r="G71" s="403" t="s">
        <v>316</v>
      </c>
      <c r="I71" s="403" t="s">
        <v>195</v>
      </c>
      <c r="J71" s="403" t="s">
        <v>51</v>
      </c>
      <c r="K71" s="405">
        <v>4421906.26</v>
      </c>
      <c r="L71" s="136" t="e">
        <f>#REF!-Таблица82343567[[#This Row],[Остаток по состоянию на 30.06.2025 г.]]</f>
        <v>#REF!</v>
      </c>
    </row>
    <row r="72" spans="1:12">
      <c r="A72" s="15" t="s">
        <v>1770</v>
      </c>
      <c r="B72" s="402" t="s">
        <v>1770</v>
      </c>
      <c r="C72" s="403" t="s">
        <v>317</v>
      </c>
      <c r="D72" s="403" t="s">
        <v>33</v>
      </c>
      <c r="E72" s="403" t="s">
        <v>318</v>
      </c>
      <c r="F72" s="403" t="s">
        <v>319</v>
      </c>
      <c r="G72" s="403" t="s">
        <v>135</v>
      </c>
      <c r="I72" s="403" t="s">
        <v>238</v>
      </c>
      <c r="J72" s="403" t="s">
        <v>239</v>
      </c>
      <c r="K72" s="405">
        <v>889656.93</v>
      </c>
      <c r="L72" s="136" t="e">
        <f>#REF!-Таблица82343567[[#This Row],[Остаток по состоянию на 30.06.2025 г.]]</f>
        <v>#REF!</v>
      </c>
    </row>
    <row r="73" spans="1:12">
      <c r="A73" s="15" t="s">
        <v>1770</v>
      </c>
      <c r="B73" s="402" t="s">
        <v>1770</v>
      </c>
      <c r="C73" s="403" t="s">
        <v>321</v>
      </c>
      <c r="D73" s="403" t="s">
        <v>33</v>
      </c>
      <c r="E73" s="403" t="s">
        <v>322</v>
      </c>
      <c r="F73" s="403" t="s">
        <v>323</v>
      </c>
      <c r="G73" s="403" t="s">
        <v>324</v>
      </c>
      <c r="I73" s="403" t="s">
        <v>325</v>
      </c>
      <c r="J73" s="403" t="s">
        <v>326</v>
      </c>
      <c r="K73" s="405">
        <v>2401584.89</v>
      </c>
      <c r="L73" s="136" t="e">
        <f>#REF!-Таблица82343567[[#This Row],[Остаток по состоянию на 30.06.2025 г.]]</f>
        <v>#REF!</v>
      </c>
    </row>
    <row r="74" spans="1:12" ht="30">
      <c r="A74" s="15" t="s">
        <v>1770</v>
      </c>
      <c r="B74" s="402" t="s">
        <v>1770</v>
      </c>
      <c r="C74" s="403" t="s">
        <v>327</v>
      </c>
      <c r="D74" s="403" t="s">
        <v>33</v>
      </c>
      <c r="E74" s="403" t="s">
        <v>328</v>
      </c>
      <c r="F74" s="403" t="s">
        <v>306</v>
      </c>
      <c r="G74" s="403" t="s">
        <v>329</v>
      </c>
      <c r="I74" s="403" t="s">
        <v>330</v>
      </c>
      <c r="J74" s="403">
        <v>2463117296</v>
      </c>
      <c r="K74" s="405">
        <v>3578620.56</v>
      </c>
      <c r="L74" s="136" t="e">
        <f>#REF!-Таблица82343567[[#This Row],[Остаток по состоянию на 30.06.2025 г.]]</f>
        <v>#REF!</v>
      </c>
    </row>
    <row r="75" spans="1:12">
      <c r="A75" s="15" t="s">
        <v>1770</v>
      </c>
      <c r="B75" s="402" t="s">
        <v>1770</v>
      </c>
      <c r="C75" s="403" t="s">
        <v>332</v>
      </c>
      <c r="D75" s="403" t="s">
        <v>33</v>
      </c>
      <c r="E75" s="403" t="s">
        <v>333</v>
      </c>
      <c r="F75" s="403" t="s">
        <v>334</v>
      </c>
      <c r="G75" s="403" t="s">
        <v>335</v>
      </c>
      <c r="I75" s="403" t="s">
        <v>238</v>
      </c>
      <c r="J75" s="403" t="s">
        <v>239</v>
      </c>
      <c r="K75" s="405">
        <v>886532.99</v>
      </c>
      <c r="L75" s="136" t="e">
        <f>#REF!-Таблица82343567[[#This Row],[Остаток по состоянию на 30.06.2025 г.]]</f>
        <v>#REF!</v>
      </c>
    </row>
    <row r="76" spans="1:12">
      <c r="A76" s="15" t="s">
        <v>1770</v>
      </c>
      <c r="B76" s="402" t="s">
        <v>1770</v>
      </c>
      <c r="C76" s="403" t="s">
        <v>336</v>
      </c>
      <c r="D76" s="403" t="s">
        <v>33</v>
      </c>
      <c r="E76" s="403" t="s">
        <v>337</v>
      </c>
      <c r="F76" s="403" t="s">
        <v>338</v>
      </c>
      <c r="G76" s="403" t="s">
        <v>339</v>
      </c>
      <c r="I76" s="403" t="s">
        <v>195</v>
      </c>
      <c r="J76" s="403" t="s">
        <v>51</v>
      </c>
      <c r="K76" s="405">
        <v>6087598.3300000001</v>
      </c>
      <c r="L76" s="136" t="e">
        <f>#REF!-Таблица82343567[[#This Row],[Остаток по состоянию на 30.06.2025 г.]]</f>
        <v>#REF!</v>
      </c>
    </row>
    <row r="77" spans="1:12">
      <c r="A77" s="15" t="s">
        <v>1770</v>
      </c>
      <c r="B77" s="402" t="s">
        <v>1770</v>
      </c>
      <c r="C77" s="403" t="s">
        <v>340</v>
      </c>
      <c r="D77" s="403" t="s">
        <v>33</v>
      </c>
      <c r="E77" s="403" t="s">
        <v>41</v>
      </c>
      <c r="F77" s="403" t="s">
        <v>42</v>
      </c>
      <c r="G77" s="403" t="s">
        <v>329</v>
      </c>
      <c r="I77" s="403" t="s">
        <v>195</v>
      </c>
      <c r="J77" s="403" t="s">
        <v>51</v>
      </c>
      <c r="K77" s="405">
        <v>1460728.98</v>
      </c>
      <c r="L77" s="136" t="e">
        <f>#REF!-Таблица82343567[[#This Row],[Остаток по состоянию на 30.06.2025 г.]]</f>
        <v>#REF!</v>
      </c>
    </row>
    <row r="78" spans="1:12" ht="45">
      <c r="A78" s="15" t="s">
        <v>1770</v>
      </c>
      <c r="B78" s="402" t="s">
        <v>1770</v>
      </c>
      <c r="C78" s="403" t="s">
        <v>347</v>
      </c>
      <c r="D78" s="403" t="s">
        <v>33</v>
      </c>
      <c r="E78" s="403" t="s">
        <v>342</v>
      </c>
      <c r="F78" s="403" t="s">
        <v>343</v>
      </c>
      <c r="G78" s="403" t="s">
        <v>348</v>
      </c>
      <c r="I78" s="408" t="s">
        <v>349</v>
      </c>
      <c r="J78" s="408" t="s">
        <v>350</v>
      </c>
      <c r="K78" s="405">
        <v>634203.53</v>
      </c>
      <c r="L78" s="136" t="e">
        <f>#REF!-Таблица82343567[[#This Row],[Остаток по состоянию на 30.06.2025 г.]]</f>
        <v>#REF!</v>
      </c>
    </row>
    <row r="79" spans="1:12" ht="45">
      <c r="A79" s="15" t="s">
        <v>1770</v>
      </c>
      <c r="B79" s="402" t="s">
        <v>1770</v>
      </c>
      <c r="C79" s="403" t="s">
        <v>351</v>
      </c>
      <c r="D79" s="403" t="s">
        <v>33</v>
      </c>
      <c r="E79" s="403" t="s">
        <v>342</v>
      </c>
      <c r="F79" s="403" t="s">
        <v>343</v>
      </c>
      <c r="G79" s="403" t="s">
        <v>352</v>
      </c>
      <c r="I79" s="403" t="s">
        <v>349</v>
      </c>
      <c r="J79" s="403" t="s">
        <v>350</v>
      </c>
      <c r="K79" s="405">
        <v>1992171.95</v>
      </c>
      <c r="L79" s="136" t="e">
        <f>#REF!-Таблица82343567[[#This Row],[Остаток по состоянию на 30.06.2025 г.]]</f>
        <v>#REF!</v>
      </c>
    </row>
    <row r="80" spans="1:12">
      <c r="A80" s="15" t="s">
        <v>1770</v>
      </c>
      <c r="B80" s="402" t="s">
        <v>1770</v>
      </c>
      <c r="C80" s="403" t="s">
        <v>353</v>
      </c>
      <c r="D80" s="403" t="s">
        <v>33</v>
      </c>
      <c r="E80" s="403" t="s">
        <v>165</v>
      </c>
      <c r="F80" s="403" t="s">
        <v>166</v>
      </c>
      <c r="G80" s="403" t="s">
        <v>354</v>
      </c>
      <c r="I80" s="403" t="s">
        <v>195</v>
      </c>
      <c r="J80" s="403" t="s">
        <v>51</v>
      </c>
      <c r="K80" s="405">
        <v>1846832.87</v>
      </c>
      <c r="L80" s="136" t="e">
        <f>#REF!-Таблица82343567[[#This Row],[Остаток по состоянию на 30.06.2025 г.]]</f>
        <v>#REF!</v>
      </c>
    </row>
    <row r="81" spans="1:12" ht="30">
      <c r="A81" s="15" t="s">
        <v>1770</v>
      </c>
      <c r="B81" s="402" t="s">
        <v>1770</v>
      </c>
      <c r="C81" s="403" t="s">
        <v>355</v>
      </c>
      <c r="D81" s="403" t="s">
        <v>33</v>
      </c>
      <c r="E81" s="403" t="s">
        <v>91</v>
      </c>
      <c r="F81" s="403" t="s">
        <v>92</v>
      </c>
      <c r="G81" s="403" t="s">
        <v>356</v>
      </c>
      <c r="I81" s="403" t="s">
        <v>174</v>
      </c>
      <c r="J81" s="403" t="s">
        <v>175</v>
      </c>
      <c r="K81" s="405">
        <v>907540.51</v>
      </c>
      <c r="L81" s="136" t="e">
        <f>#REF!-Таблица82343567[[#This Row],[Остаток по состоянию на 30.06.2025 г.]]</f>
        <v>#REF!</v>
      </c>
    </row>
    <row r="82" spans="1:12">
      <c r="A82" s="15" t="s">
        <v>1770</v>
      </c>
      <c r="B82" s="402" t="s">
        <v>1770</v>
      </c>
      <c r="C82" s="403" t="s">
        <v>357</v>
      </c>
      <c r="D82" s="403" t="s">
        <v>33</v>
      </c>
      <c r="E82" s="403" t="s">
        <v>358</v>
      </c>
      <c r="F82" s="403" t="s">
        <v>359</v>
      </c>
      <c r="G82" s="403" t="s">
        <v>360</v>
      </c>
      <c r="I82" s="403" t="s">
        <v>195</v>
      </c>
      <c r="J82" s="403" t="s">
        <v>51</v>
      </c>
      <c r="K82" s="405">
        <v>2651152.4900000002</v>
      </c>
      <c r="L82" s="136" t="e">
        <f>#REF!-Таблица82343567[[#This Row],[Остаток по состоянию на 30.06.2025 г.]]</f>
        <v>#REF!</v>
      </c>
    </row>
    <row r="83" spans="1:12">
      <c r="A83" s="15" t="s">
        <v>1770</v>
      </c>
      <c r="B83" s="402" t="s">
        <v>1770</v>
      </c>
      <c r="C83" s="403" t="s">
        <v>361</v>
      </c>
      <c r="D83" s="403" t="s">
        <v>33</v>
      </c>
      <c r="E83" s="403" t="s">
        <v>362</v>
      </c>
      <c r="F83" s="403" t="s">
        <v>363</v>
      </c>
      <c r="G83" s="403">
        <v>100</v>
      </c>
      <c r="I83" s="403" t="s">
        <v>195</v>
      </c>
      <c r="J83" s="403" t="s">
        <v>51</v>
      </c>
      <c r="K83" s="405">
        <v>1875122.36</v>
      </c>
      <c r="L83" s="136" t="e">
        <f>#REF!-Таблица82343567[[#This Row],[Остаток по состоянию на 30.06.2025 г.]]</f>
        <v>#REF!</v>
      </c>
    </row>
    <row r="84" spans="1:12" ht="30">
      <c r="A84" s="15" t="s">
        <v>1770</v>
      </c>
      <c r="B84" s="402" t="s">
        <v>1770</v>
      </c>
      <c r="C84" s="403" t="s">
        <v>364</v>
      </c>
      <c r="D84" s="403" t="s">
        <v>33</v>
      </c>
      <c r="E84" s="403" t="s">
        <v>365</v>
      </c>
      <c r="F84" s="403" t="s">
        <v>366</v>
      </c>
      <c r="G84" s="403" t="s">
        <v>367</v>
      </c>
      <c r="I84" s="403" t="s">
        <v>195</v>
      </c>
      <c r="J84" s="403" t="s">
        <v>51</v>
      </c>
      <c r="K84" s="406">
        <v>3102684.97</v>
      </c>
      <c r="L84" s="136" t="e">
        <f>#REF!-Таблица82343567[[#This Row],[Остаток по состоянию на 30.06.2025 г.]]</f>
        <v>#REF!</v>
      </c>
    </row>
    <row r="85" spans="1:12">
      <c r="A85" s="15" t="s">
        <v>1770</v>
      </c>
      <c r="B85" s="402" t="s">
        <v>1770</v>
      </c>
      <c r="C85" s="403" t="s">
        <v>373</v>
      </c>
      <c r="D85" s="403" t="s">
        <v>83</v>
      </c>
      <c r="E85" s="403" t="s">
        <v>374</v>
      </c>
      <c r="F85" s="403" t="s">
        <v>375</v>
      </c>
      <c r="G85" s="403" t="s">
        <v>89</v>
      </c>
      <c r="I85" s="403" t="s">
        <v>226</v>
      </c>
      <c r="J85" s="403" t="s">
        <v>227</v>
      </c>
      <c r="K85" s="405">
        <v>1273972.3600000001</v>
      </c>
      <c r="L85" s="136" t="e">
        <f>#REF!-Таблица82343567[[#This Row],[Остаток по состоянию на 30.06.2025 г.]]</f>
        <v>#REF!</v>
      </c>
    </row>
    <row r="86" spans="1:12">
      <c r="A86" s="15" t="s">
        <v>1770</v>
      </c>
      <c r="B86" s="402" t="s">
        <v>1770</v>
      </c>
      <c r="C86" s="403">
        <v>4.0604810230999998E+19</v>
      </c>
      <c r="D86" s="403" t="s">
        <v>83</v>
      </c>
      <c r="E86" s="403" t="s">
        <v>263</v>
      </c>
      <c r="F86" s="403" t="s">
        <v>264</v>
      </c>
      <c r="G86" s="403" t="s">
        <v>270</v>
      </c>
      <c r="I86" s="408" t="s">
        <v>226</v>
      </c>
      <c r="J86" s="408" t="s">
        <v>227</v>
      </c>
      <c r="K86" s="405">
        <v>1164037.83</v>
      </c>
      <c r="L86" s="136" t="e">
        <f>#REF!-Таблица82343567[[#This Row],[Остаток по состоянию на 30.06.2025 г.]]</f>
        <v>#REF!</v>
      </c>
    </row>
    <row r="87" spans="1:12">
      <c r="A87" s="15" t="s">
        <v>1770</v>
      </c>
      <c r="B87" s="402" t="s">
        <v>1770</v>
      </c>
      <c r="C87" s="403" t="s">
        <v>382</v>
      </c>
      <c r="D87" s="403" t="s">
        <v>83</v>
      </c>
      <c r="E87" s="403" t="s">
        <v>313</v>
      </c>
      <c r="F87" s="403" t="s">
        <v>314</v>
      </c>
      <c r="G87" s="403" t="s">
        <v>383</v>
      </c>
      <c r="I87" s="403" t="s">
        <v>226</v>
      </c>
      <c r="J87" s="403" t="s">
        <v>227</v>
      </c>
      <c r="K87" s="405">
        <v>1205255.97</v>
      </c>
      <c r="L87" s="136" t="e">
        <f>#REF!-Таблица82343567[[#This Row],[Остаток по состоянию на 30.06.2025 г.]]</f>
        <v>#REF!</v>
      </c>
    </row>
    <row r="88" spans="1:12">
      <c r="A88" s="15" t="s">
        <v>1770</v>
      </c>
      <c r="B88" s="402" t="s">
        <v>1770</v>
      </c>
      <c r="C88" s="403" t="s">
        <v>384</v>
      </c>
      <c r="D88" s="403" t="s">
        <v>83</v>
      </c>
      <c r="E88" s="403" t="s">
        <v>385</v>
      </c>
      <c r="F88" s="403" t="s">
        <v>224</v>
      </c>
      <c r="G88" s="403" t="s">
        <v>386</v>
      </c>
      <c r="I88" s="403" t="s">
        <v>226</v>
      </c>
      <c r="J88" s="403" t="s">
        <v>227</v>
      </c>
      <c r="K88" s="405">
        <v>646271.21</v>
      </c>
      <c r="L88" s="136" t="e">
        <f>#REF!-Таблица82343567[[#This Row],[Остаток по состоянию на 30.06.2025 г.]]</f>
        <v>#REF!</v>
      </c>
    </row>
    <row r="89" spans="1:12">
      <c r="A89" s="15" t="s">
        <v>1770</v>
      </c>
      <c r="B89" s="402" t="s">
        <v>1770</v>
      </c>
      <c r="C89" s="403" t="s">
        <v>387</v>
      </c>
      <c r="D89" s="403" t="s">
        <v>33</v>
      </c>
      <c r="E89" s="403" t="s">
        <v>388</v>
      </c>
      <c r="F89" s="403" t="s">
        <v>389</v>
      </c>
      <c r="G89" s="403" t="s">
        <v>89</v>
      </c>
      <c r="I89" s="403" t="s">
        <v>195</v>
      </c>
      <c r="J89" s="403" t="s">
        <v>51</v>
      </c>
      <c r="K89" s="405">
        <v>3327901.61</v>
      </c>
      <c r="L89" s="136" t="e">
        <f>#REF!-Таблица82343567[[#This Row],[Остаток по состоянию на 30.06.2025 г.]]</f>
        <v>#REF!</v>
      </c>
    </row>
    <row r="90" spans="1:12">
      <c r="A90" s="15" t="s">
        <v>1770</v>
      </c>
      <c r="B90" s="402" t="s">
        <v>1770</v>
      </c>
      <c r="C90" s="403" t="s">
        <v>390</v>
      </c>
      <c r="D90" s="403" t="s">
        <v>83</v>
      </c>
      <c r="E90" s="403" t="s">
        <v>183</v>
      </c>
      <c r="F90" s="403" t="s">
        <v>184</v>
      </c>
      <c r="G90" s="403" t="s">
        <v>391</v>
      </c>
      <c r="I90" s="403" t="s">
        <v>180</v>
      </c>
      <c r="J90" s="403" t="s">
        <v>181</v>
      </c>
      <c r="K90" s="405">
        <v>1425142.61</v>
      </c>
      <c r="L90" s="136" t="e">
        <f>#REF!-Таблица82343567[[#This Row],[Остаток по состоянию на 30.06.2025 г.]]</f>
        <v>#REF!</v>
      </c>
    </row>
    <row r="91" spans="1:12">
      <c r="A91" s="15" t="s">
        <v>1770</v>
      </c>
      <c r="B91" s="402" t="s">
        <v>1770</v>
      </c>
      <c r="C91" s="403" t="s">
        <v>392</v>
      </c>
      <c r="D91" s="403" t="s">
        <v>83</v>
      </c>
      <c r="E91" s="403" t="s">
        <v>263</v>
      </c>
      <c r="F91" s="403" t="s">
        <v>264</v>
      </c>
      <c r="G91" s="403" t="s">
        <v>75</v>
      </c>
      <c r="I91" s="403" t="s">
        <v>226</v>
      </c>
      <c r="J91" s="403" t="s">
        <v>227</v>
      </c>
      <c r="K91" s="405">
        <v>1382723.42</v>
      </c>
      <c r="L91" s="136" t="e">
        <f>#REF!-Таблица82343567[[#This Row],[Остаток по состоянию на 30.06.2025 г.]]</f>
        <v>#REF!</v>
      </c>
    </row>
    <row r="92" spans="1:12">
      <c r="A92" s="15" t="s">
        <v>1770</v>
      </c>
      <c r="B92" s="402" t="s">
        <v>1770</v>
      </c>
      <c r="C92" s="403" t="s">
        <v>393</v>
      </c>
      <c r="D92" s="403" t="s">
        <v>33</v>
      </c>
      <c r="E92" s="403" t="s">
        <v>388</v>
      </c>
      <c r="F92" s="403" t="s">
        <v>389</v>
      </c>
      <c r="G92" s="403" t="s">
        <v>69</v>
      </c>
      <c r="I92" s="403" t="s">
        <v>195</v>
      </c>
      <c r="J92" s="403" t="s">
        <v>51</v>
      </c>
      <c r="K92" s="405">
        <v>1919085.77</v>
      </c>
      <c r="L92" s="136" t="e">
        <f>#REF!-Таблица82343567[[#This Row],[Остаток по состоянию на 30.06.2025 г.]]</f>
        <v>#REF!</v>
      </c>
    </row>
    <row r="93" spans="1:12" ht="30">
      <c r="A93" s="15" t="s">
        <v>1770</v>
      </c>
      <c r="B93" s="402" t="s">
        <v>1770</v>
      </c>
      <c r="C93" s="403" t="s">
        <v>394</v>
      </c>
      <c r="D93" s="403" t="s">
        <v>33</v>
      </c>
      <c r="E93" s="403" t="s">
        <v>395</v>
      </c>
      <c r="F93" s="403" t="s">
        <v>396</v>
      </c>
      <c r="G93" s="403" t="s">
        <v>397</v>
      </c>
      <c r="I93" s="408" t="s">
        <v>1791</v>
      </c>
      <c r="J93" s="408" t="s">
        <v>51</v>
      </c>
      <c r="K93" s="405">
        <v>1988596.11</v>
      </c>
      <c r="L93" s="136" t="e">
        <f>#REF!-Таблица82343567[[#This Row],[Остаток по состоянию на 30.06.2025 г.]]</f>
        <v>#REF!</v>
      </c>
    </row>
    <row r="94" spans="1:12">
      <c r="A94" s="15" t="s">
        <v>1770</v>
      </c>
      <c r="B94" s="402" t="s">
        <v>1770</v>
      </c>
      <c r="C94" s="403" t="s">
        <v>398</v>
      </c>
      <c r="D94" s="403" t="s">
        <v>83</v>
      </c>
      <c r="E94" s="403" t="s">
        <v>385</v>
      </c>
      <c r="F94" s="403" t="s">
        <v>224</v>
      </c>
      <c r="G94" s="403" t="s">
        <v>399</v>
      </c>
      <c r="I94" s="403" t="s">
        <v>226</v>
      </c>
      <c r="J94" s="403" t="s">
        <v>227</v>
      </c>
      <c r="K94" s="405">
        <v>949200.21</v>
      </c>
      <c r="L94" s="136" t="e">
        <f>#REF!-Таблица82343567[[#This Row],[Остаток по состоянию на 30.06.2025 г.]]</f>
        <v>#REF!</v>
      </c>
    </row>
    <row r="95" spans="1:12">
      <c r="A95" s="15" t="s">
        <v>1770</v>
      </c>
      <c r="B95" s="402" t="s">
        <v>1770</v>
      </c>
      <c r="C95" s="403" t="s">
        <v>400</v>
      </c>
      <c r="D95" s="403" t="s">
        <v>83</v>
      </c>
      <c r="E95" s="403" t="s">
        <v>385</v>
      </c>
      <c r="F95" s="403" t="s">
        <v>224</v>
      </c>
      <c r="G95" s="403" t="s">
        <v>401</v>
      </c>
      <c r="I95" s="403" t="s">
        <v>226</v>
      </c>
      <c r="J95" s="403" t="s">
        <v>227</v>
      </c>
      <c r="K95" s="405">
        <v>910208.55</v>
      </c>
      <c r="L95" s="136" t="e">
        <f>#REF!-Таблица82343567[[#This Row],[Остаток по состоянию на 30.06.2025 г.]]</f>
        <v>#REF!</v>
      </c>
    </row>
    <row r="96" spans="1:12">
      <c r="A96" s="15" t="s">
        <v>1770</v>
      </c>
      <c r="B96" s="402" t="s">
        <v>1770</v>
      </c>
      <c r="C96" s="403" t="s">
        <v>402</v>
      </c>
      <c r="D96" s="403" t="s">
        <v>33</v>
      </c>
      <c r="E96" s="403" t="s">
        <v>333</v>
      </c>
      <c r="F96" s="403" t="s">
        <v>334</v>
      </c>
      <c r="G96" s="403" t="s">
        <v>324</v>
      </c>
      <c r="I96" s="403" t="s">
        <v>195</v>
      </c>
      <c r="J96" s="403" t="s">
        <v>51</v>
      </c>
      <c r="K96" s="405">
        <v>1478546.61</v>
      </c>
      <c r="L96" s="136" t="e">
        <f>#REF!-Таблица82343567[[#This Row],[Остаток по состоянию на 30.06.2025 г.]]</f>
        <v>#REF!</v>
      </c>
    </row>
    <row r="97" spans="1:12" ht="30">
      <c r="A97" s="15" t="s">
        <v>1770</v>
      </c>
      <c r="B97" s="402" t="s">
        <v>1770</v>
      </c>
      <c r="C97" s="403" t="s">
        <v>403</v>
      </c>
      <c r="D97" s="403" t="s">
        <v>66</v>
      </c>
      <c r="E97" s="403" t="s">
        <v>404</v>
      </c>
      <c r="F97" s="403" t="s">
        <v>405</v>
      </c>
      <c r="G97" s="403" t="s">
        <v>406</v>
      </c>
      <c r="I97" s="403" t="s">
        <v>220</v>
      </c>
      <c r="J97" s="403" t="s">
        <v>71</v>
      </c>
      <c r="K97" s="405">
        <v>2560740.4</v>
      </c>
      <c r="L97" s="136" t="e">
        <f>#REF!-Таблица82343567[[#This Row],[Остаток по состоянию на 30.06.2025 г.]]</f>
        <v>#REF!</v>
      </c>
    </row>
    <row r="98" spans="1:12">
      <c r="A98" s="15" t="s">
        <v>1770</v>
      </c>
      <c r="B98" s="402" t="s">
        <v>1770</v>
      </c>
      <c r="C98" s="403" t="s">
        <v>407</v>
      </c>
      <c r="D98" s="403" t="s">
        <v>83</v>
      </c>
      <c r="E98" s="403" t="s">
        <v>385</v>
      </c>
      <c r="F98" s="403" t="s">
        <v>224</v>
      </c>
      <c r="G98" s="403" t="s">
        <v>408</v>
      </c>
      <c r="I98" s="403" t="s">
        <v>226</v>
      </c>
      <c r="J98" s="403" t="s">
        <v>227</v>
      </c>
      <c r="K98" s="405">
        <v>1180764.06</v>
      </c>
      <c r="L98" s="136" t="e">
        <f>#REF!-Таблица82343567[[#This Row],[Остаток по состоянию на 30.06.2025 г.]]</f>
        <v>#REF!</v>
      </c>
    </row>
    <row r="99" spans="1:12">
      <c r="A99" s="15" t="s">
        <v>1770</v>
      </c>
      <c r="B99" s="402" t="s">
        <v>1770</v>
      </c>
      <c r="C99" s="403" t="s">
        <v>409</v>
      </c>
      <c r="D99" s="403" t="s">
        <v>33</v>
      </c>
      <c r="E99" s="403" t="s">
        <v>410</v>
      </c>
      <c r="F99" s="403" t="s">
        <v>411</v>
      </c>
      <c r="G99" s="403" t="s">
        <v>105</v>
      </c>
      <c r="I99" s="403" t="s">
        <v>412</v>
      </c>
      <c r="J99" s="403" t="s">
        <v>51</v>
      </c>
      <c r="K99" s="405">
        <v>2067523.48</v>
      </c>
      <c r="L99" s="136" t="e">
        <f>#REF!-Таблица82343567[[#This Row],[Остаток по состоянию на 30.06.2025 г.]]</f>
        <v>#REF!</v>
      </c>
    </row>
    <row r="100" spans="1:12">
      <c r="A100" s="15" t="s">
        <v>1770</v>
      </c>
      <c r="B100" s="402" t="s">
        <v>1770</v>
      </c>
      <c r="C100" s="403" t="s">
        <v>413</v>
      </c>
      <c r="D100" s="403" t="s">
        <v>83</v>
      </c>
      <c r="E100" s="403" t="s">
        <v>313</v>
      </c>
      <c r="F100" s="403" t="s">
        <v>314</v>
      </c>
      <c r="G100" s="403" t="s">
        <v>414</v>
      </c>
      <c r="I100" s="403" t="s">
        <v>226</v>
      </c>
      <c r="J100" s="403" t="s">
        <v>227</v>
      </c>
      <c r="K100" s="405">
        <v>1130069.01</v>
      </c>
      <c r="L100" s="136" t="e">
        <f>#REF!-Таблица82343567[[#This Row],[Остаток по состоянию на 30.06.2025 г.]]</f>
        <v>#REF!</v>
      </c>
    </row>
    <row r="101" spans="1:12">
      <c r="A101" s="15" t="s">
        <v>1770</v>
      </c>
      <c r="B101" s="402" t="s">
        <v>1770</v>
      </c>
      <c r="C101" s="403" t="s">
        <v>415</v>
      </c>
      <c r="D101" s="403" t="s">
        <v>33</v>
      </c>
      <c r="E101" s="403" t="s">
        <v>208</v>
      </c>
      <c r="F101" s="403" t="s">
        <v>209</v>
      </c>
      <c r="G101" s="403" t="s">
        <v>416</v>
      </c>
      <c r="I101" s="403" t="s">
        <v>195</v>
      </c>
      <c r="J101" s="403" t="s">
        <v>51</v>
      </c>
      <c r="K101" s="405">
        <v>1199398.1000000001</v>
      </c>
      <c r="L101" s="136" t="e">
        <f>#REF!-Таблица82343567[[#This Row],[Остаток по состоянию на 30.06.2025 г.]]</f>
        <v>#REF!</v>
      </c>
    </row>
    <row r="102" spans="1:12">
      <c r="A102" s="15" t="s">
        <v>1770</v>
      </c>
      <c r="B102" s="402" t="s">
        <v>1770</v>
      </c>
      <c r="C102" s="403" t="s">
        <v>417</v>
      </c>
      <c r="D102" s="403" t="s">
        <v>33</v>
      </c>
      <c r="E102" s="403" t="s">
        <v>418</v>
      </c>
      <c r="F102" s="403" t="s">
        <v>419</v>
      </c>
      <c r="G102" s="403" t="s">
        <v>270</v>
      </c>
      <c r="I102" s="403" t="s">
        <v>195</v>
      </c>
      <c r="J102" s="403" t="s">
        <v>51</v>
      </c>
      <c r="K102" s="405">
        <v>2383570.92</v>
      </c>
      <c r="L102" s="136" t="e">
        <f>#REF!-Таблица82343567[[#This Row],[Остаток по состоянию на 30.06.2025 г.]]</f>
        <v>#REF!</v>
      </c>
    </row>
    <row r="103" spans="1:12">
      <c r="A103" s="15" t="s">
        <v>1770</v>
      </c>
      <c r="B103" s="402" t="s">
        <v>1770</v>
      </c>
      <c r="C103" s="403" t="s">
        <v>422</v>
      </c>
      <c r="D103" s="403" t="s">
        <v>33</v>
      </c>
      <c r="E103" s="403" t="s">
        <v>423</v>
      </c>
      <c r="F103" s="403" t="s">
        <v>424</v>
      </c>
      <c r="G103" s="403" t="s">
        <v>425</v>
      </c>
      <c r="I103" s="403" t="s">
        <v>195</v>
      </c>
      <c r="J103" s="403" t="s">
        <v>51</v>
      </c>
      <c r="K103" s="405">
        <v>3335672.28</v>
      </c>
      <c r="L103" s="136" t="e">
        <f>#REF!-Таблица82343567[[#This Row],[Остаток по состоянию на 30.06.2025 г.]]</f>
        <v>#REF!</v>
      </c>
    </row>
    <row r="104" spans="1:12" ht="30">
      <c r="A104" s="15" t="s">
        <v>1770</v>
      </c>
      <c r="B104" s="402" t="s">
        <v>1770</v>
      </c>
      <c r="C104" s="403" t="s">
        <v>426</v>
      </c>
      <c r="D104" s="403" t="s">
        <v>33</v>
      </c>
      <c r="E104" s="403" t="s">
        <v>267</v>
      </c>
      <c r="F104" s="403" t="s">
        <v>427</v>
      </c>
      <c r="G104" s="403" t="s">
        <v>428</v>
      </c>
      <c r="I104" s="408" t="s">
        <v>57</v>
      </c>
      <c r="J104" s="408" t="s">
        <v>429</v>
      </c>
      <c r="K104" s="405">
        <v>702144.34</v>
      </c>
      <c r="L104" s="136" t="e">
        <f>#REF!-Таблица82343567[[#This Row],[Остаток по состоянию на 30.06.2025 г.]]</f>
        <v>#REF!</v>
      </c>
    </row>
    <row r="105" spans="1:12">
      <c r="A105" s="15" t="s">
        <v>1770</v>
      </c>
      <c r="B105" s="402" t="s">
        <v>1770</v>
      </c>
      <c r="C105" s="403" t="s">
        <v>430</v>
      </c>
      <c r="D105" s="403" t="s">
        <v>83</v>
      </c>
      <c r="E105" s="403" t="s">
        <v>313</v>
      </c>
      <c r="F105" s="403" t="s">
        <v>314</v>
      </c>
      <c r="G105" s="403" t="s">
        <v>138</v>
      </c>
      <c r="I105" s="403" t="s">
        <v>226</v>
      </c>
      <c r="J105" s="403" t="s">
        <v>227</v>
      </c>
      <c r="K105" s="405">
        <v>1447274.81</v>
      </c>
      <c r="L105" s="136" t="e">
        <f>#REF!-Таблица82343567[[#This Row],[Остаток по состоянию на 30.06.2025 г.]]</f>
        <v>#REF!</v>
      </c>
    </row>
    <row r="106" spans="1:12" ht="30">
      <c r="A106" s="15" t="s">
        <v>1770</v>
      </c>
      <c r="B106" s="402" t="s">
        <v>1770</v>
      </c>
      <c r="C106" s="403" t="s">
        <v>431</v>
      </c>
      <c r="D106" s="403" t="s">
        <v>33</v>
      </c>
      <c r="E106" s="403" t="s">
        <v>165</v>
      </c>
      <c r="F106" s="403" t="s">
        <v>166</v>
      </c>
      <c r="G106" s="403" t="s">
        <v>432</v>
      </c>
      <c r="I106" s="403" t="s">
        <v>433</v>
      </c>
      <c r="J106" s="403" t="s">
        <v>434</v>
      </c>
      <c r="K106" s="405">
        <v>2842264.36</v>
      </c>
      <c r="L106" s="136" t="e">
        <f>#REF!-Таблица82343567[[#This Row],[Остаток по состоянию на 30.06.2025 г.]]</f>
        <v>#REF!</v>
      </c>
    </row>
    <row r="107" spans="1:12">
      <c r="A107" s="15" t="s">
        <v>1770</v>
      </c>
      <c r="B107" s="402" t="s">
        <v>1770</v>
      </c>
      <c r="C107" s="403" t="s">
        <v>435</v>
      </c>
      <c r="D107" s="403" t="s">
        <v>83</v>
      </c>
      <c r="E107" s="403" t="s">
        <v>183</v>
      </c>
      <c r="F107" s="403" t="s">
        <v>184</v>
      </c>
      <c r="G107" s="403" t="s">
        <v>436</v>
      </c>
      <c r="I107" s="403" t="s">
        <v>226</v>
      </c>
      <c r="J107" s="403" t="s">
        <v>227</v>
      </c>
      <c r="K107" s="405">
        <v>1492645.78</v>
      </c>
      <c r="L107" s="136" t="e">
        <f>#REF!-Таблица82343567[[#This Row],[Остаток по состоянию на 30.06.2025 г.]]</f>
        <v>#REF!</v>
      </c>
    </row>
    <row r="108" spans="1:12">
      <c r="A108" s="15" t="s">
        <v>1770</v>
      </c>
      <c r="B108" s="402" t="s">
        <v>1770</v>
      </c>
      <c r="C108" s="403" t="s">
        <v>437</v>
      </c>
      <c r="D108" s="403" t="s">
        <v>33</v>
      </c>
      <c r="E108" s="403" t="s">
        <v>305</v>
      </c>
      <c r="F108" s="403" t="s">
        <v>306</v>
      </c>
      <c r="G108" s="403" t="s">
        <v>115</v>
      </c>
      <c r="I108" s="403" t="s">
        <v>195</v>
      </c>
      <c r="J108" s="403" t="s">
        <v>51</v>
      </c>
      <c r="K108" s="405">
        <v>1979048.85</v>
      </c>
      <c r="L108" s="136" t="e">
        <f>#REF!-Таблица82343567[[#This Row],[Остаток по состоянию на 30.06.2025 г.]]</f>
        <v>#REF!</v>
      </c>
    </row>
    <row r="109" spans="1:12" ht="30">
      <c r="A109" s="15" t="s">
        <v>1770</v>
      </c>
      <c r="B109" s="402" t="s">
        <v>1770</v>
      </c>
      <c r="C109" s="403" t="s">
        <v>438</v>
      </c>
      <c r="D109" s="403" t="s">
        <v>33</v>
      </c>
      <c r="E109" s="403" t="s">
        <v>439</v>
      </c>
      <c r="F109" s="403" t="s">
        <v>440</v>
      </c>
      <c r="G109" s="403" t="s">
        <v>441</v>
      </c>
      <c r="I109" s="403" t="s">
        <v>174</v>
      </c>
      <c r="J109" s="403" t="s">
        <v>175</v>
      </c>
      <c r="K109" s="405">
        <v>1718331.27</v>
      </c>
      <c r="L109" s="136" t="e">
        <f>#REF!-Таблица82343567[[#This Row],[Остаток по состоянию на 30.06.2025 г.]]</f>
        <v>#REF!</v>
      </c>
    </row>
    <row r="110" spans="1:12" ht="30">
      <c r="A110" s="15" t="s">
        <v>1770</v>
      </c>
      <c r="B110" s="402" t="s">
        <v>1770</v>
      </c>
      <c r="C110" s="403" t="s">
        <v>442</v>
      </c>
      <c r="D110" s="403" t="s">
        <v>443</v>
      </c>
      <c r="E110" s="403" t="s">
        <v>444</v>
      </c>
      <c r="F110" s="403" t="s">
        <v>445</v>
      </c>
      <c r="G110" s="403" t="s">
        <v>446</v>
      </c>
      <c r="I110" s="403" t="s">
        <v>447</v>
      </c>
      <c r="J110" s="403" t="s">
        <v>448</v>
      </c>
      <c r="K110" s="405">
        <v>2580542.2400000002</v>
      </c>
      <c r="L110" s="136" t="e">
        <f>#REF!-Таблица82343567[[#This Row],[Остаток по состоянию на 30.06.2025 г.]]</f>
        <v>#REF!</v>
      </c>
    </row>
    <row r="111" spans="1:12">
      <c r="A111" s="15" t="s">
        <v>1770</v>
      </c>
      <c r="B111" s="402" t="s">
        <v>1770</v>
      </c>
      <c r="C111" s="403" t="s">
        <v>449</v>
      </c>
      <c r="D111" s="403" t="s">
        <v>33</v>
      </c>
      <c r="E111" s="403" t="s">
        <v>450</v>
      </c>
      <c r="F111" s="403" t="s">
        <v>451</v>
      </c>
      <c r="G111" s="403" t="s">
        <v>452</v>
      </c>
      <c r="I111" s="403" t="s">
        <v>195</v>
      </c>
      <c r="J111" s="403" t="s">
        <v>51</v>
      </c>
      <c r="K111" s="405">
        <v>2171049.89</v>
      </c>
      <c r="L111" s="136" t="e">
        <f>#REF!-Таблица82343567[[#This Row],[Остаток по состоянию на 30.06.2025 г.]]</f>
        <v>#REF!</v>
      </c>
    </row>
    <row r="112" spans="1:12" ht="45">
      <c r="A112" s="15" t="s">
        <v>1770</v>
      </c>
      <c r="B112" s="402" t="s">
        <v>1770</v>
      </c>
      <c r="C112" s="403" t="s">
        <v>453</v>
      </c>
      <c r="D112" s="403" t="s">
        <v>33</v>
      </c>
      <c r="E112" s="403" t="s">
        <v>454</v>
      </c>
      <c r="F112" s="403" t="s">
        <v>455</v>
      </c>
      <c r="G112" s="403" t="s">
        <v>89</v>
      </c>
      <c r="I112" s="403" t="s">
        <v>157</v>
      </c>
      <c r="J112" s="403" t="s">
        <v>158</v>
      </c>
      <c r="K112" s="405">
        <v>747049.15</v>
      </c>
      <c r="L112" s="136" t="e">
        <f>#REF!-Таблица82343567[[#This Row],[Остаток по состоянию на 30.06.2025 г.]]</f>
        <v>#REF!</v>
      </c>
    </row>
    <row r="113" spans="1:12">
      <c r="A113" s="15" t="s">
        <v>1770</v>
      </c>
      <c r="B113" s="402" t="s">
        <v>1770</v>
      </c>
      <c r="C113" s="403" t="s">
        <v>456</v>
      </c>
      <c r="D113" s="403" t="s">
        <v>33</v>
      </c>
      <c r="E113" s="403" t="s">
        <v>41</v>
      </c>
      <c r="F113" s="403" t="s">
        <v>42</v>
      </c>
      <c r="G113" s="403" t="s">
        <v>339</v>
      </c>
      <c r="I113" s="403" t="s">
        <v>457</v>
      </c>
      <c r="J113" s="403" t="s">
        <v>169</v>
      </c>
      <c r="K113" s="405">
        <v>7816263.0499999998</v>
      </c>
      <c r="L113" s="136" t="e">
        <f>#REF!-Таблица82343567[[#This Row],[Остаток по состоянию на 30.06.2025 г.]]</f>
        <v>#REF!</v>
      </c>
    </row>
    <row r="114" spans="1:12">
      <c r="A114" s="15" t="s">
        <v>1770</v>
      </c>
      <c r="B114" s="402" t="s">
        <v>1770</v>
      </c>
      <c r="C114" s="403" t="s">
        <v>458</v>
      </c>
      <c r="D114" s="403" t="s">
        <v>83</v>
      </c>
      <c r="E114" s="403" t="s">
        <v>311</v>
      </c>
      <c r="F114" s="403" t="s">
        <v>291</v>
      </c>
      <c r="G114" s="403" t="s">
        <v>459</v>
      </c>
      <c r="I114" s="403" t="s">
        <v>226</v>
      </c>
      <c r="J114" s="403" t="s">
        <v>227</v>
      </c>
      <c r="K114" s="405">
        <v>1250475.6000000001</v>
      </c>
      <c r="L114" s="136" t="e">
        <f>#REF!-Таблица82343567[[#This Row],[Остаток по состоянию на 30.06.2025 г.]]</f>
        <v>#REF!</v>
      </c>
    </row>
    <row r="115" spans="1:12">
      <c r="A115" s="15" t="s">
        <v>1770</v>
      </c>
      <c r="B115" s="402" t="s">
        <v>1770</v>
      </c>
      <c r="C115" s="403" t="s">
        <v>460</v>
      </c>
      <c r="D115" s="403" t="s">
        <v>197</v>
      </c>
      <c r="E115" s="403" t="s">
        <v>183</v>
      </c>
      <c r="F115" s="403" t="s">
        <v>184</v>
      </c>
      <c r="G115" s="403" t="s">
        <v>461</v>
      </c>
      <c r="I115" s="403" t="s">
        <v>180</v>
      </c>
      <c r="J115" s="403" t="s">
        <v>181</v>
      </c>
      <c r="K115" s="405">
        <v>1008198.66</v>
      </c>
      <c r="L115" s="136" t="e">
        <f>#REF!-Таблица82343567[[#This Row],[Остаток по состоянию на 30.06.2025 г.]]</f>
        <v>#REF!</v>
      </c>
    </row>
    <row r="116" spans="1:12">
      <c r="A116" s="15" t="s">
        <v>1770</v>
      </c>
      <c r="B116" s="402" t="s">
        <v>1770</v>
      </c>
      <c r="C116" s="403" t="s">
        <v>462</v>
      </c>
      <c r="D116" s="403" t="s">
        <v>83</v>
      </c>
      <c r="E116" s="403" t="s">
        <v>463</v>
      </c>
      <c r="F116" s="403" t="s">
        <v>464</v>
      </c>
      <c r="G116" s="403" t="s">
        <v>465</v>
      </c>
      <c r="I116" s="403" t="s">
        <v>116</v>
      </c>
      <c r="J116" s="403" t="s">
        <v>117</v>
      </c>
      <c r="K116" s="406">
        <v>2760866.56</v>
      </c>
      <c r="L116" s="136" t="e">
        <f>#REF!-Таблица82343567[[#This Row],[Остаток по состоянию на 30.06.2025 г.]]</f>
        <v>#REF!</v>
      </c>
    </row>
    <row r="117" spans="1:12">
      <c r="A117" s="15" t="s">
        <v>1770</v>
      </c>
      <c r="B117" s="402" t="s">
        <v>1770</v>
      </c>
      <c r="C117" s="403" t="s">
        <v>466</v>
      </c>
      <c r="D117" s="403" t="s">
        <v>33</v>
      </c>
      <c r="E117" s="403" t="s">
        <v>467</v>
      </c>
      <c r="F117" s="403" t="s">
        <v>468</v>
      </c>
      <c r="G117" s="403" t="s">
        <v>469</v>
      </c>
      <c r="I117" s="403" t="s">
        <v>195</v>
      </c>
      <c r="J117" s="403" t="s">
        <v>51</v>
      </c>
      <c r="K117" s="406">
        <v>7288823.9699999997</v>
      </c>
      <c r="L117" s="136" t="e">
        <f>#REF!-Таблица82343567[[#This Row],[Остаток по состоянию на 30.06.2025 г.]]</f>
        <v>#REF!</v>
      </c>
    </row>
    <row r="118" spans="1:12">
      <c r="A118" s="15" t="s">
        <v>1770</v>
      </c>
      <c r="B118" s="402" t="s">
        <v>1770</v>
      </c>
      <c r="C118" s="403" t="s">
        <v>473</v>
      </c>
      <c r="D118" s="403" t="s">
        <v>33</v>
      </c>
      <c r="E118" s="403" t="s">
        <v>474</v>
      </c>
      <c r="F118" s="403" t="s">
        <v>475</v>
      </c>
      <c r="G118" s="403" t="s">
        <v>213</v>
      </c>
      <c r="I118" s="403" t="s">
        <v>195</v>
      </c>
      <c r="J118" s="403" t="s">
        <v>51</v>
      </c>
      <c r="K118" s="405">
        <v>11780823.119999999</v>
      </c>
      <c r="L118" s="136" t="e">
        <f>#REF!-Таблица82343567[[#This Row],[Остаток по состоянию на 30.06.2025 г.]]</f>
        <v>#REF!</v>
      </c>
    </row>
    <row r="119" spans="1:12" ht="45">
      <c r="A119" s="15" t="s">
        <v>1770</v>
      </c>
      <c r="B119" s="402" t="s">
        <v>1770</v>
      </c>
      <c r="C119" s="403" t="s">
        <v>476</v>
      </c>
      <c r="D119" s="403" t="s">
        <v>33</v>
      </c>
      <c r="E119" s="403" t="s">
        <v>454</v>
      </c>
      <c r="F119" s="403" t="s">
        <v>455</v>
      </c>
      <c r="G119" s="403" t="s">
        <v>270</v>
      </c>
      <c r="I119" s="403" t="s">
        <v>157</v>
      </c>
      <c r="J119" s="403" t="s">
        <v>158</v>
      </c>
      <c r="K119" s="405">
        <v>803265.96</v>
      </c>
      <c r="L119" s="136" t="e">
        <f>#REF!-Таблица82343567[[#This Row],[Остаток по состоянию на 30.06.2025 г.]]</f>
        <v>#REF!</v>
      </c>
    </row>
    <row r="120" spans="1:12">
      <c r="A120" s="15" t="s">
        <v>1770</v>
      </c>
      <c r="B120" s="402" t="s">
        <v>1770</v>
      </c>
      <c r="C120" s="403" t="s">
        <v>477</v>
      </c>
      <c r="D120" s="403" t="s">
        <v>83</v>
      </c>
      <c r="E120" s="403" t="s">
        <v>263</v>
      </c>
      <c r="F120" s="403" t="s">
        <v>264</v>
      </c>
      <c r="G120" s="403" t="s">
        <v>135</v>
      </c>
      <c r="I120" s="408" t="s">
        <v>226</v>
      </c>
      <c r="J120" s="408" t="s">
        <v>227</v>
      </c>
      <c r="K120" s="405">
        <v>1039494.98</v>
      </c>
      <c r="L120" s="136" t="e">
        <f>#REF!-Таблица82343567[[#This Row],[Остаток по состоянию на 30.06.2025 г.]]</f>
        <v>#REF!</v>
      </c>
    </row>
    <row r="121" spans="1:12">
      <c r="A121" s="15" t="s">
        <v>1770</v>
      </c>
      <c r="B121" s="402" t="s">
        <v>1770</v>
      </c>
      <c r="C121" s="403" t="s">
        <v>478</v>
      </c>
      <c r="D121" s="403" t="s">
        <v>83</v>
      </c>
      <c r="E121" s="403" t="s">
        <v>311</v>
      </c>
      <c r="F121" s="403" t="s">
        <v>291</v>
      </c>
      <c r="G121" s="403" t="s">
        <v>105</v>
      </c>
      <c r="I121" s="403" t="s">
        <v>226</v>
      </c>
      <c r="J121" s="403" t="s">
        <v>227</v>
      </c>
      <c r="K121" s="405">
        <v>1118767.46</v>
      </c>
      <c r="L121" s="136" t="e">
        <f>#REF!-Таблица82343567[[#This Row],[Остаток по состоянию на 30.06.2025 г.]]</f>
        <v>#REF!</v>
      </c>
    </row>
    <row r="122" spans="1:12">
      <c r="A122" s="15" t="s">
        <v>1770</v>
      </c>
      <c r="B122" s="402" t="s">
        <v>1770</v>
      </c>
      <c r="C122" s="403" t="s">
        <v>479</v>
      </c>
      <c r="D122" s="403" t="s">
        <v>66</v>
      </c>
      <c r="E122" s="403" t="s">
        <v>311</v>
      </c>
      <c r="F122" s="403" t="s">
        <v>480</v>
      </c>
      <c r="G122" s="403" t="s">
        <v>459</v>
      </c>
      <c r="I122" s="403" t="s">
        <v>70</v>
      </c>
      <c r="J122" s="403" t="s">
        <v>71</v>
      </c>
      <c r="K122" s="405">
        <v>2108062.5699999998</v>
      </c>
      <c r="L122" s="136" t="e">
        <f>#REF!-Таблица82343567[[#This Row],[Остаток по состоянию на 30.06.2025 г.]]</f>
        <v>#REF!</v>
      </c>
    </row>
    <row r="123" spans="1:12" ht="45">
      <c r="A123" s="15" t="s">
        <v>1770</v>
      </c>
      <c r="B123" s="402" t="s">
        <v>1770</v>
      </c>
      <c r="C123" s="403" t="s">
        <v>481</v>
      </c>
      <c r="D123" s="403" t="s">
        <v>33</v>
      </c>
      <c r="E123" s="403" t="s">
        <v>482</v>
      </c>
      <c r="F123" s="403" t="s">
        <v>483</v>
      </c>
      <c r="G123" s="403" t="s">
        <v>484</v>
      </c>
      <c r="I123" s="403" t="s">
        <v>485</v>
      </c>
      <c r="J123" s="403" t="s">
        <v>486</v>
      </c>
      <c r="K123" s="405">
        <v>3047117.74</v>
      </c>
      <c r="L123" s="136" t="e">
        <f>#REF!-Таблица82343567[[#This Row],[Остаток по состоянию на 30.06.2025 г.]]</f>
        <v>#REF!</v>
      </c>
    </row>
    <row r="124" spans="1:12">
      <c r="A124" s="15" t="s">
        <v>1770</v>
      </c>
      <c r="B124" s="402" t="s">
        <v>1770</v>
      </c>
      <c r="C124" s="403" t="s">
        <v>487</v>
      </c>
      <c r="D124" s="403" t="s">
        <v>33</v>
      </c>
      <c r="E124" s="403" t="s">
        <v>488</v>
      </c>
      <c r="F124" s="403" t="s">
        <v>489</v>
      </c>
      <c r="G124" s="403" t="s">
        <v>490</v>
      </c>
      <c r="I124" s="403" t="s">
        <v>491</v>
      </c>
      <c r="J124" s="403" t="s">
        <v>492</v>
      </c>
      <c r="K124" s="406">
        <v>2796617.74</v>
      </c>
      <c r="L124" s="136" t="e">
        <f>#REF!-Таблица82343567[[#This Row],[Остаток по состоянию на 30.06.2025 г.]]</f>
        <v>#REF!</v>
      </c>
    </row>
    <row r="125" spans="1:12">
      <c r="A125" s="15" t="s">
        <v>1770</v>
      </c>
      <c r="B125" s="402" t="s">
        <v>1770</v>
      </c>
      <c r="C125" s="403" t="s">
        <v>493</v>
      </c>
      <c r="D125" s="403" t="s">
        <v>83</v>
      </c>
      <c r="E125" s="403" t="s">
        <v>41</v>
      </c>
      <c r="F125" s="403" t="s">
        <v>212</v>
      </c>
      <c r="G125" s="403" t="s">
        <v>494</v>
      </c>
      <c r="I125" s="403" t="s">
        <v>214</v>
      </c>
      <c r="J125" s="403" t="s">
        <v>87</v>
      </c>
      <c r="K125" s="406">
        <v>1842617.6</v>
      </c>
      <c r="L125" s="136" t="e">
        <f>#REF!-Таблица82343567[[#This Row],[Остаток по состоянию на 30.06.2025 г.]]</f>
        <v>#REF!</v>
      </c>
    </row>
    <row r="126" spans="1:12" s="137" customFormat="1">
      <c r="A126" s="138" t="s">
        <v>1770</v>
      </c>
      <c r="B126" s="428" t="s">
        <v>1770</v>
      </c>
      <c r="C126" s="409" t="s">
        <v>495</v>
      </c>
      <c r="D126" s="409" t="s">
        <v>83</v>
      </c>
      <c r="E126" s="409" t="s">
        <v>84</v>
      </c>
      <c r="F126" s="409" t="s">
        <v>85</v>
      </c>
      <c r="G126" s="409" t="s">
        <v>128</v>
      </c>
      <c r="H126" s="409"/>
      <c r="I126" s="410" t="s">
        <v>214</v>
      </c>
      <c r="J126" s="409" t="s">
        <v>87</v>
      </c>
      <c r="K126" s="405">
        <v>2078133.48</v>
      </c>
      <c r="L126" s="429" t="e">
        <f>#REF!-Таблица82343567[[#This Row],[Остаток по состоянию на 30.06.2025 г.]]</f>
        <v>#REF!</v>
      </c>
    </row>
    <row r="127" spans="1:12">
      <c r="A127" s="15" t="s">
        <v>1770</v>
      </c>
      <c r="B127" s="402" t="s">
        <v>1770</v>
      </c>
      <c r="C127" s="403" t="s">
        <v>496</v>
      </c>
      <c r="D127" s="403" t="s">
        <v>83</v>
      </c>
      <c r="E127" s="403" t="s">
        <v>497</v>
      </c>
      <c r="F127" s="403" t="s">
        <v>199</v>
      </c>
      <c r="G127" s="403" t="s">
        <v>498</v>
      </c>
      <c r="I127" s="403" t="s">
        <v>180</v>
      </c>
      <c r="J127" s="403" t="s">
        <v>181</v>
      </c>
      <c r="K127" s="406">
        <v>1662267.41</v>
      </c>
      <c r="L127" s="136" t="e">
        <f>#REF!-Таблица82343567[[#This Row],[Остаток по состоянию на 30.06.2025 г.]]</f>
        <v>#REF!</v>
      </c>
    </row>
    <row r="128" spans="1:12">
      <c r="A128" s="15" t="s">
        <v>1770</v>
      </c>
      <c r="B128" s="402" t="s">
        <v>1770</v>
      </c>
      <c r="C128" s="403" t="s">
        <v>499</v>
      </c>
      <c r="D128" s="403" t="s">
        <v>83</v>
      </c>
      <c r="E128" s="403" t="s">
        <v>183</v>
      </c>
      <c r="F128" s="403" t="s">
        <v>184</v>
      </c>
      <c r="G128" s="403" t="s">
        <v>500</v>
      </c>
      <c r="I128" s="403" t="s">
        <v>180</v>
      </c>
      <c r="J128" s="403" t="s">
        <v>181</v>
      </c>
      <c r="K128" s="406">
        <v>480024.3</v>
      </c>
      <c r="L128" s="136" t="e">
        <f>#REF!-Таблица82343567[[#This Row],[Остаток по состоянию на 30.06.2025 г.]]</f>
        <v>#REF!</v>
      </c>
    </row>
    <row r="129" spans="1:12">
      <c r="A129" s="15" t="s">
        <v>1770</v>
      </c>
      <c r="B129" s="402" t="s">
        <v>1770</v>
      </c>
      <c r="C129" s="403" t="s">
        <v>501</v>
      </c>
      <c r="D129" s="403" t="s">
        <v>83</v>
      </c>
      <c r="E129" s="403" t="s">
        <v>183</v>
      </c>
      <c r="F129" s="403" t="s">
        <v>184</v>
      </c>
      <c r="G129" s="403" t="s">
        <v>502</v>
      </c>
      <c r="I129" s="403" t="s">
        <v>226</v>
      </c>
      <c r="J129" s="403" t="s">
        <v>227</v>
      </c>
      <c r="K129" s="406">
        <v>1042748.9</v>
      </c>
      <c r="L129" s="136" t="e">
        <f>#REF!-Таблица82343567[[#This Row],[Остаток по состоянию на 30.06.2025 г.]]</f>
        <v>#REF!</v>
      </c>
    </row>
    <row r="130" spans="1:12">
      <c r="A130" s="15" t="s">
        <v>1770</v>
      </c>
      <c r="B130" s="402" t="s">
        <v>1770</v>
      </c>
      <c r="C130" s="403" t="s">
        <v>503</v>
      </c>
      <c r="D130" s="403" t="s">
        <v>83</v>
      </c>
      <c r="E130" s="403" t="s">
        <v>385</v>
      </c>
      <c r="F130" s="403" t="s">
        <v>224</v>
      </c>
      <c r="G130" s="403" t="s">
        <v>504</v>
      </c>
      <c r="I130" s="403" t="s">
        <v>180</v>
      </c>
      <c r="J130" s="403" t="s">
        <v>181</v>
      </c>
      <c r="K130" s="406">
        <v>2848942.71</v>
      </c>
      <c r="L130" s="136" t="e">
        <f>#REF!-Таблица82343567[[#This Row],[Остаток по состоянию на 30.06.2025 г.]]</f>
        <v>#REF!</v>
      </c>
    </row>
    <row r="131" spans="1:12" ht="30">
      <c r="A131" s="15" t="s">
        <v>1770</v>
      </c>
      <c r="B131" s="402" t="s">
        <v>1770</v>
      </c>
      <c r="C131" s="403" t="s">
        <v>505</v>
      </c>
      <c r="D131" s="403" t="s">
        <v>83</v>
      </c>
      <c r="E131" s="403" t="s">
        <v>267</v>
      </c>
      <c r="F131" s="403" t="s">
        <v>268</v>
      </c>
      <c r="G131" s="403" t="s">
        <v>75</v>
      </c>
      <c r="I131" s="408" t="s">
        <v>272</v>
      </c>
      <c r="J131" s="408" t="s">
        <v>273</v>
      </c>
      <c r="K131" s="406">
        <v>2209319.23</v>
      </c>
      <c r="L131" s="136" t="e">
        <f>#REF!-Таблица82343567[[#This Row],[Остаток по состоянию на 30.06.2025 г.]]</f>
        <v>#REF!</v>
      </c>
    </row>
    <row r="132" spans="1:12">
      <c r="A132" s="15" t="s">
        <v>1770</v>
      </c>
      <c r="B132" s="402" t="s">
        <v>1770</v>
      </c>
      <c r="C132" s="403" t="s">
        <v>506</v>
      </c>
      <c r="D132" s="403" t="s">
        <v>83</v>
      </c>
      <c r="E132" s="403" t="s">
        <v>41</v>
      </c>
      <c r="F132" s="403" t="s">
        <v>212</v>
      </c>
      <c r="G132" s="403" t="s">
        <v>507</v>
      </c>
      <c r="I132" s="403" t="s">
        <v>214</v>
      </c>
      <c r="J132" s="403" t="s">
        <v>87</v>
      </c>
      <c r="K132" s="406">
        <v>1516468.83</v>
      </c>
      <c r="L132" s="136" t="e">
        <f>#REF!-Таблица82343567[[#This Row],[Остаток по состоянию на 30.06.2025 г.]]</f>
        <v>#REF!</v>
      </c>
    </row>
    <row r="133" spans="1:12" ht="30">
      <c r="A133" s="15" t="s">
        <v>1770</v>
      </c>
      <c r="B133" s="402" t="s">
        <v>1770</v>
      </c>
      <c r="C133" s="403" t="s">
        <v>508</v>
      </c>
      <c r="D133" s="403" t="s">
        <v>33</v>
      </c>
      <c r="E133" s="403" t="s">
        <v>308</v>
      </c>
      <c r="F133" s="403" t="s">
        <v>309</v>
      </c>
      <c r="G133" s="403" t="s">
        <v>89</v>
      </c>
      <c r="I133" s="403" t="s">
        <v>238</v>
      </c>
      <c r="J133" s="403" t="s">
        <v>239</v>
      </c>
      <c r="K133" s="406">
        <v>1087152.3600000001</v>
      </c>
      <c r="L133" s="136" t="e">
        <f>#REF!-Таблица82343567[[#This Row],[Остаток по состоянию на 30.06.2025 г.]]</f>
        <v>#REF!</v>
      </c>
    </row>
    <row r="134" spans="1:12">
      <c r="A134" s="15" t="s">
        <v>1770</v>
      </c>
      <c r="B134" s="402" t="s">
        <v>1770</v>
      </c>
      <c r="C134" s="403" t="s">
        <v>509</v>
      </c>
      <c r="D134" s="403" t="s">
        <v>33</v>
      </c>
      <c r="E134" s="403" t="s">
        <v>510</v>
      </c>
      <c r="F134" s="403" t="s">
        <v>511</v>
      </c>
      <c r="G134" s="403" t="s">
        <v>89</v>
      </c>
      <c r="I134" s="403" t="s">
        <v>195</v>
      </c>
      <c r="J134" s="403" t="s">
        <v>51</v>
      </c>
      <c r="K134" s="406">
        <v>895641.63</v>
      </c>
      <c r="L134" s="136" t="e">
        <f>#REF!-Таблица82343567[[#This Row],[Остаток по состоянию на 30.06.2025 г.]]</f>
        <v>#REF!</v>
      </c>
    </row>
    <row r="135" spans="1:12">
      <c r="A135" s="15" t="s">
        <v>1770</v>
      </c>
      <c r="B135" s="402" t="s">
        <v>1770</v>
      </c>
      <c r="C135" s="403" t="s">
        <v>513</v>
      </c>
      <c r="D135" s="403" t="s">
        <v>33</v>
      </c>
      <c r="E135" s="403" t="s">
        <v>514</v>
      </c>
      <c r="F135" s="403" t="s">
        <v>515</v>
      </c>
      <c r="G135" s="403" t="s">
        <v>105</v>
      </c>
      <c r="I135" s="403" t="s">
        <v>195</v>
      </c>
      <c r="J135" s="403" t="s">
        <v>51</v>
      </c>
      <c r="K135" s="406">
        <v>2983865.76</v>
      </c>
      <c r="L135" s="136" t="e">
        <f>#REF!-Таблица82343567[[#This Row],[Остаток по состоянию на 30.06.2025 г.]]</f>
        <v>#REF!</v>
      </c>
    </row>
    <row r="136" spans="1:12">
      <c r="A136" s="15" t="s">
        <v>1770</v>
      </c>
      <c r="B136" s="402" t="s">
        <v>1770</v>
      </c>
      <c r="C136" s="403" t="s">
        <v>516</v>
      </c>
      <c r="D136" s="403" t="s">
        <v>33</v>
      </c>
      <c r="E136" s="403" t="s">
        <v>517</v>
      </c>
      <c r="F136" s="403" t="s">
        <v>518</v>
      </c>
      <c r="G136" s="403" t="s">
        <v>270</v>
      </c>
      <c r="I136" s="403" t="s">
        <v>195</v>
      </c>
      <c r="J136" s="403" t="s">
        <v>51</v>
      </c>
      <c r="K136" s="406">
        <v>2142194.79</v>
      </c>
      <c r="L136" s="136" t="e">
        <f>#REF!-Таблица82343567[[#This Row],[Остаток по состоянию на 30.06.2025 г.]]</f>
        <v>#REF!</v>
      </c>
    </row>
    <row r="137" spans="1:12" ht="30">
      <c r="A137" s="15" t="s">
        <v>1770</v>
      </c>
      <c r="B137" s="402" t="s">
        <v>1770</v>
      </c>
      <c r="C137" s="403" t="s">
        <v>519</v>
      </c>
      <c r="D137" s="403" t="s">
        <v>33</v>
      </c>
      <c r="E137" s="403" t="s">
        <v>308</v>
      </c>
      <c r="F137" s="403" t="s">
        <v>309</v>
      </c>
      <c r="G137" s="403" t="s">
        <v>414</v>
      </c>
      <c r="I137" s="403" t="s">
        <v>238</v>
      </c>
      <c r="J137" s="403" t="s">
        <v>239</v>
      </c>
      <c r="K137" s="406">
        <v>1649605.45</v>
      </c>
      <c r="L137" s="136" t="e">
        <f>#REF!-Таблица82343567[[#This Row],[Остаток по состоянию на 30.06.2025 г.]]</f>
        <v>#REF!</v>
      </c>
    </row>
    <row r="138" spans="1:12">
      <c r="A138" s="15" t="s">
        <v>1770</v>
      </c>
      <c r="B138" s="402" t="s">
        <v>1770</v>
      </c>
      <c r="C138" s="403" t="s">
        <v>520</v>
      </c>
      <c r="D138" s="403" t="s">
        <v>33</v>
      </c>
      <c r="E138" s="403" t="s">
        <v>241</v>
      </c>
      <c r="F138" s="403" t="s">
        <v>242</v>
      </c>
      <c r="G138" s="403" t="s">
        <v>521</v>
      </c>
      <c r="I138" s="403" t="s">
        <v>195</v>
      </c>
      <c r="J138" s="403" t="s">
        <v>51</v>
      </c>
      <c r="K138" s="406">
        <v>1384992.92</v>
      </c>
      <c r="L138" s="136" t="e">
        <f>#REF!-Таблица82343567[[#This Row],[Остаток по состоянию на 30.06.2025 г.]]</f>
        <v>#REF!</v>
      </c>
    </row>
    <row r="139" spans="1:12">
      <c r="A139" s="15" t="s">
        <v>1770</v>
      </c>
      <c r="B139" s="402" t="s">
        <v>1770</v>
      </c>
      <c r="C139" s="403" t="s">
        <v>522</v>
      </c>
      <c r="D139" s="403" t="s">
        <v>33</v>
      </c>
      <c r="E139" s="403" t="s">
        <v>523</v>
      </c>
      <c r="F139" s="403" t="s">
        <v>524</v>
      </c>
      <c r="G139" s="403" t="s">
        <v>525</v>
      </c>
      <c r="I139" s="403" t="s">
        <v>526</v>
      </c>
      <c r="J139" s="408" t="s">
        <v>527</v>
      </c>
      <c r="K139" s="406">
        <v>3086558.72</v>
      </c>
      <c r="L139" s="136" t="e">
        <f>#REF!-Таблица82343567[[#This Row],[Остаток по состоянию на 30.06.2025 г.]]</f>
        <v>#REF!</v>
      </c>
    </row>
    <row r="140" spans="1:12" ht="30">
      <c r="A140" s="15" t="s">
        <v>1770</v>
      </c>
      <c r="B140" s="402" t="s">
        <v>1770</v>
      </c>
      <c r="C140" s="403" t="s">
        <v>529</v>
      </c>
      <c r="D140" s="403" t="s">
        <v>33</v>
      </c>
      <c r="E140" s="403" t="s">
        <v>530</v>
      </c>
      <c r="F140" s="403" t="s">
        <v>531</v>
      </c>
      <c r="G140" s="403" t="s">
        <v>335</v>
      </c>
      <c r="I140" s="403" t="s">
        <v>195</v>
      </c>
      <c r="J140" s="403" t="s">
        <v>51</v>
      </c>
      <c r="K140" s="406">
        <v>1780230.62</v>
      </c>
      <c r="L140" s="136" t="e">
        <f>#REF!-Таблица82343567[[#This Row],[Остаток по состоянию на 30.06.2025 г.]]</f>
        <v>#REF!</v>
      </c>
    </row>
    <row r="141" spans="1:12">
      <c r="A141" s="15" t="s">
        <v>1770</v>
      </c>
      <c r="B141" s="402" t="s">
        <v>1770</v>
      </c>
      <c r="C141" s="403" t="s">
        <v>532</v>
      </c>
      <c r="D141" s="403" t="s">
        <v>33</v>
      </c>
      <c r="E141" s="403" t="s">
        <v>533</v>
      </c>
      <c r="F141" s="403" t="s">
        <v>534</v>
      </c>
      <c r="G141" s="403" t="s">
        <v>535</v>
      </c>
      <c r="I141" s="403" t="s">
        <v>195</v>
      </c>
      <c r="J141" s="403" t="s">
        <v>51</v>
      </c>
      <c r="K141" s="406">
        <v>1975984.85</v>
      </c>
      <c r="L141" s="136" t="e">
        <f>#REF!-Таблица82343567[[#This Row],[Остаток по состоянию на 30.06.2025 г.]]</f>
        <v>#REF!</v>
      </c>
    </row>
    <row r="142" spans="1:12">
      <c r="A142" s="15" t="s">
        <v>1770</v>
      </c>
      <c r="B142" s="402" t="s">
        <v>1770</v>
      </c>
      <c r="C142" s="403" t="s">
        <v>536</v>
      </c>
      <c r="D142" s="403" t="s">
        <v>33</v>
      </c>
      <c r="E142" s="403" t="s">
        <v>171</v>
      </c>
      <c r="F142" s="403" t="s">
        <v>172</v>
      </c>
      <c r="G142" s="403" t="s">
        <v>525</v>
      </c>
      <c r="I142" s="408" t="s">
        <v>195</v>
      </c>
      <c r="J142" s="408" t="s">
        <v>51</v>
      </c>
      <c r="K142" s="406">
        <v>4203772.57</v>
      </c>
      <c r="L142" s="136" t="e">
        <f>#REF!-Таблица82343567[[#This Row],[Остаток по состоянию на 30.06.2025 г.]]</f>
        <v>#REF!</v>
      </c>
    </row>
    <row r="143" spans="1:12">
      <c r="A143" s="15" t="s">
        <v>1770</v>
      </c>
      <c r="B143" s="402" t="s">
        <v>1770</v>
      </c>
      <c r="C143" s="403" t="s">
        <v>541</v>
      </c>
      <c r="D143" s="403" t="s">
        <v>83</v>
      </c>
      <c r="E143" s="403" t="s">
        <v>183</v>
      </c>
      <c r="F143" s="403" t="s">
        <v>184</v>
      </c>
      <c r="G143" s="403" t="s">
        <v>542</v>
      </c>
      <c r="I143" s="403" t="s">
        <v>180</v>
      </c>
      <c r="J143" s="408" t="s">
        <v>181</v>
      </c>
      <c r="K143" s="406">
        <v>1468812.63</v>
      </c>
      <c r="L143" s="136" t="e">
        <f>#REF!-Таблица82343567[[#This Row],[Остаток по состоянию на 30.06.2025 г.]]</f>
        <v>#REF!</v>
      </c>
    </row>
    <row r="144" spans="1:12" ht="30">
      <c r="A144" s="15" t="s">
        <v>1770</v>
      </c>
      <c r="B144" s="402" t="s">
        <v>1770</v>
      </c>
      <c r="C144" s="403" t="s">
        <v>543</v>
      </c>
      <c r="D144" s="403" t="s">
        <v>83</v>
      </c>
      <c r="E144" s="403" t="s">
        <v>183</v>
      </c>
      <c r="F144" s="403" t="s">
        <v>184</v>
      </c>
      <c r="G144" s="403" t="s">
        <v>544</v>
      </c>
      <c r="I144" s="403" t="s">
        <v>545</v>
      </c>
      <c r="J144" s="403">
        <v>2456016018</v>
      </c>
      <c r="K144" s="406">
        <v>1321462.17</v>
      </c>
      <c r="L144" s="136" t="e">
        <f>#REF!-Таблица82343567[[#This Row],[Остаток по состоянию на 30.06.2025 г.]]</f>
        <v>#REF!</v>
      </c>
    </row>
    <row r="145" spans="1:12" ht="30">
      <c r="A145" s="15" t="s">
        <v>1770</v>
      </c>
      <c r="B145" s="402" t="s">
        <v>1770</v>
      </c>
      <c r="C145" s="403" t="s">
        <v>546</v>
      </c>
      <c r="D145" s="403" t="s">
        <v>33</v>
      </c>
      <c r="E145" s="403" t="s">
        <v>358</v>
      </c>
      <c r="F145" s="403" t="s">
        <v>359</v>
      </c>
      <c r="G145" s="403" t="s">
        <v>547</v>
      </c>
      <c r="I145" s="403" t="s">
        <v>174</v>
      </c>
      <c r="J145" s="403" t="s">
        <v>175</v>
      </c>
      <c r="K145" s="406">
        <v>2599588.2799999998</v>
      </c>
      <c r="L145" s="136" t="e">
        <f>#REF!-Таблица82343567[[#This Row],[Остаток по состоянию на 30.06.2025 г.]]</f>
        <v>#REF!</v>
      </c>
    </row>
    <row r="146" spans="1:12">
      <c r="A146" s="15" t="s">
        <v>1770</v>
      </c>
      <c r="B146" s="402" t="s">
        <v>1770</v>
      </c>
      <c r="C146" s="403" t="s">
        <v>548</v>
      </c>
      <c r="D146" s="403" t="s">
        <v>83</v>
      </c>
      <c r="E146" s="403" t="s">
        <v>183</v>
      </c>
      <c r="F146" s="403" t="s">
        <v>184</v>
      </c>
      <c r="G146" s="403" t="s">
        <v>549</v>
      </c>
      <c r="I146" s="403" t="s">
        <v>226</v>
      </c>
      <c r="J146" s="403" t="s">
        <v>227</v>
      </c>
      <c r="K146" s="406">
        <v>1142785.52</v>
      </c>
      <c r="L146" s="136" t="e">
        <f>#REF!-Таблица82343567[[#This Row],[Остаток по состоянию на 30.06.2025 г.]]</f>
        <v>#REF!</v>
      </c>
    </row>
    <row r="147" spans="1:12">
      <c r="A147" s="15" t="s">
        <v>1770</v>
      </c>
      <c r="B147" s="402" t="s">
        <v>1770</v>
      </c>
      <c r="C147" s="403" t="s">
        <v>550</v>
      </c>
      <c r="D147" s="403" t="s">
        <v>83</v>
      </c>
      <c r="E147" s="403" t="s">
        <v>183</v>
      </c>
      <c r="F147" s="403" t="s">
        <v>184</v>
      </c>
      <c r="G147" s="403" t="s">
        <v>551</v>
      </c>
      <c r="I147" s="408" t="s">
        <v>180</v>
      </c>
      <c r="J147" s="403" t="s">
        <v>181</v>
      </c>
      <c r="K147" s="406">
        <v>740568.38</v>
      </c>
      <c r="L147" s="136" t="e">
        <f>#REF!-Таблица82343567[[#This Row],[Остаток по состоянию на 30.06.2025 г.]]</f>
        <v>#REF!</v>
      </c>
    </row>
    <row r="148" spans="1:12">
      <c r="A148" s="15" t="s">
        <v>1770</v>
      </c>
      <c r="B148" s="402" t="s">
        <v>1770</v>
      </c>
      <c r="C148" s="403" t="s">
        <v>552</v>
      </c>
      <c r="D148" s="403" t="s">
        <v>83</v>
      </c>
      <c r="E148" s="403" t="s">
        <v>311</v>
      </c>
      <c r="F148" s="403" t="s">
        <v>291</v>
      </c>
      <c r="G148" s="403" t="s">
        <v>553</v>
      </c>
      <c r="I148" s="408" t="s">
        <v>226</v>
      </c>
      <c r="J148" s="408" t="s">
        <v>227</v>
      </c>
      <c r="K148" s="406">
        <v>1170083.58</v>
      </c>
      <c r="L148" s="136" t="e">
        <f>#REF!-Таблица82343567[[#This Row],[Остаток по состоянию на 30.06.2025 г.]]</f>
        <v>#REF!</v>
      </c>
    </row>
    <row r="149" spans="1:12" ht="45">
      <c r="A149" s="15" t="s">
        <v>1770</v>
      </c>
      <c r="B149" s="402" t="s">
        <v>1770</v>
      </c>
      <c r="C149" s="403" t="s">
        <v>554</v>
      </c>
      <c r="D149" s="403" t="s">
        <v>33</v>
      </c>
      <c r="E149" s="403" t="s">
        <v>342</v>
      </c>
      <c r="F149" s="403" t="s">
        <v>343</v>
      </c>
      <c r="G149" s="403" t="s">
        <v>555</v>
      </c>
      <c r="I149" s="403" t="s">
        <v>556</v>
      </c>
      <c r="J149" s="403" t="s">
        <v>557</v>
      </c>
      <c r="K149" s="406">
        <v>2691808.39</v>
      </c>
      <c r="L149" s="136" t="e">
        <f>#REF!-Таблица82343567[[#This Row],[Остаток по состоянию на 30.06.2025 г.]]</f>
        <v>#REF!</v>
      </c>
    </row>
    <row r="150" spans="1:12">
      <c r="A150" s="15" t="s">
        <v>1770</v>
      </c>
      <c r="B150" s="402" t="s">
        <v>1770</v>
      </c>
      <c r="C150" s="403" t="s">
        <v>559</v>
      </c>
      <c r="D150" s="403" t="s">
        <v>83</v>
      </c>
      <c r="E150" s="403" t="s">
        <v>183</v>
      </c>
      <c r="F150" s="403" t="s">
        <v>184</v>
      </c>
      <c r="G150" s="403" t="s">
        <v>560</v>
      </c>
      <c r="I150" s="403" t="s">
        <v>226</v>
      </c>
      <c r="J150" s="403" t="s">
        <v>227</v>
      </c>
      <c r="K150" s="406">
        <v>1465195.29</v>
      </c>
      <c r="L150" s="136" t="e">
        <f>#REF!-Таблица82343567[[#This Row],[Остаток по состоянию на 30.06.2025 г.]]</f>
        <v>#REF!</v>
      </c>
    </row>
    <row r="151" spans="1:12">
      <c r="A151" s="15" t="s">
        <v>1770</v>
      </c>
      <c r="B151" s="402" t="s">
        <v>1770</v>
      </c>
      <c r="C151" s="403" t="s">
        <v>561</v>
      </c>
      <c r="D151" s="403" t="s">
        <v>83</v>
      </c>
      <c r="E151" s="403" t="s">
        <v>311</v>
      </c>
      <c r="F151" s="403" t="s">
        <v>291</v>
      </c>
      <c r="G151" s="403" t="s">
        <v>469</v>
      </c>
      <c r="I151" s="403" t="s">
        <v>226</v>
      </c>
      <c r="J151" s="403" t="s">
        <v>227</v>
      </c>
      <c r="K151" s="406">
        <v>733949.5</v>
      </c>
      <c r="L151" s="136" t="e">
        <f>#REF!-Таблица82343567[[#This Row],[Остаток по состоянию на 30.06.2025 г.]]</f>
        <v>#REF!</v>
      </c>
    </row>
    <row r="152" spans="1:12">
      <c r="A152" s="15" t="s">
        <v>1770</v>
      </c>
      <c r="B152" s="402" t="s">
        <v>1770</v>
      </c>
      <c r="C152" s="403" t="s">
        <v>562</v>
      </c>
      <c r="D152" s="403" t="s">
        <v>33</v>
      </c>
      <c r="E152" s="403" t="s">
        <v>563</v>
      </c>
      <c r="F152" s="403" t="s">
        <v>564</v>
      </c>
      <c r="G152" s="403" t="s">
        <v>565</v>
      </c>
      <c r="I152" s="403" t="s">
        <v>566</v>
      </c>
      <c r="J152" s="403" t="s">
        <v>51</v>
      </c>
      <c r="K152" s="411">
        <v>3890018.2</v>
      </c>
      <c r="L152" s="136" t="e">
        <f>#REF!-Таблица82343567[[#This Row],[Остаток по состоянию на 30.06.2025 г.]]</f>
        <v>#REF!</v>
      </c>
    </row>
    <row r="153" spans="1:12" ht="30">
      <c r="A153" s="15" t="s">
        <v>1770</v>
      </c>
      <c r="B153" s="402" t="s">
        <v>1770</v>
      </c>
      <c r="C153" s="403" t="s">
        <v>567</v>
      </c>
      <c r="D153" s="403" t="s">
        <v>33</v>
      </c>
      <c r="E153" s="403" t="s">
        <v>568</v>
      </c>
      <c r="F153" s="403" t="s">
        <v>569</v>
      </c>
      <c r="G153" s="403" t="s">
        <v>525</v>
      </c>
      <c r="I153" s="408" t="s">
        <v>1791</v>
      </c>
      <c r="J153" s="408" t="s">
        <v>51</v>
      </c>
      <c r="K153" s="406">
        <v>2435353.79</v>
      </c>
      <c r="L153" s="136" t="e">
        <f>#REF!-Таблица82343567[[#This Row],[Остаток по состоянию на 30.06.2025 г.]]</f>
        <v>#REF!</v>
      </c>
    </row>
    <row r="154" spans="1:12" ht="45">
      <c r="A154" s="15" t="s">
        <v>1770</v>
      </c>
      <c r="B154" s="402" t="s">
        <v>1770</v>
      </c>
      <c r="C154" s="403" t="s">
        <v>570</v>
      </c>
      <c r="D154" s="403" t="s">
        <v>33</v>
      </c>
      <c r="E154" s="403" t="s">
        <v>342</v>
      </c>
      <c r="F154" s="403" t="s">
        <v>343</v>
      </c>
      <c r="G154" s="403" t="s">
        <v>571</v>
      </c>
      <c r="I154" s="403" t="s">
        <v>572</v>
      </c>
      <c r="J154" s="403" t="s">
        <v>573</v>
      </c>
      <c r="K154" s="406">
        <v>2139088.4900000002</v>
      </c>
      <c r="L154" s="136" t="e">
        <f>#REF!-Таблица82343567[[#This Row],[Остаток по состоянию на 30.06.2025 г.]]</f>
        <v>#REF!</v>
      </c>
    </row>
    <row r="155" spans="1:12">
      <c r="A155" s="15" t="s">
        <v>1770</v>
      </c>
      <c r="B155" s="402" t="s">
        <v>1770</v>
      </c>
      <c r="C155" s="403" t="s">
        <v>574</v>
      </c>
      <c r="D155" s="403" t="s">
        <v>83</v>
      </c>
      <c r="E155" s="403" t="s">
        <v>385</v>
      </c>
      <c r="F155" s="403" t="s">
        <v>224</v>
      </c>
      <c r="G155" s="403" t="s">
        <v>167</v>
      </c>
      <c r="I155" s="403" t="s">
        <v>180</v>
      </c>
      <c r="J155" s="403" t="s">
        <v>181</v>
      </c>
      <c r="K155" s="406">
        <v>1493128.54</v>
      </c>
      <c r="L155" s="136" t="e">
        <f>#REF!-Таблица82343567[[#This Row],[Остаток по состоянию на 30.06.2025 г.]]</f>
        <v>#REF!</v>
      </c>
    </row>
    <row r="156" spans="1:12">
      <c r="A156" s="15" t="s">
        <v>1770</v>
      </c>
      <c r="B156" s="402" t="s">
        <v>1770</v>
      </c>
      <c r="C156" s="403" t="s">
        <v>575</v>
      </c>
      <c r="D156" s="403" t="s">
        <v>83</v>
      </c>
      <c r="E156" s="403" t="s">
        <v>385</v>
      </c>
      <c r="F156" s="403" t="s">
        <v>224</v>
      </c>
      <c r="G156" s="403" t="s">
        <v>576</v>
      </c>
      <c r="I156" s="403" t="s">
        <v>226</v>
      </c>
      <c r="J156" s="403" t="s">
        <v>227</v>
      </c>
      <c r="K156" s="406">
        <v>1247073.97</v>
      </c>
      <c r="L156" s="136" t="e">
        <f>#REF!-Таблица82343567[[#This Row],[Остаток по состоянию на 30.06.2025 г.]]</f>
        <v>#REF!</v>
      </c>
    </row>
    <row r="157" spans="1:12">
      <c r="A157" s="15" t="s">
        <v>1770</v>
      </c>
      <c r="B157" s="402" t="s">
        <v>1770</v>
      </c>
      <c r="C157" s="403" t="s">
        <v>581</v>
      </c>
      <c r="D157" s="403" t="s">
        <v>33</v>
      </c>
      <c r="E157" s="403" t="s">
        <v>582</v>
      </c>
      <c r="F157" s="403" t="s">
        <v>583</v>
      </c>
      <c r="G157" s="403" t="s">
        <v>584</v>
      </c>
      <c r="I157" s="403" t="s">
        <v>195</v>
      </c>
      <c r="J157" s="403" t="s">
        <v>51</v>
      </c>
      <c r="K157" s="406">
        <v>9176314.1899999995</v>
      </c>
      <c r="L157" s="136" t="e">
        <f>#REF!-Таблица82343567[[#This Row],[Остаток по состоянию на 30.06.2025 г.]]</f>
        <v>#REF!</v>
      </c>
    </row>
    <row r="158" spans="1:12" ht="45">
      <c r="A158" s="15" t="s">
        <v>1770</v>
      </c>
      <c r="B158" s="402" t="s">
        <v>1770</v>
      </c>
      <c r="C158" s="403" t="s">
        <v>585</v>
      </c>
      <c r="D158" s="403" t="s">
        <v>33</v>
      </c>
      <c r="E158" s="403" t="s">
        <v>586</v>
      </c>
      <c r="F158" s="403" t="s">
        <v>587</v>
      </c>
      <c r="G158" s="403" t="s">
        <v>588</v>
      </c>
      <c r="I158" s="403" t="s">
        <v>195</v>
      </c>
      <c r="J158" s="403" t="s">
        <v>51</v>
      </c>
      <c r="K158" s="406">
        <v>1104490.1599999999</v>
      </c>
      <c r="L158" s="136" t="e">
        <f>#REF!-Таблица82343567[[#This Row],[Остаток по состоянию на 30.06.2025 г.]]</f>
        <v>#REF!</v>
      </c>
    </row>
    <row r="159" spans="1:12">
      <c r="A159" s="15" t="s">
        <v>1770</v>
      </c>
      <c r="B159" s="402" t="s">
        <v>1770</v>
      </c>
      <c r="C159" s="403" t="s">
        <v>589</v>
      </c>
      <c r="D159" s="403" t="s">
        <v>83</v>
      </c>
      <c r="E159" s="403" t="s">
        <v>385</v>
      </c>
      <c r="F159" s="403" t="s">
        <v>224</v>
      </c>
      <c r="G159" s="403" t="s">
        <v>590</v>
      </c>
      <c r="I159" s="403" t="s">
        <v>180</v>
      </c>
      <c r="J159" s="403" t="s">
        <v>181</v>
      </c>
      <c r="K159" s="406">
        <v>1444242.09</v>
      </c>
      <c r="L159" s="136" t="e">
        <f>#REF!-Таблица82343567[[#This Row],[Остаток по состоянию на 30.06.2025 г.]]</f>
        <v>#REF!</v>
      </c>
    </row>
    <row r="160" spans="1:12">
      <c r="A160" s="15" t="s">
        <v>1770</v>
      </c>
      <c r="B160" s="402" t="s">
        <v>1770</v>
      </c>
      <c r="C160" s="403" t="s">
        <v>591</v>
      </c>
      <c r="D160" s="403" t="s">
        <v>83</v>
      </c>
      <c r="E160" s="403" t="s">
        <v>385</v>
      </c>
      <c r="F160" s="403" t="s">
        <v>224</v>
      </c>
      <c r="G160" s="403" t="s">
        <v>592</v>
      </c>
      <c r="I160" s="403" t="s">
        <v>180</v>
      </c>
      <c r="J160" s="403" t="s">
        <v>181</v>
      </c>
      <c r="K160" s="406">
        <v>1168914.8</v>
      </c>
      <c r="L160" s="136" t="e">
        <f>#REF!-Таблица82343567[[#This Row],[Остаток по состоянию на 30.06.2025 г.]]</f>
        <v>#REF!</v>
      </c>
    </row>
    <row r="161" spans="1:12">
      <c r="A161" s="15" t="s">
        <v>1770</v>
      </c>
      <c r="B161" s="402" t="s">
        <v>1770</v>
      </c>
      <c r="C161" s="403" t="s">
        <v>593</v>
      </c>
      <c r="D161" s="403" t="s">
        <v>83</v>
      </c>
      <c r="E161" s="403" t="s">
        <v>497</v>
      </c>
      <c r="F161" s="403" t="s">
        <v>199</v>
      </c>
      <c r="G161" s="403" t="s">
        <v>594</v>
      </c>
      <c r="I161" s="403" t="s">
        <v>180</v>
      </c>
      <c r="J161" s="403" t="s">
        <v>181</v>
      </c>
      <c r="K161" s="406">
        <v>3611199.78</v>
      </c>
      <c r="L161" s="136" t="e">
        <f>#REF!-Таблица82343567[[#This Row],[Остаток по состоянию на 30.06.2025 г.]]</f>
        <v>#REF!</v>
      </c>
    </row>
    <row r="162" spans="1:12">
      <c r="A162" s="15" t="s">
        <v>1770</v>
      </c>
      <c r="B162" s="402" t="s">
        <v>1770</v>
      </c>
      <c r="C162" s="403" t="s">
        <v>598</v>
      </c>
      <c r="D162" s="403" t="s">
        <v>83</v>
      </c>
      <c r="E162" s="403" t="s">
        <v>183</v>
      </c>
      <c r="F162" s="403" t="s">
        <v>184</v>
      </c>
      <c r="G162" s="403" t="s">
        <v>599</v>
      </c>
      <c r="I162" s="403" t="s">
        <v>180</v>
      </c>
      <c r="J162" s="403" t="s">
        <v>181</v>
      </c>
      <c r="K162" s="406">
        <v>942063.07</v>
      </c>
      <c r="L162" s="136" t="e">
        <f>#REF!-Таблица82343567[[#This Row],[Остаток по состоянию на 30.06.2025 г.]]</f>
        <v>#REF!</v>
      </c>
    </row>
    <row r="163" spans="1:12">
      <c r="A163" s="15" t="s">
        <v>1770</v>
      </c>
      <c r="B163" s="402" t="s">
        <v>1770</v>
      </c>
      <c r="C163" s="403" t="s">
        <v>600</v>
      </c>
      <c r="D163" s="403" t="s">
        <v>33</v>
      </c>
      <c r="E163" s="403" t="s">
        <v>601</v>
      </c>
      <c r="F163" s="403" t="s">
        <v>602</v>
      </c>
      <c r="G163" s="403" t="s">
        <v>603</v>
      </c>
      <c r="I163" s="403" t="s">
        <v>195</v>
      </c>
      <c r="J163" s="403" t="s">
        <v>51</v>
      </c>
      <c r="K163" s="406">
        <v>2430758.66</v>
      </c>
      <c r="L163" s="136" t="e">
        <f>#REF!-Таблица82343567[[#This Row],[Остаток по состоянию на 30.06.2025 г.]]</f>
        <v>#REF!</v>
      </c>
    </row>
    <row r="164" spans="1:12">
      <c r="A164" s="15" t="s">
        <v>1770</v>
      </c>
      <c r="B164" s="402" t="s">
        <v>1770</v>
      </c>
      <c r="C164" s="403" t="s">
        <v>604</v>
      </c>
      <c r="D164" s="403" t="s">
        <v>33</v>
      </c>
      <c r="E164" s="403" t="s">
        <v>563</v>
      </c>
      <c r="F164" s="403" t="s">
        <v>564</v>
      </c>
      <c r="G164" s="403" t="s">
        <v>605</v>
      </c>
      <c r="I164" s="403" t="s">
        <v>606</v>
      </c>
      <c r="J164" s="403" t="s">
        <v>607</v>
      </c>
      <c r="K164" s="406">
        <v>3563916.42</v>
      </c>
      <c r="L164" s="136" t="e">
        <f>#REF!-Таблица82343567[[#This Row],[Остаток по состоянию на 30.06.2025 г.]]</f>
        <v>#REF!</v>
      </c>
    </row>
    <row r="165" spans="1:12" ht="43.5" customHeight="1">
      <c r="A165" s="15" t="s">
        <v>1770</v>
      </c>
      <c r="B165" s="402" t="s">
        <v>1770</v>
      </c>
      <c r="C165" s="403" t="s">
        <v>609</v>
      </c>
      <c r="D165" s="403" t="s">
        <v>33</v>
      </c>
      <c r="E165" s="403" t="s">
        <v>610</v>
      </c>
      <c r="F165" s="403" t="s">
        <v>611</v>
      </c>
      <c r="G165" s="403" t="s">
        <v>69</v>
      </c>
      <c r="I165" s="403" t="s">
        <v>238</v>
      </c>
      <c r="J165" s="403" t="s">
        <v>239</v>
      </c>
      <c r="K165" s="406">
        <v>614898.77</v>
      </c>
      <c r="L165" s="136" t="e">
        <f>#REF!-Таблица82343567[[#This Row],[Остаток по состоянию на 30.06.2025 г.]]</f>
        <v>#REF!</v>
      </c>
    </row>
    <row r="166" spans="1:12" ht="30">
      <c r="A166" s="15" t="s">
        <v>1770</v>
      </c>
      <c r="B166" s="402" t="s">
        <v>1770</v>
      </c>
      <c r="C166" s="403" t="s">
        <v>612</v>
      </c>
      <c r="D166" s="403" t="s">
        <v>33</v>
      </c>
      <c r="E166" s="403" t="s">
        <v>613</v>
      </c>
      <c r="F166" s="403" t="s">
        <v>614</v>
      </c>
      <c r="G166" s="403" t="s">
        <v>89</v>
      </c>
      <c r="I166" s="403" t="s">
        <v>57</v>
      </c>
      <c r="J166" s="403" t="s">
        <v>429</v>
      </c>
      <c r="K166" s="406">
        <v>2498802.91</v>
      </c>
      <c r="L166" s="136" t="e">
        <f>#REF!-Таблица82343567[[#This Row],[Остаток по состоянию на 30.06.2025 г.]]</f>
        <v>#REF!</v>
      </c>
    </row>
    <row r="167" spans="1:12">
      <c r="A167" s="15" t="s">
        <v>1770</v>
      </c>
      <c r="B167" s="402" t="s">
        <v>1770</v>
      </c>
      <c r="C167" s="403" t="s">
        <v>615</v>
      </c>
      <c r="D167" s="403" t="s">
        <v>66</v>
      </c>
      <c r="E167" s="403" t="s">
        <v>404</v>
      </c>
      <c r="F167" s="403" t="s">
        <v>405</v>
      </c>
      <c r="G167" s="403" t="s">
        <v>138</v>
      </c>
      <c r="I167" s="403" t="s">
        <v>70</v>
      </c>
      <c r="J167" s="403" t="s">
        <v>71</v>
      </c>
      <c r="K167" s="406">
        <v>3221850.15</v>
      </c>
      <c r="L167" s="136" t="e">
        <f>#REF!-Таблица82343567[[#This Row],[Остаток по состоянию на 30.06.2025 г.]]</f>
        <v>#REF!</v>
      </c>
    </row>
    <row r="168" spans="1:12" ht="30">
      <c r="A168" s="15" t="s">
        <v>1770</v>
      </c>
      <c r="B168" s="402" t="s">
        <v>1770</v>
      </c>
      <c r="C168" s="403" t="s">
        <v>616</v>
      </c>
      <c r="D168" s="403" t="s">
        <v>33</v>
      </c>
      <c r="E168" s="403" t="s">
        <v>617</v>
      </c>
      <c r="F168" s="403" t="s">
        <v>618</v>
      </c>
      <c r="G168" s="403" t="s">
        <v>619</v>
      </c>
      <c r="I168" s="403" t="s">
        <v>572</v>
      </c>
      <c r="J168" s="403" t="s">
        <v>573</v>
      </c>
      <c r="K168" s="406">
        <v>3167429.08</v>
      </c>
      <c r="L168" s="136" t="e">
        <f>#REF!-Таблица82343567[[#This Row],[Остаток по состоянию на 30.06.2025 г.]]</f>
        <v>#REF!</v>
      </c>
    </row>
    <row r="169" spans="1:12">
      <c r="A169" s="15" t="s">
        <v>1770</v>
      </c>
      <c r="B169" s="402" t="s">
        <v>1770</v>
      </c>
      <c r="C169" s="403" t="s">
        <v>620</v>
      </c>
      <c r="D169" s="403" t="s">
        <v>33</v>
      </c>
      <c r="E169" s="403" t="s">
        <v>621</v>
      </c>
      <c r="F169" s="403" t="s">
        <v>622</v>
      </c>
      <c r="G169" s="403" t="s">
        <v>623</v>
      </c>
      <c r="I169" s="403" t="s">
        <v>195</v>
      </c>
      <c r="J169" s="403" t="s">
        <v>51</v>
      </c>
      <c r="K169" s="411">
        <v>2063166.53</v>
      </c>
      <c r="L169" s="136" t="e">
        <f>#REF!-Таблица82343567[[#This Row],[Остаток по состоянию на 30.06.2025 г.]]</f>
        <v>#REF!</v>
      </c>
    </row>
    <row r="170" spans="1:12">
      <c r="A170" s="15" t="s">
        <v>1770</v>
      </c>
      <c r="B170" s="402" t="s">
        <v>1770</v>
      </c>
      <c r="C170" s="403" t="s">
        <v>624</v>
      </c>
      <c r="D170" s="403" t="s">
        <v>33</v>
      </c>
      <c r="E170" s="403" t="s">
        <v>568</v>
      </c>
      <c r="F170" s="403" t="s">
        <v>569</v>
      </c>
      <c r="G170" s="403" t="s">
        <v>218</v>
      </c>
      <c r="I170" s="408" t="s">
        <v>625</v>
      </c>
      <c r="J170" s="408" t="s">
        <v>626</v>
      </c>
      <c r="K170" s="406">
        <v>2585869.9</v>
      </c>
      <c r="L170" s="136" t="e">
        <f>#REF!-Таблица82343567[[#This Row],[Остаток по состоянию на 30.06.2025 г.]]</f>
        <v>#REF!</v>
      </c>
    </row>
    <row r="171" spans="1:12" ht="30">
      <c r="A171" s="15" t="s">
        <v>1770</v>
      </c>
      <c r="B171" s="402" t="s">
        <v>1770</v>
      </c>
      <c r="C171" s="402" t="s">
        <v>627</v>
      </c>
      <c r="D171" s="403" t="s">
        <v>33</v>
      </c>
      <c r="E171" s="403" t="s">
        <v>165</v>
      </c>
      <c r="F171" s="403" t="s">
        <v>166</v>
      </c>
      <c r="G171" s="403" t="s">
        <v>628</v>
      </c>
      <c r="I171" s="403" t="s">
        <v>629</v>
      </c>
      <c r="J171" s="403" t="s">
        <v>175</v>
      </c>
      <c r="K171" s="406">
        <v>709421.05</v>
      </c>
      <c r="L171" s="136" t="e">
        <f>#REF!-Таблица82343567[[#This Row],[Остаток по состоянию на 30.06.2025 г.]]</f>
        <v>#REF!</v>
      </c>
    </row>
    <row r="172" spans="1:12" ht="30">
      <c r="A172" s="15" t="s">
        <v>1770</v>
      </c>
      <c r="B172" s="402" t="s">
        <v>1770</v>
      </c>
      <c r="C172" s="403" t="s">
        <v>632</v>
      </c>
      <c r="D172" s="403" t="s">
        <v>33</v>
      </c>
      <c r="E172" s="403" t="s">
        <v>84</v>
      </c>
      <c r="F172" s="403" t="s">
        <v>633</v>
      </c>
      <c r="G172" s="403" t="s">
        <v>69</v>
      </c>
      <c r="I172" s="403" t="s">
        <v>634</v>
      </c>
      <c r="J172" s="403" t="s">
        <v>635</v>
      </c>
      <c r="K172" s="406">
        <v>283324.62</v>
      </c>
      <c r="L172" s="136" t="e">
        <f>#REF!-Таблица82343567[[#This Row],[Остаток по состоянию на 30.06.2025 г.]]</f>
        <v>#REF!</v>
      </c>
    </row>
    <row r="173" spans="1:12" ht="30">
      <c r="A173" s="15" t="s">
        <v>1770</v>
      </c>
      <c r="B173" s="402" t="s">
        <v>1770</v>
      </c>
      <c r="C173" s="403" t="s">
        <v>636</v>
      </c>
      <c r="D173" s="403" t="s">
        <v>33</v>
      </c>
      <c r="E173" s="403" t="s">
        <v>91</v>
      </c>
      <c r="F173" s="403" t="s">
        <v>92</v>
      </c>
      <c r="G173" s="403" t="s">
        <v>637</v>
      </c>
      <c r="I173" s="403" t="s">
        <v>174</v>
      </c>
      <c r="J173" s="403" t="s">
        <v>175</v>
      </c>
      <c r="K173" s="406">
        <v>751976.4</v>
      </c>
      <c r="L173" s="136" t="e">
        <f>#REF!-Таблица82343567[[#This Row],[Остаток по состоянию на 30.06.2025 г.]]</f>
        <v>#REF!</v>
      </c>
    </row>
    <row r="174" spans="1:12">
      <c r="A174" s="15" t="s">
        <v>1770</v>
      </c>
      <c r="B174" s="402" t="s">
        <v>1770</v>
      </c>
      <c r="C174" s="403" t="s">
        <v>641</v>
      </c>
      <c r="D174" s="403" t="s">
        <v>33</v>
      </c>
      <c r="E174" s="403" t="s">
        <v>642</v>
      </c>
      <c r="F174" s="403" t="s">
        <v>643</v>
      </c>
      <c r="G174" s="403" t="s">
        <v>644</v>
      </c>
      <c r="I174" s="403" t="s">
        <v>157</v>
      </c>
      <c r="J174" s="403" t="s">
        <v>158</v>
      </c>
      <c r="K174" s="406">
        <v>2202440.6</v>
      </c>
      <c r="L174" s="136" t="e">
        <f>#REF!-Таблица82343567[[#This Row],[Остаток по состоянию на 30.06.2025 г.]]</f>
        <v>#REF!</v>
      </c>
    </row>
    <row r="175" spans="1:12">
      <c r="A175" s="15" t="s">
        <v>1770</v>
      </c>
      <c r="B175" s="402" t="s">
        <v>1770</v>
      </c>
      <c r="C175" s="403" t="s">
        <v>645</v>
      </c>
      <c r="D175" s="403" t="s">
        <v>33</v>
      </c>
      <c r="E175" s="403" t="s">
        <v>563</v>
      </c>
      <c r="F175" s="403" t="s">
        <v>564</v>
      </c>
      <c r="G175" s="403" t="s">
        <v>603</v>
      </c>
      <c r="I175" s="403" t="s">
        <v>238</v>
      </c>
      <c r="J175" s="403" t="s">
        <v>239</v>
      </c>
      <c r="K175" s="406">
        <v>383298.31</v>
      </c>
      <c r="L175" s="136" t="e">
        <f>#REF!-Таблица82343567[[#This Row],[Остаток по состоянию на 30.06.2025 г.]]</f>
        <v>#REF!</v>
      </c>
    </row>
    <row r="176" spans="1:12">
      <c r="A176" s="15" t="s">
        <v>1770</v>
      </c>
      <c r="B176" s="402" t="s">
        <v>1770</v>
      </c>
      <c r="C176" s="403" t="s">
        <v>646</v>
      </c>
      <c r="D176" s="403" t="s">
        <v>83</v>
      </c>
      <c r="E176" s="403" t="s">
        <v>313</v>
      </c>
      <c r="F176" s="403" t="s">
        <v>314</v>
      </c>
      <c r="G176" s="403" t="s">
        <v>647</v>
      </c>
      <c r="I176" s="403" t="s">
        <v>226</v>
      </c>
      <c r="J176" s="403" t="s">
        <v>227</v>
      </c>
      <c r="K176" s="406">
        <v>1715294.43</v>
      </c>
      <c r="L176" s="136" t="e">
        <f>#REF!-Таблица82343567[[#This Row],[Остаток по состоянию на 30.06.2025 г.]]</f>
        <v>#REF!</v>
      </c>
    </row>
    <row r="177" spans="1:12" ht="45">
      <c r="A177" s="15" t="s">
        <v>1770</v>
      </c>
      <c r="B177" s="402" t="s">
        <v>1770</v>
      </c>
      <c r="C177" s="403" t="s">
        <v>648</v>
      </c>
      <c r="D177" s="403" t="s">
        <v>33</v>
      </c>
      <c r="E177" s="403" t="s">
        <v>454</v>
      </c>
      <c r="F177" s="403" t="s">
        <v>455</v>
      </c>
      <c r="G177" s="403" t="s">
        <v>138</v>
      </c>
      <c r="I177" s="403" t="s">
        <v>157</v>
      </c>
      <c r="J177" s="408" t="s">
        <v>158</v>
      </c>
      <c r="K177" s="411">
        <v>1714921.27</v>
      </c>
      <c r="L177" s="136" t="e">
        <f>#REF!-Таблица82343567[[#This Row],[Остаток по состоянию на 30.06.2025 г.]]</f>
        <v>#REF!</v>
      </c>
    </row>
    <row r="178" spans="1:12">
      <c r="A178" s="15" t="s">
        <v>1770</v>
      </c>
      <c r="B178" s="402" t="s">
        <v>1770</v>
      </c>
      <c r="C178" s="403" t="s">
        <v>650</v>
      </c>
      <c r="D178" s="403" t="s">
        <v>66</v>
      </c>
      <c r="E178" s="403" t="s">
        <v>140</v>
      </c>
      <c r="F178" s="403" t="s">
        <v>141</v>
      </c>
      <c r="G178" s="403" t="s">
        <v>188</v>
      </c>
      <c r="I178" s="403" t="s">
        <v>106</v>
      </c>
      <c r="J178" s="403" t="s">
        <v>107</v>
      </c>
      <c r="K178" s="406">
        <v>3123565.65</v>
      </c>
      <c r="L178" s="136" t="e">
        <f>#REF!-Таблица82343567[[#This Row],[Остаток по состоянию на 30.06.2025 г.]]</f>
        <v>#REF!</v>
      </c>
    </row>
    <row r="179" spans="1:12" ht="30">
      <c r="A179" s="15" t="s">
        <v>1770</v>
      </c>
      <c r="B179" s="402" t="s">
        <v>1770</v>
      </c>
      <c r="C179" s="403" t="s">
        <v>651</v>
      </c>
      <c r="D179" s="403" t="s">
        <v>33</v>
      </c>
      <c r="E179" s="403" t="s">
        <v>617</v>
      </c>
      <c r="F179" s="403" t="s">
        <v>618</v>
      </c>
      <c r="G179" s="403" t="s">
        <v>128</v>
      </c>
      <c r="I179" s="403" t="s">
        <v>174</v>
      </c>
      <c r="J179" s="403" t="s">
        <v>175</v>
      </c>
      <c r="K179" s="411">
        <v>3305317.23</v>
      </c>
      <c r="L179" s="136" t="e">
        <f>#REF!-Таблица82343567[[#This Row],[Остаток по состоянию на 30.06.2025 г.]]</f>
        <v>#REF!</v>
      </c>
    </row>
    <row r="180" spans="1:12">
      <c r="A180" s="15" t="s">
        <v>1770</v>
      </c>
      <c r="B180" s="402" t="s">
        <v>1770</v>
      </c>
      <c r="C180" s="403" t="s">
        <v>652</v>
      </c>
      <c r="D180" s="403" t="s">
        <v>33</v>
      </c>
      <c r="E180" s="403" t="s">
        <v>563</v>
      </c>
      <c r="F180" s="403" t="s">
        <v>564</v>
      </c>
      <c r="G180" s="403" t="s">
        <v>414</v>
      </c>
      <c r="I180" s="403" t="s">
        <v>238</v>
      </c>
      <c r="J180" s="403" t="s">
        <v>239</v>
      </c>
      <c r="K180" s="406">
        <v>2211533.7799999998</v>
      </c>
      <c r="L180" s="136" t="e">
        <f>#REF!-Таблица82343567[[#This Row],[Остаток по состоянию на 30.06.2025 г.]]</f>
        <v>#REF!</v>
      </c>
    </row>
    <row r="181" spans="1:12">
      <c r="A181" s="15" t="s">
        <v>1770</v>
      </c>
      <c r="B181" s="402" t="s">
        <v>1770</v>
      </c>
      <c r="C181" s="403" t="s">
        <v>653</v>
      </c>
      <c r="D181" s="403" t="s">
        <v>33</v>
      </c>
      <c r="E181" s="403" t="s">
        <v>563</v>
      </c>
      <c r="F181" s="403" t="s">
        <v>564</v>
      </c>
      <c r="G181" s="403" t="s">
        <v>162</v>
      </c>
      <c r="I181" s="403" t="s">
        <v>238</v>
      </c>
      <c r="J181" s="403">
        <v>2462048307</v>
      </c>
      <c r="K181" s="406">
        <v>1630401.64</v>
      </c>
      <c r="L181" s="136" t="e">
        <f>#REF!-Таблица82343567[[#This Row],[Остаток по состоянию на 30.06.2025 г.]]</f>
        <v>#REF!</v>
      </c>
    </row>
    <row r="182" spans="1:12" ht="45">
      <c r="A182" s="15" t="s">
        <v>1770</v>
      </c>
      <c r="B182" s="402" t="s">
        <v>1770</v>
      </c>
      <c r="C182" s="403" t="s">
        <v>654</v>
      </c>
      <c r="D182" s="403" t="s">
        <v>33</v>
      </c>
      <c r="E182" s="403" t="s">
        <v>342</v>
      </c>
      <c r="F182" s="403" t="s">
        <v>343</v>
      </c>
      <c r="G182" s="403" t="s">
        <v>655</v>
      </c>
      <c r="I182" s="403" t="s">
        <v>195</v>
      </c>
      <c r="J182" s="403" t="s">
        <v>51</v>
      </c>
      <c r="K182" s="406">
        <v>2805468.4</v>
      </c>
      <c r="L182" s="136" t="e">
        <f>#REF!-Таблица82343567[[#This Row],[Остаток по состоянию на 30.06.2025 г.]]</f>
        <v>#REF!</v>
      </c>
    </row>
    <row r="183" spans="1:12">
      <c r="A183" s="15" t="s">
        <v>1770</v>
      </c>
      <c r="B183" s="402" t="s">
        <v>1770</v>
      </c>
      <c r="C183" s="403" t="s">
        <v>656</v>
      </c>
      <c r="D183" s="403" t="s">
        <v>33</v>
      </c>
      <c r="E183" s="403" t="s">
        <v>563</v>
      </c>
      <c r="F183" s="403" t="s">
        <v>564</v>
      </c>
      <c r="G183" s="403" t="s">
        <v>75</v>
      </c>
      <c r="I183" s="403" t="s">
        <v>238</v>
      </c>
      <c r="J183" s="403" t="s">
        <v>239</v>
      </c>
      <c r="K183" s="411">
        <v>2015294.21</v>
      </c>
      <c r="L183" s="136" t="e">
        <f>#REF!-Таблица82343567[[#This Row],[Остаток по состоянию на 30.06.2025 г.]]</f>
        <v>#REF!</v>
      </c>
    </row>
    <row r="184" spans="1:12">
      <c r="A184" s="15" t="s">
        <v>1770</v>
      </c>
      <c r="B184" s="402" t="s">
        <v>1770</v>
      </c>
      <c r="C184" s="403" t="s">
        <v>657</v>
      </c>
      <c r="D184" s="403" t="s">
        <v>83</v>
      </c>
      <c r="E184" s="403" t="s">
        <v>183</v>
      </c>
      <c r="F184" s="403" t="s">
        <v>184</v>
      </c>
      <c r="G184" s="403" t="s">
        <v>658</v>
      </c>
      <c r="I184" s="408" t="s">
        <v>180</v>
      </c>
      <c r="J184" s="403" t="s">
        <v>181</v>
      </c>
      <c r="K184" s="411">
        <v>3629929.49</v>
      </c>
      <c r="L184" s="136" t="e">
        <f>#REF!-Таблица82343567[[#This Row],[Остаток по состоянию на 30.06.2025 г.]]</f>
        <v>#REF!</v>
      </c>
    </row>
    <row r="185" spans="1:12" ht="45">
      <c r="A185" s="15" t="s">
        <v>1770</v>
      </c>
      <c r="B185" s="402" t="s">
        <v>1770</v>
      </c>
      <c r="C185" s="403" t="s">
        <v>659</v>
      </c>
      <c r="D185" s="403" t="s">
        <v>33</v>
      </c>
      <c r="E185" s="403" t="s">
        <v>342</v>
      </c>
      <c r="F185" s="403" t="s">
        <v>343</v>
      </c>
      <c r="G185" s="403" t="s">
        <v>660</v>
      </c>
      <c r="I185" s="403" t="s">
        <v>1792</v>
      </c>
      <c r="J185" s="403" t="s">
        <v>51</v>
      </c>
      <c r="K185" s="406">
        <v>2836879.24</v>
      </c>
      <c r="L185" s="136" t="e">
        <f>#REF!-Таблица82343567[[#This Row],[Остаток по состоянию на 30.06.2025 г.]]</f>
        <v>#REF!</v>
      </c>
    </row>
    <row r="186" spans="1:12" ht="30">
      <c r="A186" s="15" t="s">
        <v>1770</v>
      </c>
      <c r="B186" s="402" t="s">
        <v>1770</v>
      </c>
      <c r="C186" s="403" t="s">
        <v>662</v>
      </c>
      <c r="D186" s="403" t="s">
        <v>33</v>
      </c>
      <c r="E186" s="403" t="s">
        <v>663</v>
      </c>
      <c r="F186" s="403" t="s">
        <v>664</v>
      </c>
      <c r="G186" s="412" t="s">
        <v>525</v>
      </c>
      <c r="H186" s="412"/>
      <c r="I186" s="403" t="s">
        <v>174</v>
      </c>
      <c r="J186" s="403" t="s">
        <v>175</v>
      </c>
      <c r="K186" s="406">
        <v>3281514.96</v>
      </c>
      <c r="L186" s="136" t="e">
        <f>#REF!-Таблица82343567[[#This Row],[Остаток по состоянию на 30.06.2025 г.]]</f>
        <v>#REF!</v>
      </c>
    </row>
    <row r="187" spans="1:12" ht="30">
      <c r="A187" s="15" t="s">
        <v>1770</v>
      </c>
      <c r="B187" s="402" t="s">
        <v>1770</v>
      </c>
      <c r="C187" s="403" t="s">
        <v>665</v>
      </c>
      <c r="D187" s="403" t="s">
        <v>33</v>
      </c>
      <c r="E187" s="403" t="s">
        <v>666</v>
      </c>
      <c r="F187" s="403" t="s">
        <v>667</v>
      </c>
      <c r="G187" s="403" t="s">
        <v>105</v>
      </c>
      <c r="I187" s="403" t="s">
        <v>349</v>
      </c>
      <c r="J187" s="403" t="s">
        <v>350</v>
      </c>
      <c r="K187" s="406">
        <v>651694.71</v>
      </c>
      <c r="L187" s="136" t="e">
        <f>#REF!-Таблица82343567[[#This Row],[Остаток по состоянию на 30.06.2025 г.]]</f>
        <v>#REF!</v>
      </c>
    </row>
    <row r="188" spans="1:12" ht="30">
      <c r="A188" s="15" t="s">
        <v>1770</v>
      </c>
      <c r="B188" s="402" t="s">
        <v>1770</v>
      </c>
      <c r="C188" s="403" t="s">
        <v>668</v>
      </c>
      <c r="D188" s="403" t="s">
        <v>33</v>
      </c>
      <c r="E188" s="403" t="s">
        <v>669</v>
      </c>
      <c r="F188" s="403" t="s">
        <v>670</v>
      </c>
      <c r="G188" s="403" t="s">
        <v>459</v>
      </c>
      <c r="I188" s="403" t="s">
        <v>349</v>
      </c>
      <c r="J188" s="403" t="s">
        <v>350</v>
      </c>
      <c r="K188" s="406">
        <v>2497810.91</v>
      </c>
      <c r="L188" s="136" t="e">
        <f>#REF!-Таблица82343567[[#This Row],[Остаток по состоянию на 30.06.2025 г.]]</f>
        <v>#REF!</v>
      </c>
    </row>
    <row r="189" spans="1:12" ht="30">
      <c r="A189" s="15" t="s">
        <v>1770</v>
      </c>
      <c r="B189" s="402" t="s">
        <v>1770</v>
      </c>
      <c r="C189" s="403" t="s">
        <v>671</v>
      </c>
      <c r="D189" s="403" t="s">
        <v>33</v>
      </c>
      <c r="E189" s="403" t="s">
        <v>610</v>
      </c>
      <c r="F189" s="403" t="s">
        <v>611</v>
      </c>
      <c r="G189" s="403" t="s">
        <v>383</v>
      </c>
      <c r="I189" s="403" t="s">
        <v>606</v>
      </c>
      <c r="J189" s="403">
        <v>2465329754</v>
      </c>
      <c r="K189" s="406">
        <v>1710224.22</v>
      </c>
      <c r="L189" s="136" t="e">
        <f>#REF!-Таблица82343567[[#This Row],[Остаток по состоянию на 30.06.2025 г.]]</f>
        <v>#REF!</v>
      </c>
    </row>
    <row r="190" spans="1:12" ht="30">
      <c r="A190" s="15" t="s">
        <v>1770</v>
      </c>
      <c r="B190" s="402" t="s">
        <v>1770</v>
      </c>
      <c r="C190" s="403" t="s">
        <v>672</v>
      </c>
      <c r="D190" s="403" t="s">
        <v>33</v>
      </c>
      <c r="E190" s="403" t="s">
        <v>673</v>
      </c>
      <c r="F190" s="403" t="s">
        <v>674</v>
      </c>
      <c r="G190" s="403" t="s">
        <v>406</v>
      </c>
      <c r="I190" s="403" t="s">
        <v>572</v>
      </c>
      <c r="J190" s="403" t="s">
        <v>573</v>
      </c>
      <c r="K190" s="406">
        <v>3423570.37</v>
      </c>
      <c r="L190" s="136" t="e">
        <f>#REF!-Таблица82343567[[#This Row],[Остаток по состоянию на 30.06.2025 г.]]</f>
        <v>#REF!</v>
      </c>
    </row>
    <row r="191" spans="1:12" ht="45">
      <c r="A191" s="15" t="s">
        <v>1770</v>
      </c>
      <c r="B191" s="402" t="s">
        <v>1770</v>
      </c>
      <c r="C191" s="403" t="s">
        <v>675</v>
      </c>
      <c r="D191" s="403" t="s">
        <v>33</v>
      </c>
      <c r="E191" s="403" t="s">
        <v>342</v>
      </c>
      <c r="F191" s="403" t="s">
        <v>343</v>
      </c>
      <c r="G191" s="403" t="s">
        <v>676</v>
      </c>
      <c r="I191" s="403" t="s">
        <v>677</v>
      </c>
      <c r="J191" s="403">
        <v>246300500</v>
      </c>
      <c r="K191" s="406">
        <v>1156031.1599999999</v>
      </c>
      <c r="L191" s="136" t="e">
        <f>#REF!-Таблица82343567[[#This Row],[Остаток по состоянию на 30.06.2025 г.]]</f>
        <v>#REF!</v>
      </c>
    </row>
    <row r="192" spans="1:12" ht="45">
      <c r="A192" s="15" t="s">
        <v>1770</v>
      </c>
      <c r="B192" s="402" t="s">
        <v>1770</v>
      </c>
      <c r="C192" s="403" t="s">
        <v>679</v>
      </c>
      <c r="D192" s="403" t="s">
        <v>33</v>
      </c>
      <c r="E192" s="403" t="s">
        <v>342</v>
      </c>
      <c r="F192" s="403" t="s">
        <v>343</v>
      </c>
      <c r="G192" s="403" t="s">
        <v>680</v>
      </c>
      <c r="I192" s="403" t="s">
        <v>681</v>
      </c>
      <c r="J192" s="403" t="s">
        <v>51</v>
      </c>
      <c r="K192" s="406">
        <v>485912.39</v>
      </c>
      <c r="L192" s="136" t="e">
        <f>#REF!-Таблица82343567[[#This Row],[Остаток по состоянию на 30.06.2025 г.]]</f>
        <v>#REF!</v>
      </c>
    </row>
    <row r="193" spans="1:12">
      <c r="A193" s="15" t="s">
        <v>1770</v>
      </c>
      <c r="B193" s="402" t="s">
        <v>1770</v>
      </c>
      <c r="C193" s="403" t="s">
        <v>682</v>
      </c>
      <c r="D193" s="403" t="s">
        <v>33</v>
      </c>
      <c r="E193" s="403" t="s">
        <v>642</v>
      </c>
      <c r="F193" s="403" t="s">
        <v>643</v>
      </c>
      <c r="G193" s="403" t="s">
        <v>270</v>
      </c>
      <c r="I193" s="403" t="s">
        <v>195</v>
      </c>
      <c r="J193" s="403" t="s">
        <v>51</v>
      </c>
      <c r="K193" s="406">
        <v>1017011.31</v>
      </c>
      <c r="L193" s="136" t="e">
        <f>#REF!-Таблица82343567[[#This Row],[Остаток по состоянию на 30.06.2025 г.]]</f>
        <v>#REF!</v>
      </c>
    </row>
    <row r="194" spans="1:12">
      <c r="A194" s="15" t="s">
        <v>1770</v>
      </c>
      <c r="B194" s="402" t="s">
        <v>1770</v>
      </c>
      <c r="C194" s="403" t="s">
        <v>683</v>
      </c>
      <c r="D194" s="403" t="s">
        <v>33</v>
      </c>
      <c r="E194" s="403" t="s">
        <v>305</v>
      </c>
      <c r="F194" s="403" t="s">
        <v>306</v>
      </c>
      <c r="G194" s="403" t="s">
        <v>684</v>
      </c>
      <c r="I194" s="403" t="s">
        <v>195</v>
      </c>
      <c r="J194" s="403" t="s">
        <v>51</v>
      </c>
      <c r="K194" s="406">
        <v>2181021.02</v>
      </c>
      <c r="L194" s="136" t="e">
        <f>#REF!-Таблица82343567[[#This Row],[Остаток по состоянию на 30.06.2025 г.]]</f>
        <v>#REF!</v>
      </c>
    </row>
    <row r="195" spans="1:12">
      <c r="A195" s="15" t="s">
        <v>1770</v>
      </c>
      <c r="B195" s="402" t="s">
        <v>1770</v>
      </c>
      <c r="C195" s="403" t="s">
        <v>685</v>
      </c>
      <c r="D195" s="403" t="s">
        <v>83</v>
      </c>
      <c r="E195" s="403" t="s">
        <v>183</v>
      </c>
      <c r="F195" s="403" t="s">
        <v>184</v>
      </c>
      <c r="G195" s="403" t="s">
        <v>686</v>
      </c>
      <c r="I195" s="403" t="s">
        <v>180</v>
      </c>
      <c r="J195" s="403" t="s">
        <v>181</v>
      </c>
      <c r="K195" s="406">
        <v>1558476.3</v>
      </c>
      <c r="L195" s="136" t="e">
        <f>#REF!-Таблица82343567[[#This Row],[Остаток по состоянию на 30.06.2025 г.]]</f>
        <v>#REF!</v>
      </c>
    </row>
    <row r="196" spans="1:12" ht="45">
      <c r="A196" s="15" t="s">
        <v>1770</v>
      </c>
      <c r="B196" s="402" t="s">
        <v>1770</v>
      </c>
      <c r="C196" s="403" t="s">
        <v>687</v>
      </c>
      <c r="D196" s="403" t="s">
        <v>33</v>
      </c>
      <c r="E196" s="403" t="s">
        <v>342</v>
      </c>
      <c r="F196" s="403" t="s">
        <v>343</v>
      </c>
      <c r="G196" s="403" t="s">
        <v>688</v>
      </c>
      <c r="I196" s="403" t="s">
        <v>349</v>
      </c>
      <c r="J196" s="403" t="s">
        <v>350</v>
      </c>
      <c r="K196" s="406">
        <v>2300692.14</v>
      </c>
      <c r="L196" s="136" t="e">
        <f>#REF!-Таблица82343567[[#This Row],[Остаток по состоянию на 30.06.2025 г.]]</f>
        <v>#REF!</v>
      </c>
    </row>
    <row r="197" spans="1:12" ht="45">
      <c r="A197" s="15" t="s">
        <v>1770</v>
      </c>
      <c r="B197" s="402" t="s">
        <v>1770</v>
      </c>
      <c r="C197" s="403" t="s">
        <v>689</v>
      </c>
      <c r="D197" s="403" t="s">
        <v>33</v>
      </c>
      <c r="E197" s="403" t="s">
        <v>342</v>
      </c>
      <c r="F197" s="403" t="s">
        <v>343</v>
      </c>
      <c r="G197" s="403" t="s">
        <v>690</v>
      </c>
      <c r="I197" s="408" t="s">
        <v>349</v>
      </c>
      <c r="J197" s="408" t="s">
        <v>350</v>
      </c>
      <c r="K197" s="406">
        <v>1851430.77</v>
      </c>
      <c r="L197" s="136" t="e">
        <f>#REF!-Таблица82343567[[#This Row],[Остаток по состоянию на 30.06.2025 г.]]</f>
        <v>#REF!</v>
      </c>
    </row>
    <row r="198" spans="1:12">
      <c r="A198" s="15" t="s">
        <v>1770</v>
      </c>
      <c r="B198" s="402" t="s">
        <v>1770</v>
      </c>
      <c r="C198" s="403" t="s">
        <v>691</v>
      </c>
      <c r="D198" s="403" t="s">
        <v>33</v>
      </c>
      <c r="E198" s="403" t="s">
        <v>298</v>
      </c>
      <c r="F198" s="403" t="s">
        <v>299</v>
      </c>
      <c r="G198" s="403" t="s">
        <v>692</v>
      </c>
      <c r="I198" s="403" t="s">
        <v>457</v>
      </c>
      <c r="J198" s="403" t="s">
        <v>51</v>
      </c>
      <c r="K198" s="406">
        <v>3198532.51</v>
      </c>
      <c r="L198" s="136" t="e">
        <f>#REF!-Таблица82343567[[#This Row],[Остаток по состоянию на 30.06.2025 г.]]</f>
        <v>#REF!</v>
      </c>
    </row>
    <row r="199" spans="1:12">
      <c r="A199" s="15" t="s">
        <v>1770</v>
      </c>
      <c r="B199" s="402" t="s">
        <v>1770</v>
      </c>
      <c r="C199" s="403" t="s">
        <v>694</v>
      </c>
      <c r="D199" s="403" t="s">
        <v>33</v>
      </c>
      <c r="E199" s="403" t="s">
        <v>510</v>
      </c>
      <c r="F199" s="403" t="s">
        <v>511</v>
      </c>
      <c r="G199" s="403" t="s">
        <v>383</v>
      </c>
      <c r="I199" s="403" t="s">
        <v>695</v>
      </c>
      <c r="J199" s="403" t="s">
        <v>696</v>
      </c>
      <c r="K199" s="406">
        <v>2664874.0699999998</v>
      </c>
      <c r="L199" s="136" t="e">
        <f>#REF!-Таблица82343567[[#This Row],[Остаток по состоянию на 30.06.2025 г.]]</f>
        <v>#REF!</v>
      </c>
    </row>
    <row r="200" spans="1:12">
      <c r="A200" s="15" t="s">
        <v>1770</v>
      </c>
      <c r="B200" s="402" t="s">
        <v>1770</v>
      </c>
      <c r="C200" s="403" t="s">
        <v>697</v>
      </c>
      <c r="D200" s="403" t="s">
        <v>33</v>
      </c>
      <c r="E200" s="403" t="s">
        <v>563</v>
      </c>
      <c r="F200" s="403" t="s">
        <v>564</v>
      </c>
      <c r="G200" s="403" t="s">
        <v>213</v>
      </c>
      <c r="I200" s="403" t="s">
        <v>195</v>
      </c>
      <c r="J200" s="403" t="s">
        <v>51</v>
      </c>
      <c r="K200" s="406">
        <v>4422865.67</v>
      </c>
      <c r="L200" s="136" t="e">
        <f>#REF!-Таблица82343567[[#This Row],[Остаток по состоянию на 30.06.2025 г.]]</f>
        <v>#REF!</v>
      </c>
    </row>
    <row r="201" spans="1:12">
      <c r="A201" s="15" t="s">
        <v>1770</v>
      </c>
      <c r="B201" s="402" t="s">
        <v>1770</v>
      </c>
      <c r="C201" s="403" t="s">
        <v>698</v>
      </c>
      <c r="D201" s="403" t="s">
        <v>33</v>
      </c>
      <c r="E201" s="403" t="s">
        <v>699</v>
      </c>
      <c r="F201" s="403" t="s">
        <v>700</v>
      </c>
      <c r="G201" s="403" t="s">
        <v>162</v>
      </c>
      <c r="I201" s="403" t="s">
        <v>195</v>
      </c>
      <c r="J201" s="403" t="s">
        <v>51</v>
      </c>
      <c r="K201" s="406">
        <v>6736459.79</v>
      </c>
      <c r="L201" s="136" t="e">
        <f>#REF!-Таблица82343567[[#This Row],[Остаток по состоянию на 30.06.2025 г.]]</f>
        <v>#REF!</v>
      </c>
    </row>
    <row r="202" spans="1:12">
      <c r="A202" s="15" t="s">
        <v>1770</v>
      </c>
      <c r="B202" s="402" t="s">
        <v>1770</v>
      </c>
      <c r="C202" s="403" t="s">
        <v>701</v>
      </c>
      <c r="D202" s="403" t="s">
        <v>33</v>
      </c>
      <c r="E202" s="403" t="s">
        <v>236</v>
      </c>
      <c r="F202" s="403" t="s">
        <v>237</v>
      </c>
      <c r="G202" s="403" t="s">
        <v>213</v>
      </c>
      <c r="I202" s="403" t="s">
        <v>238</v>
      </c>
      <c r="J202" s="403" t="s">
        <v>239</v>
      </c>
      <c r="K202" s="406">
        <v>970932.06</v>
      </c>
      <c r="L202" s="136" t="e">
        <f>#REF!-Таблица82343567[[#This Row],[Остаток по состоянию на 30.06.2025 г.]]</f>
        <v>#REF!</v>
      </c>
    </row>
    <row r="203" spans="1:12">
      <c r="A203" s="15" t="s">
        <v>1770</v>
      </c>
      <c r="B203" s="402" t="s">
        <v>1770</v>
      </c>
      <c r="C203" s="403" t="s">
        <v>702</v>
      </c>
      <c r="D203" s="403" t="s">
        <v>33</v>
      </c>
      <c r="E203" s="403" t="s">
        <v>703</v>
      </c>
      <c r="F203" s="403" t="s">
        <v>704</v>
      </c>
      <c r="G203" s="403" t="s">
        <v>270</v>
      </c>
      <c r="I203" s="403" t="s">
        <v>705</v>
      </c>
      <c r="J203" s="403" t="s">
        <v>706</v>
      </c>
      <c r="K203" s="406">
        <v>1216784.08</v>
      </c>
      <c r="L203" s="136" t="e">
        <f>#REF!-Таблица82343567[[#This Row],[Остаток по состоянию на 30.06.2025 г.]]</f>
        <v>#REF!</v>
      </c>
    </row>
    <row r="204" spans="1:12">
      <c r="A204" s="15" t="s">
        <v>1770</v>
      </c>
      <c r="B204" s="402" t="s">
        <v>1770</v>
      </c>
      <c r="C204" s="403" t="s">
        <v>707</v>
      </c>
      <c r="D204" s="403" t="s">
        <v>33</v>
      </c>
      <c r="E204" s="403" t="s">
        <v>523</v>
      </c>
      <c r="F204" s="403" t="s">
        <v>524</v>
      </c>
      <c r="G204" s="403" t="s">
        <v>708</v>
      </c>
      <c r="I204" s="403" t="s">
        <v>526</v>
      </c>
      <c r="J204" s="403" t="s">
        <v>527</v>
      </c>
      <c r="K204" s="406">
        <v>3323927.91</v>
      </c>
      <c r="L204" s="136" t="e">
        <f>#REF!-Таблица82343567[[#This Row],[Остаток по состоянию на 30.06.2025 г.]]</f>
        <v>#REF!</v>
      </c>
    </row>
    <row r="205" spans="1:12" ht="45">
      <c r="A205" s="15" t="s">
        <v>1770</v>
      </c>
      <c r="B205" s="402" t="s">
        <v>1770</v>
      </c>
      <c r="C205" s="403" t="s">
        <v>709</v>
      </c>
      <c r="D205" s="403" t="s">
        <v>33</v>
      </c>
      <c r="E205" s="403" t="s">
        <v>342</v>
      </c>
      <c r="F205" s="403" t="s">
        <v>343</v>
      </c>
      <c r="G205" s="403" t="s">
        <v>710</v>
      </c>
      <c r="I205" s="403" t="s">
        <v>572</v>
      </c>
      <c r="J205" s="403" t="s">
        <v>573</v>
      </c>
      <c r="K205" s="406">
        <v>3512506.39</v>
      </c>
      <c r="L205" s="136" t="e">
        <f>#REF!-Таблица82343567[[#This Row],[Остаток по состоянию на 30.06.2025 г.]]</f>
        <v>#REF!</v>
      </c>
    </row>
    <row r="206" spans="1:12">
      <c r="A206" s="15" t="s">
        <v>1770</v>
      </c>
      <c r="B206" s="402" t="s">
        <v>1770</v>
      </c>
      <c r="C206" s="403" t="s">
        <v>711</v>
      </c>
      <c r="D206" s="403" t="s">
        <v>33</v>
      </c>
      <c r="E206" s="403" t="s">
        <v>712</v>
      </c>
      <c r="F206" s="403" t="s">
        <v>713</v>
      </c>
      <c r="G206" s="403" t="s">
        <v>383</v>
      </c>
      <c r="I206" s="403" t="s">
        <v>195</v>
      </c>
      <c r="J206" s="403" t="s">
        <v>51</v>
      </c>
      <c r="K206" s="406">
        <v>17888188.890000001</v>
      </c>
      <c r="L206" s="136" t="e">
        <f>#REF!-Таблица82343567[[#This Row],[Остаток по состоянию на 30.06.2025 г.]]</f>
        <v>#REF!</v>
      </c>
    </row>
    <row r="207" spans="1:12">
      <c r="A207" s="15" t="s">
        <v>1770</v>
      </c>
      <c r="B207" s="402" t="s">
        <v>1770</v>
      </c>
      <c r="C207" s="403" t="s">
        <v>714</v>
      </c>
      <c r="D207" s="403" t="s">
        <v>33</v>
      </c>
      <c r="E207" s="403" t="s">
        <v>715</v>
      </c>
      <c r="F207" s="403" t="s">
        <v>716</v>
      </c>
      <c r="G207" s="403" t="s">
        <v>383</v>
      </c>
      <c r="I207" s="403" t="s">
        <v>717</v>
      </c>
      <c r="J207" s="403" t="s">
        <v>718</v>
      </c>
      <c r="K207" s="406">
        <v>3459909.83</v>
      </c>
      <c r="L207" s="136" t="e">
        <f>#REF!-Таблица82343567[[#This Row],[Остаток по состоянию на 30.06.2025 г.]]</f>
        <v>#REF!</v>
      </c>
    </row>
    <row r="208" spans="1:12">
      <c r="A208" s="15" t="s">
        <v>1770</v>
      </c>
      <c r="B208" s="402" t="s">
        <v>1770</v>
      </c>
      <c r="C208" s="403" t="s">
        <v>719</v>
      </c>
      <c r="D208" s="403" t="s">
        <v>33</v>
      </c>
      <c r="E208" s="403" t="s">
        <v>720</v>
      </c>
      <c r="F208" s="403" t="s">
        <v>721</v>
      </c>
      <c r="G208" s="403" t="s">
        <v>213</v>
      </c>
      <c r="I208" s="403" t="s">
        <v>195</v>
      </c>
      <c r="J208" s="403" t="s">
        <v>51</v>
      </c>
      <c r="K208" s="406">
        <v>2394342.87</v>
      </c>
      <c r="L208" s="136" t="e">
        <f>#REF!-Таблица82343567[[#This Row],[Остаток по состоянию на 30.06.2025 г.]]</f>
        <v>#REF!</v>
      </c>
    </row>
    <row r="209" spans="1:12">
      <c r="A209" s="15" t="s">
        <v>1770</v>
      </c>
      <c r="B209" s="402" t="s">
        <v>1770</v>
      </c>
      <c r="C209" s="403" t="s">
        <v>722</v>
      </c>
      <c r="D209" s="403" t="s">
        <v>33</v>
      </c>
      <c r="E209" s="403" t="s">
        <v>418</v>
      </c>
      <c r="F209" s="403" t="s">
        <v>419</v>
      </c>
      <c r="G209" s="403" t="s">
        <v>125</v>
      </c>
      <c r="I209" s="403" t="s">
        <v>195</v>
      </c>
      <c r="J209" s="403" t="s">
        <v>51</v>
      </c>
      <c r="K209" s="406">
        <v>2845620.1</v>
      </c>
      <c r="L209" s="136" t="e">
        <f>#REF!-Таблица82343567[[#This Row],[Остаток по состоянию на 30.06.2025 г.]]</f>
        <v>#REF!</v>
      </c>
    </row>
    <row r="210" spans="1:12" ht="30">
      <c r="A210" s="15" t="s">
        <v>1770</v>
      </c>
      <c r="B210" s="402" t="s">
        <v>1770</v>
      </c>
      <c r="C210" s="403" t="s">
        <v>723</v>
      </c>
      <c r="D210" s="403" t="s">
        <v>33</v>
      </c>
      <c r="E210" s="403" t="s">
        <v>724</v>
      </c>
      <c r="F210" s="403" t="s">
        <v>725</v>
      </c>
      <c r="G210" s="403" t="s">
        <v>270</v>
      </c>
      <c r="I210" s="403" t="s">
        <v>349</v>
      </c>
      <c r="J210" s="403" t="s">
        <v>350</v>
      </c>
      <c r="K210" s="406">
        <v>706952.04</v>
      </c>
      <c r="L210" s="136" t="e">
        <f>#REF!-Таблица82343567[[#This Row],[Остаток по состоянию на 30.06.2025 г.]]</f>
        <v>#REF!</v>
      </c>
    </row>
    <row r="211" spans="1:12">
      <c r="A211" s="15" t="s">
        <v>1770</v>
      </c>
      <c r="B211" s="402" t="s">
        <v>1770</v>
      </c>
      <c r="C211" s="403" t="s">
        <v>726</v>
      </c>
      <c r="D211" s="403" t="s">
        <v>443</v>
      </c>
      <c r="E211" s="403" t="s">
        <v>103</v>
      </c>
      <c r="F211" s="403" t="s">
        <v>727</v>
      </c>
      <c r="G211" s="403" t="s">
        <v>728</v>
      </c>
      <c r="I211" s="403" t="s">
        <v>729</v>
      </c>
      <c r="J211" s="403" t="s">
        <v>730</v>
      </c>
      <c r="K211" s="406">
        <v>1055272.52</v>
      </c>
      <c r="L211" s="136" t="e">
        <f>#REF!-Таблица82343567[[#This Row],[Остаток по состоянию на 30.06.2025 г.]]</f>
        <v>#REF!</v>
      </c>
    </row>
    <row r="212" spans="1:12" ht="45">
      <c r="A212" s="15" t="s">
        <v>1770</v>
      </c>
      <c r="B212" s="402" t="s">
        <v>1770</v>
      </c>
      <c r="C212" s="403" t="s">
        <v>733</v>
      </c>
      <c r="D212" s="403" t="s">
        <v>33</v>
      </c>
      <c r="E212" s="403" t="s">
        <v>342</v>
      </c>
      <c r="F212" s="403" t="s">
        <v>343</v>
      </c>
      <c r="G212" s="403" t="s">
        <v>734</v>
      </c>
      <c r="I212" s="403" t="s">
        <v>349</v>
      </c>
      <c r="J212" s="403" t="s">
        <v>350</v>
      </c>
      <c r="K212" s="406">
        <v>903231.81</v>
      </c>
      <c r="L212" s="136" t="e">
        <f>#REF!-Таблица82343567[[#This Row],[Остаток по состоянию на 30.06.2025 г.]]</f>
        <v>#REF!</v>
      </c>
    </row>
    <row r="213" spans="1:12">
      <c r="A213" s="15" t="s">
        <v>1770</v>
      </c>
      <c r="B213" s="402" t="s">
        <v>1770</v>
      </c>
      <c r="C213" s="403" t="s">
        <v>741</v>
      </c>
      <c r="D213" s="403" t="s">
        <v>33</v>
      </c>
      <c r="E213" s="403" t="s">
        <v>523</v>
      </c>
      <c r="F213" s="403" t="s">
        <v>524</v>
      </c>
      <c r="G213" s="403" t="s">
        <v>406</v>
      </c>
      <c r="I213" s="403" t="s">
        <v>526</v>
      </c>
      <c r="J213" s="403" t="s">
        <v>527</v>
      </c>
      <c r="K213" s="406">
        <v>3935185.33</v>
      </c>
      <c r="L213" s="136" t="e">
        <f>#REF!-Таблица82343567[[#This Row],[Остаток по состоянию на 30.06.2025 г.]]</f>
        <v>#REF!</v>
      </c>
    </row>
    <row r="214" spans="1:12" ht="45">
      <c r="A214" s="15" t="s">
        <v>1770</v>
      </c>
      <c r="B214" s="402" t="s">
        <v>1770</v>
      </c>
      <c r="C214" s="403" t="s">
        <v>742</v>
      </c>
      <c r="D214" s="403" t="s">
        <v>33</v>
      </c>
      <c r="E214" s="403" t="s">
        <v>439</v>
      </c>
      <c r="F214" s="403" t="s">
        <v>440</v>
      </c>
      <c r="G214" s="403" t="s">
        <v>743</v>
      </c>
      <c r="I214" s="403" t="s">
        <v>485</v>
      </c>
      <c r="J214" s="403" t="s">
        <v>486</v>
      </c>
      <c r="K214" s="406">
        <v>2350386.6</v>
      </c>
      <c r="L214" s="136" t="e">
        <f>#REF!-Таблица82343567[[#This Row],[Остаток по состоянию на 30.06.2025 г.]]</f>
        <v>#REF!</v>
      </c>
    </row>
    <row r="215" spans="1:12" ht="45">
      <c r="A215" s="15" t="s">
        <v>1770</v>
      </c>
      <c r="B215" s="402" t="s">
        <v>1770</v>
      </c>
      <c r="C215" s="403" t="s">
        <v>744</v>
      </c>
      <c r="D215" s="403" t="s">
        <v>33</v>
      </c>
      <c r="E215" s="403" t="s">
        <v>342</v>
      </c>
      <c r="F215" s="403" t="s">
        <v>343</v>
      </c>
      <c r="G215" s="403" t="s">
        <v>745</v>
      </c>
      <c r="I215" s="403" t="s">
        <v>349</v>
      </c>
      <c r="J215" s="403" t="s">
        <v>350</v>
      </c>
      <c r="K215" s="406">
        <v>790299.48</v>
      </c>
      <c r="L215" s="136" t="e">
        <f>#REF!-Таблица82343567[[#This Row],[Остаток по состоянию на 30.06.2025 г.]]</f>
        <v>#REF!</v>
      </c>
    </row>
    <row r="216" spans="1:12" ht="45">
      <c r="A216" s="15" t="s">
        <v>1770</v>
      </c>
      <c r="B216" s="402" t="s">
        <v>1770</v>
      </c>
      <c r="C216" s="403" t="s">
        <v>746</v>
      </c>
      <c r="D216" s="403" t="s">
        <v>33</v>
      </c>
      <c r="E216" s="403" t="s">
        <v>439</v>
      </c>
      <c r="F216" s="403" t="s">
        <v>440</v>
      </c>
      <c r="G216" s="403" t="s">
        <v>747</v>
      </c>
      <c r="I216" s="403" t="s">
        <v>485</v>
      </c>
      <c r="J216" s="403" t="s">
        <v>486</v>
      </c>
      <c r="K216" s="406">
        <v>2492553.02</v>
      </c>
      <c r="L216" s="136" t="e">
        <f>#REF!-Таблица82343567[[#This Row],[Остаток по состоянию на 30.06.2025 г.]]</f>
        <v>#REF!</v>
      </c>
    </row>
    <row r="217" spans="1:12" ht="45">
      <c r="A217" s="15" t="s">
        <v>1770</v>
      </c>
      <c r="B217" s="402" t="s">
        <v>1770</v>
      </c>
      <c r="C217" s="403" t="s">
        <v>748</v>
      </c>
      <c r="D217" s="403" t="s">
        <v>33</v>
      </c>
      <c r="E217" s="403" t="s">
        <v>517</v>
      </c>
      <c r="F217" s="403" t="s">
        <v>518</v>
      </c>
      <c r="G217" s="403" t="s">
        <v>749</v>
      </c>
      <c r="I217" s="403" t="s">
        <v>485</v>
      </c>
      <c r="J217" s="403" t="s">
        <v>486</v>
      </c>
      <c r="K217" s="406">
        <v>3478641.81</v>
      </c>
      <c r="L217" s="136" t="e">
        <f>#REF!-Таблица82343567[[#This Row],[Остаток по состоянию на 30.06.2025 г.]]</f>
        <v>#REF!</v>
      </c>
    </row>
    <row r="218" spans="1:12">
      <c r="A218" s="15" t="s">
        <v>1770</v>
      </c>
      <c r="B218" s="402" t="s">
        <v>1770</v>
      </c>
      <c r="C218" s="403" t="s">
        <v>750</v>
      </c>
      <c r="D218" s="403" t="s">
        <v>33</v>
      </c>
      <c r="E218" s="403" t="s">
        <v>418</v>
      </c>
      <c r="F218" s="403" t="s">
        <v>419</v>
      </c>
      <c r="G218" s="403" t="s">
        <v>156</v>
      </c>
      <c r="I218" s="403" t="s">
        <v>195</v>
      </c>
      <c r="J218" s="403" t="s">
        <v>51</v>
      </c>
      <c r="K218" s="406">
        <v>3046303.17</v>
      </c>
      <c r="L218" s="136" t="e">
        <f>#REF!-Таблица82343567[[#This Row],[Остаток по состоянию на 30.06.2025 г.]]</f>
        <v>#REF!</v>
      </c>
    </row>
    <row r="219" spans="1:12">
      <c r="A219" s="15" t="s">
        <v>1770</v>
      </c>
      <c r="B219" s="402" t="s">
        <v>1770</v>
      </c>
      <c r="C219" s="403" t="s">
        <v>751</v>
      </c>
      <c r="D219" s="403" t="s">
        <v>33</v>
      </c>
      <c r="E219" s="403" t="s">
        <v>752</v>
      </c>
      <c r="F219" s="403" t="s">
        <v>753</v>
      </c>
      <c r="G219" s="403" t="s">
        <v>754</v>
      </c>
      <c r="I219" s="403" t="s">
        <v>238</v>
      </c>
      <c r="J219" s="403" t="s">
        <v>239</v>
      </c>
      <c r="K219" s="406">
        <v>368785.36</v>
      </c>
      <c r="L219" s="136" t="e">
        <f>#REF!-Таблица82343567[[#This Row],[Остаток по состоянию на 30.06.2025 г.]]</f>
        <v>#REF!</v>
      </c>
    </row>
    <row r="220" spans="1:12" ht="45">
      <c r="A220" s="15" t="s">
        <v>1770</v>
      </c>
      <c r="B220" s="402" t="s">
        <v>1770</v>
      </c>
      <c r="C220" s="403" t="s">
        <v>755</v>
      </c>
      <c r="D220" s="403" t="s">
        <v>33</v>
      </c>
      <c r="E220" s="403" t="s">
        <v>639</v>
      </c>
      <c r="F220" s="403" t="s">
        <v>640</v>
      </c>
      <c r="G220" s="403" t="s">
        <v>603</v>
      </c>
      <c r="I220" s="403" t="s">
        <v>485</v>
      </c>
      <c r="J220" s="403" t="s">
        <v>486</v>
      </c>
      <c r="K220" s="406">
        <v>4640432.37</v>
      </c>
      <c r="L220" s="136" t="e">
        <f>#REF!-Таблица82343567[[#This Row],[Остаток по состоянию на 30.06.2025 г.]]</f>
        <v>#REF!</v>
      </c>
    </row>
    <row r="221" spans="1:12" ht="30">
      <c r="A221" s="15" t="s">
        <v>1770</v>
      </c>
      <c r="B221" s="402" t="s">
        <v>1770</v>
      </c>
      <c r="C221" s="403" t="s">
        <v>756</v>
      </c>
      <c r="D221" s="403" t="s">
        <v>33</v>
      </c>
      <c r="E221" s="403" t="s">
        <v>202</v>
      </c>
      <c r="F221" s="403" t="s">
        <v>203</v>
      </c>
      <c r="G221" s="403" t="s">
        <v>757</v>
      </c>
      <c r="I221" s="403" t="s">
        <v>205</v>
      </c>
      <c r="J221" s="403" t="s">
        <v>206</v>
      </c>
      <c r="K221" s="406">
        <v>12473277.210000001</v>
      </c>
      <c r="L221" s="136" t="e">
        <f>#REF!-Таблица82343567[[#This Row],[Остаток по состоянию на 30.06.2025 г.]]</f>
        <v>#REF!</v>
      </c>
    </row>
    <row r="222" spans="1:12">
      <c r="A222" s="15" t="s">
        <v>1770</v>
      </c>
      <c r="B222" s="402" t="s">
        <v>1770</v>
      </c>
      <c r="C222" s="403" t="s">
        <v>758</v>
      </c>
      <c r="D222" s="403" t="s">
        <v>33</v>
      </c>
      <c r="E222" s="403" t="s">
        <v>699</v>
      </c>
      <c r="F222" s="403" t="s">
        <v>700</v>
      </c>
      <c r="G222" s="403" t="s">
        <v>89</v>
      </c>
      <c r="I222" s="403" t="s">
        <v>195</v>
      </c>
      <c r="J222" s="403" t="s">
        <v>51</v>
      </c>
      <c r="K222" s="406">
        <v>1782215.3</v>
      </c>
      <c r="L222" s="136" t="e">
        <f>#REF!-Таблица82343567[[#This Row],[Остаток по состоянию на 30.06.2025 г.]]</f>
        <v>#REF!</v>
      </c>
    </row>
    <row r="223" spans="1:12">
      <c r="A223" s="15" t="s">
        <v>1770</v>
      </c>
      <c r="B223" s="402" t="s">
        <v>1770</v>
      </c>
      <c r="C223" s="403" t="s">
        <v>759</v>
      </c>
      <c r="D223" s="403" t="s">
        <v>83</v>
      </c>
      <c r="E223" s="403" t="s">
        <v>497</v>
      </c>
      <c r="F223" s="403" t="s">
        <v>199</v>
      </c>
      <c r="G223" s="403" t="s">
        <v>760</v>
      </c>
      <c r="I223" s="403" t="s">
        <v>180</v>
      </c>
      <c r="J223" s="403" t="s">
        <v>181</v>
      </c>
      <c r="K223" s="406">
        <v>2209931.73</v>
      </c>
      <c r="L223" s="136" t="e">
        <f>#REF!-Таблица82343567[[#This Row],[Остаток по состоянию на 30.06.2025 г.]]</f>
        <v>#REF!</v>
      </c>
    </row>
    <row r="224" spans="1:12">
      <c r="A224" s="15" t="s">
        <v>1770</v>
      </c>
      <c r="B224" s="402" t="s">
        <v>1770</v>
      </c>
      <c r="C224" s="403" t="s">
        <v>761</v>
      </c>
      <c r="D224" s="403" t="s">
        <v>83</v>
      </c>
      <c r="E224" s="403" t="s">
        <v>313</v>
      </c>
      <c r="F224" s="403" t="s">
        <v>314</v>
      </c>
      <c r="G224" s="403" t="s">
        <v>762</v>
      </c>
      <c r="I224" s="408" t="s">
        <v>226</v>
      </c>
      <c r="J224" s="408" t="s">
        <v>227</v>
      </c>
      <c r="K224" s="406">
        <v>1554781.21</v>
      </c>
      <c r="L224" s="136" t="e">
        <f>#REF!-Таблица82343567[[#This Row],[Остаток по состоянию на 30.06.2025 г.]]</f>
        <v>#REF!</v>
      </c>
    </row>
    <row r="225" spans="1:12">
      <c r="A225" s="15" t="s">
        <v>1770</v>
      </c>
      <c r="B225" s="402" t="s">
        <v>1770</v>
      </c>
      <c r="C225" s="403" t="s">
        <v>763</v>
      </c>
      <c r="D225" s="403" t="s">
        <v>33</v>
      </c>
      <c r="E225" s="403" t="s">
        <v>568</v>
      </c>
      <c r="F225" s="403" t="s">
        <v>569</v>
      </c>
      <c r="G225" s="403" t="s">
        <v>708</v>
      </c>
      <c r="I225" s="403" t="s">
        <v>195</v>
      </c>
      <c r="J225" s="403" t="s">
        <v>51</v>
      </c>
      <c r="K225" s="406">
        <v>1723078.58</v>
      </c>
      <c r="L225" s="136" t="e">
        <f>#REF!-Таблица82343567[[#This Row],[Остаток по состоянию на 30.06.2025 г.]]</f>
        <v>#REF!</v>
      </c>
    </row>
    <row r="226" spans="1:12" ht="30">
      <c r="A226" s="15" t="s">
        <v>1770</v>
      </c>
      <c r="B226" s="402" t="s">
        <v>1770</v>
      </c>
      <c r="C226" s="403" t="s">
        <v>764</v>
      </c>
      <c r="D226" s="403" t="s">
        <v>33</v>
      </c>
      <c r="E226" s="403" t="s">
        <v>765</v>
      </c>
      <c r="F226" s="403" t="s">
        <v>766</v>
      </c>
      <c r="G226" s="403" t="s">
        <v>128</v>
      </c>
      <c r="I226" s="403" t="s">
        <v>349</v>
      </c>
      <c r="J226" s="403" t="s">
        <v>350</v>
      </c>
      <c r="K226" s="406">
        <v>750886.16</v>
      </c>
      <c r="L226" s="136" t="e">
        <f>#REF!-Таблица82343567[[#This Row],[Остаток по состоянию на 30.06.2025 г.]]</f>
        <v>#REF!</v>
      </c>
    </row>
    <row r="227" spans="1:12" ht="30">
      <c r="A227" s="15" t="s">
        <v>1770</v>
      </c>
      <c r="B227" s="402" t="s">
        <v>1770</v>
      </c>
      <c r="C227" s="403" t="s">
        <v>767</v>
      </c>
      <c r="D227" s="403" t="s">
        <v>33</v>
      </c>
      <c r="E227" s="403" t="s">
        <v>530</v>
      </c>
      <c r="F227" s="403" t="s">
        <v>531</v>
      </c>
      <c r="G227" s="403" t="s">
        <v>69</v>
      </c>
      <c r="I227" s="403" t="s">
        <v>195</v>
      </c>
      <c r="J227" s="403" t="s">
        <v>51</v>
      </c>
      <c r="K227" s="406">
        <v>4855933.46</v>
      </c>
      <c r="L227" s="136" t="e">
        <f>#REF!-Таблица82343567[[#This Row],[Остаток по состоянию на 30.06.2025 г.]]</f>
        <v>#REF!</v>
      </c>
    </row>
    <row r="228" spans="1:12">
      <c r="A228" s="15" t="s">
        <v>1770</v>
      </c>
      <c r="B228" s="402" t="s">
        <v>1770</v>
      </c>
      <c r="C228" s="403" t="s">
        <v>768</v>
      </c>
      <c r="D228" s="403" t="s">
        <v>33</v>
      </c>
      <c r="E228" s="403" t="s">
        <v>769</v>
      </c>
      <c r="F228" s="403" t="s">
        <v>770</v>
      </c>
      <c r="G228" s="403" t="s">
        <v>62</v>
      </c>
      <c r="I228" s="403" t="s">
        <v>195</v>
      </c>
      <c r="J228" s="403" t="s">
        <v>51</v>
      </c>
      <c r="K228" s="406">
        <v>5319522.43</v>
      </c>
      <c r="L228" s="136" t="e">
        <f>#REF!-Таблица82343567[[#This Row],[Остаток по состоянию на 30.06.2025 г.]]</f>
        <v>#REF!</v>
      </c>
    </row>
    <row r="229" spans="1:12">
      <c r="A229" s="15" t="s">
        <v>1770</v>
      </c>
      <c r="B229" s="402" t="s">
        <v>1770</v>
      </c>
      <c r="C229" s="403" t="s">
        <v>771</v>
      </c>
      <c r="D229" s="403" t="s">
        <v>83</v>
      </c>
      <c r="E229" s="403" t="s">
        <v>385</v>
      </c>
      <c r="F229" s="403" t="s">
        <v>224</v>
      </c>
      <c r="G229" s="403" t="s">
        <v>772</v>
      </c>
      <c r="I229" s="403" t="s">
        <v>180</v>
      </c>
      <c r="J229" s="403" t="s">
        <v>181</v>
      </c>
      <c r="K229" s="406">
        <v>4061033.16</v>
      </c>
      <c r="L229" s="136" t="e">
        <f>#REF!-Таблица82343567[[#This Row],[Остаток по состоянию на 30.06.2025 г.]]</f>
        <v>#REF!</v>
      </c>
    </row>
    <row r="230" spans="1:12" ht="45">
      <c r="A230" s="15" t="s">
        <v>1770</v>
      </c>
      <c r="B230" s="402" t="s">
        <v>1770</v>
      </c>
      <c r="C230" s="403" t="s">
        <v>773</v>
      </c>
      <c r="D230" s="403" t="s">
        <v>33</v>
      </c>
      <c r="E230" s="403" t="s">
        <v>517</v>
      </c>
      <c r="F230" s="403" t="s">
        <v>518</v>
      </c>
      <c r="G230" s="403" t="s">
        <v>292</v>
      </c>
      <c r="I230" s="403" t="s">
        <v>485</v>
      </c>
      <c r="J230" s="403" t="s">
        <v>486</v>
      </c>
      <c r="K230" s="406">
        <v>3189630.09</v>
      </c>
      <c r="L230" s="136" t="e">
        <f>#REF!-Таблица82343567[[#This Row],[Остаток по состоянию на 30.06.2025 г.]]</f>
        <v>#REF!</v>
      </c>
    </row>
    <row r="231" spans="1:12" ht="30">
      <c r="A231" s="15" t="s">
        <v>1770</v>
      </c>
      <c r="B231" s="402" t="s">
        <v>1770</v>
      </c>
      <c r="C231" s="403" t="s">
        <v>779</v>
      </c>
      <c r="D231" s="403" t="s">
        <v>33</v>
      </c>
      <c r="E231" s="403" t="s">
        <v>780</v>
      </c>
      <c r="F231" s="403" t="s">
        <v>781</v>
      </c>
      <c r="G231" s="403" t="s">
        <v>782</v>
      </c>
      <c r="I231" s="403" t="s">
        <v>783</v>
      </c>
      <c r="J231" s="403" t="s">
        <v>51</v>
      </c>
      <c r="K231" s="406">
        <v>10670202.109999999</v>
      </c>
      <c r="L231" s="136" t="e">
        <f>#REF!-Таблица82343567[[#This Row],[Остаток по состоянию на 30.06.2025 г.]]</f>
        <v>#REF!</v>
      </c>
    </row>
    <row r="232" spans="1:12">
      <c r="A232" s="15" t="s">
        <v>1770</v>
      </c>
      <c r="B232" s="402" t="s">
        <v>1770</v>
      </c>
      <c r="C232" s="403" t="s">
        <v>784</v>
      </c>
      <c r="D232" s="403" t="s">
        <v>33</v>
      </c>
      <c r="E232" s="403" t="s">
        <v>322</v>
      </c>
      <c r="F232" s="403" t="s">
        <v>323</v>
      </c>
      <c r="G232" s="403" t="s">
        <v>292</v>
      </c>
      <c r="I232" s="403" t="s">
        <v>325</v>
      </c>
      <c r="J232" s="403" t="s">
        <v>326</v>
      </c>
      <c r="K232" s="406">
        <v>893352.26</v>
      </c>
      <c r="L232" s="136" t="e">
        <f>#REF!-Таблица82343567[[#This Row],[Остаток по состоянию на 30.06.2025 г.]]</f>
        <v>#REF!</v>
      </c>
    </row>
    <row r="233" spans="1:12">
      <c r="A233" s="15" t="s">
        <v>1770</v>
      </c>
      <c r="B233" s="402" t="s">
        <v>1770</v>
      </c>
      <c r="C233" s="403" t="s">
        <v>785</v>
      </c>
      <c r="D233" s="403" t="s">
        <v>33</v>
      </c>
      <c r="E233" s="403" t="s">
        <v>533</v>
      </c>
      <c r="F233" s="403" t="s">
        <v>534</v>
      </c>
      <c r="G233" s="403" t="s">
        <v>786</v>
      </c>
      <c r="I233" s="403" t="s">
        <v>195</v>
      </c>
      <c r="J233" s="403" t="s">
        <v>51</v>
      </c>
      <c r="K233" s="406">
        <v>795554.85</v>
      </c>
      <c r="L233" s="136" t="e">
        <f>#REF!-Таблица82343567[[#This Row],[Остаток по состоянию на 30.06.2025 г.]]</f>
        <v>#REF!</v>
      </c>
    </row>
    <row r="234" spans="1:12" ht="45">
      <c r="A234" s="15" t="s">
        <v>1770</v>
      </c>
      <c r="B234" s="402" t="s">
        <v>1770</v>
      </c>
      <c r="C234" s="403" t="s">
        <v>787</v>
      </c>
      <c r="D234" s="403" t="s">
        <v>33</v>
      </c>
      <c r="E234" s="403" t="s">
        <v>752</v>
      </c>
      <c r="F234" s="403" t="s">
        <v>753</v>
      </c>
      <c r="G234" s="403" t="s">
        <v>788</v>
      </c>
      <c r="I234" s="403" t="s">
        <v>789</v>
      </c>
      <c r="J234" s="403" t="s">
        <v>790</v>
      </c>
      <c r="K234" s="406">
        <v>293648.59000000003</v>
      </c>
      <c r="L234" s="136" t="e">
        <f>#REF!-Таблица82343567[[#This Row],[Остаток по состоянию на 30.06.2025 г.]]</f>
        <v>#REF!</v>
      </c>
    </row>
    <row r="235" spans="1:12" ht="35.25" customHeight="1">
      <c r="A235" s="15" t="s">
        <v>1770</v>
      </c>
      <c r="B235" s="402" t="s">
        <v>1770</v>
      </c>
      <c r="C235" s="403" t="s">
        <v>791</v>
      </c>
      <c r="D235" s="403" t="s">
        <v>33</v>
      </c>
      <c r="E235" s="403" t="s">
        <v>517</v>
      </c>
      <c r="F235" s="403" t="s">
        <v>518</v>
      </c>
      <c r="G235" s="403" t="s">
        <v>792</v>
      </c>
      <c r="I235" s="403" t="s">
        <v>625</v>
      </c>
      <c r="J235" s="403" t="s">
        <v>626</v>
      </c>
      <c r="K235" s="406">
        <v>1842192.89</v>
      </c>
      <c r="L235" s="136" t="e">
        <f>#REF!-Таблица82343567[[#This Row],[Остаток по состоянию на 30.06.2025 г.]]</f>
        <v>#REF!</v>
      </c>
    </row>
    <row r="236" spans="1:12">
      <c r="A236" s="15" t="s">
        <v>1770</v>
      </c>
      <c r="B236" s="402" t="s">
        <v>1770</v>
      </c>
      <c r="C236" s="403" t="s">
        <v>793</v>
      </c>
      <c r="D236" s="403" t="s">
        <v>66</v>
      </c>
      <c r="E236" s="403" t="s">
        <v>404</v>
      </c>
      <c r="F236" s="403" t="s">
        <v>405</v>
      </c>
      <c r="G236" s="403" t="s">
        <v>502</v>
      </c>
      <c r="I236" s="408" t="s">
        <v>1793</v>
      </c>
      <c r="J236" s="408" t="s">
        <v>71</v>
      </c>
      <c r="K236" s="406">
        <v>3163046.77</v>
      </c>
      <c r="L236" s="136" t="e">
        <f>#REF!-Таблица82343567[[#This Row],[Остаток по состоянию на 30.06.2025 г.]]</f>
        <v>#REF!</v>
      </c>
    </row>
    <row r="237" spans="1:12" ht="30">
      <c r="A237" s="15" t="s">
        <v>1770</v>
      </c>
      <c r="B237" s="402" t="s">
        <v>1770</v>
      </c>
      <c r="C237" s="403" t="s">
        <v>795</v>
      </c>
      <c r="D237" s="403" t="s">
        <v>33</v>
      </c>
      <c r="E237" s="403" t="s">
        <v>796</v>
      </c>
      <c r="F237" s="403" t="s">
        <v>797</v>
      </c>
      <c r="G237" s="403" t="s">
        <v>135</v>
      </c>
      <c r="I237" s="403" t="s">
        <v>798</v>
      </c>
      <c r="J237" s="403" t="s">
        <v>51</v>
      </c>
      <c r="K237" s="406">
        <v>1552339.17</v>
      </c>
      <c r="L237" s="136" t="e">
        <f>#REF!-Таблица82343567[[#This Row],[Остаток по состоянию на 30.06.2025 г.]]</f>
        <v>#REF!</v>
      </c>
    </row>
    <row r="238" spans="1:12">
      <c r="A238" s="15" t="s">
        <v>1770</v>
      </c>
      <c r="B238" s="402" t="s">
        <v>1770</v>
      </c>
      <c r="C238" s="403" t="s">
        <v>799</v>
      </c>
      <c r="D238" s="403" t="s">
        <v>33</v>
      </c>
      <c r="E238" s="403" t="s">
        <v>208</v>
      </c>
      <c r="F238" s="403" t="s">
        <v>209</v>
      </c>
      <c r="G238" s="403" t="s">
        <v>628</v>
      </c>
      <c r="I238" s="403" t="s">
        <v>556</v>
      </c>
      <c r="J238" s="403" t="s">
        <v>557</v>
      </c>
      <c r="K238" s="406">
        <v>1825526.03</v>
      </c>
      <c r="L238" s="136" t="e">
        <f>#REF!-Таблица82343567[[#This Row],[Остаток по состоянию на 30.06.2025 г.]]</f>
        <v>#REF!</v>
      </c>
    </row>
    <row r="239" spans="1:12" ht="30">
      <c r="A239" s="15" t="s">
        <v>1770</v>
      </c>
      <c r="B239" s="402" t="s">
        <v>1770</v>
      </c>
      <c r="C239" s="403" t="s">
        <v>801</v>
      </c>
      <c r="D239" s="403" t="s">
        <v>33</v>
      </c>
      <c r="E239" s="403" t="s">
        <v>802</v>
      </c>
      <c r="F239" s="403" t="s">
        <v>803</v>
      </c>
      <c r="G239" s="403" t="s">
        <v>125</v>
      </c>
      <c r="I239" s="403" t="s">
        <v>804</v>
      </c>
      <c r="J239" s="403" t="s">
        <v>557</v>
      </c>
      <c r="K239" s="406">
        <v>2623315.54</v>
      </c>
      <c r="L239" s="136" t="e">
        <f>#REF!-Таблица82343567[[#This Row],[Остаток по состоянию на 30.06.2025 г.]]</f>
        <v>#REF!</v>
      </c>
    </row>
    <row r="240" spans="1:12">
      <c r="A240" s="15" t="s">
        <v>1770</v>
      </c>
      <c r="B240" s="402" t="s">
        <v>1770</v>
      </c>
      <c r="C240" s="403" t="s">
        <v>805</v>
      </c>
      <c r="D240" s="403" t="s">
        <v>83</v>
      </c>
      <c r="E240" s="403" t="s">
        <v>806</v>
      </c>
      <c r="F240" s="403" t="s">
        <v>807</v>
      </c>
      <c r="G240" s="403" t="s">
        <v>459</v>
      </c>
      <c r="I240" s="403" t="s">
        <v>180</v>
      </c>
      <c r="J240" s="403" t="s">
        <v>181</v>
      </c>
      <c r="K240" s="406">
        <v>2096715.02</v>
      </c>
      <c r="L240" s="136" t="e">
        <f>#REF!-Таблица82343567[[#This Row],[Остаток по состоянию на 30.06.2025 г.]]</f>
        <v>#REF!</v>
      </c>
    </row>
    <row r="241" spans="1:12" ht="30">
      <c r="A241" s="15" t="s">
        <v>1770</v>
      </c>
      <c r="B241" s="402" t="s">
        <v>1770</v>
      </c>
      <c r="C241" s="403" t="s">
        <v>808</v>
      </c>
      <c r="D241" s="403" t="s">
        <v>33</v>
      </c>
      <c r="E241" s="403" t="s">
        <v>517</v>
      </c>
      <c r="F241" s="403" t="s">
        <v>518</v>
      </c>
      <c r="G241" s="403" t="s">
        <v>809</v>
      </c>
      <c r="I241" s="403" t="s">
        <v>634</v>
      </c>
      <c r="J241" s="403" t="s">
        <v>635</v>
      </c>
      <c r="K241" s="406">
        <v>278060.28999999998</v>
      </c>
      <c r="L241" s="136" t="e">
        <f>#REF!-Таблица82343567[[#This Row],[Остаток по состоянию на 30.06.2025 г.]]</f>
        <v>#REF!</v>
      </c>
    </row>
    <row r="242" spans="1:12" ht="45">
      <c r="A242" s="15" t="s">
        <v>1770</v>
      </c>
      <c r="B242" s="402" t="s">
        <v>1770</v>
      </c>
      <c r="C242" s="403" t="s">
        <v>811</v>
      </c>
      <c r="D242" s="403" t="s">
        <v>33</v>
      </c>
      <c r="E242" s="403" t="s">
        <v>342</v>
      </c>
      <c r="F242" s="403" t="s">
        <v>343</v>
      </c>
      <c r="G242" s="403" t="s">
        <v>812</v>
      </c>
      <c r="I242" s="403" t="s">
        <v>195</v>
      </c>
      <c r="J242" s="403" t="s">
        <v>51</v>
      </c>
      <c r="K242" s="406">
        <v>1557778.76</v>
      </c>
      <c r="L242" s="136" t="e">
        <f>#REF!-Таблица82343567[[#This Row],[Остаток по состоянию на 30.06.2025 г.]]</f>
        <v>#REF!</v>
      </c>
    </row>
    <row r="243" spans="1:12" ht="30">
      <c r="A243" s="15" t="s">
        <v>1770</v>
      </c>
      <c r="B243" s="402" t="s">
        <v>1770</v>
      </c>
      <c r="C243" s="403" t="s">
        <v>813</v>
      </c>
      <c r="D243" s="403" t="s">
        <v>33</v>
      </c>
      <c r="E243" s="403" t="s">
        <v>814</v>
      </c>
      <c r="F243" s="403" t="s">
        <v>815</v>
      </c>
      <c r="G243" s="403" t="s">
        <v>584</v>
      </c>
      <c r="I243" s="403" t="s">
        <v>195</v>
      </c>
      <c r="J243" s="403" t="s">
        <v>51</v>
      </c>
      <c r="K243" s="406">
        <v>2913011.39</v>
      </c>
      <c r="L243" s="136" t="e">
        <f>#REF!-Таблица82343567[[#This Row],[Остаток по состоянию на 30.06.2025 г.]]</f>
        <v>#REF!</v>
      </c>
    </row>
    <row r="244" spans="1:12" ht="30">
      <c r="A244" s="15" t="s">
        <v>1770</v>
      </c>
      <c r="B244" s="402" t="s">
        <v>1770</v>
      </c>
      <c r="C244" s="403" t="s">
        <v>816</v>
      </c>
      <c r="D244" s="403" t="s">
        <v>33</v>
      </c>
      <c r="E244" s="403" t="s">
        <v>817</v>
      </c>
      <c r="F244" s="403" t="s">
        <v>818</v>
      </c>
      <c r="G244" s="403" t="s">
        <v>819</v>
      </c>
      <c r="I244" s="403" t="s">
        <v>195</v>
      </c>
      <c r="J244" s="403" t="s">
        <v>51</v>
      </c>
      <c r="K244" s="406">
        <v>2334125.6800000002</v>
      </c>
      <c r="L244" s="136" t="e">
        <f>#REF!-Таблица82343567[[#This Row],[Остаток по состоянию на 30.06.2025 г.]]</f>
        <v>#REF!</v>
      </c>
    </row>
    <row r="245" spans="1:12" ht="30">
      <c r="A245" s="15" t="s">
        <v>1770</v>
      </c>
      <c r="B245" s="402" t="s">
        <v>1770</v>
      </c>
      <c r="C245" s="403" t="s">
        <v>820</v>
      </c>
      <c r="D245" s="403" t="s">
        <v>33</v>
      </c>
      <c r="E245" s="403" t="s">
        <v>267</v>
      </c>
      <c r="F245" s="403" t="s">
        <v>427</v>
      </c>
      <c r="G245" s="403" t="s">
        <v>821</v>
      </c>
      <c r="I245" s="403" t="s">
        <v>174</v>
      </c>
      <c r="J245" s="403" t="s">
        <v>175</v>
      </c>
      <c r="K245" s="406">
        <v>4101746.82</v>
      </c>
      <c r="L245" s="136" t="e">
        <f>#REF!-Таблица82343567[[#This Row],[Остаток по состоянию на 30.06.2025 г.]]</f>
        <v>#REF!</v>
      </c>
    </row>
    <row r="246" spans="1:12">
      <c r="A246" s="15" t="s">
        <v>1770</v>
      </c>
      <c r="B246" s="402" t="s">
        <v>1770</v>
      </c>
      <c r="C246" s="403" t="s">
        <v>822</v>
      </c>
      <c r="D246" s="403" t="s">
        <v>83</v>
      </c>
      <c r="E246" s="403" t="s">
        <v>497</v>
      </c>
      <c r="F246" s="403" t="s">
        <v>199</v>
      </c>
      <c r="G246" s="403" t="s">
        <v>188</v>
      </c>
      <c r="I246" s="403" t="s">
        <v>180</v>
      </c>
      <c r="J246" s="403" t="s">
        <v>181</v>
      </c>
      <c r="K246" s="406">
        <v>2343442.63</v>
      </c>
      <c r="L246" s="136" t="e">
        <f>#REF!-Таблица82343567[[#This Row],[Остаток по состоянию на 30.06.2025 г.]]</f>
        <v>#REF!</v>
      </c>
    </row>
    <row r="247" spans="1:12">
      <c r="A247" s="15" t="s">
        <v>1770</v>
      </c>
      <c r="B247" s="402" t="s">
        <v>1770</v>
      </c>
      <c r="C247" s="403" t="s">
        <v>823</v>
      </c>
      <c r="D247" s="403" t="s">
        <v>83</v>
      </c>
      <c r="E247" s="403" t="s">
        <v>385</v>
      </c>
      <c r="F247" s="403" t="s">
        <v>224</v>
      </c>
      <c r="G247" s="403" t="s">
        <v>824</v>
      </c>
      <c r="I247" s="403" t="s">
        <v>180</v>
      </c>
      <c r="J247" s="403" t="s">
        <v>181</v>
      </c>
      <c r="K247" s="406">
        <v>4099349.8</v>
      </c>
      <c r="L247" s="136" t="e">
        <f>#REF!-Таблица82343567[[#This Row],[Остаток по состоянию на 30.06.2025 г.]]</f>
        <v>#REF!</v>
      </c>
    </row>
    <row r="248" spans="1:12">
      <c r="A248" s="15" t="s">
        <v>1770</v>
      </c>
      <c r="B248" s="402" t="s">
        <v>1770</v>
      </c>
      <c r="C248" s="403" t="s">
        <v>825</v>
      </c>
      <c r="D248" s="403" t="s">
        <v>33</v>
      </c>
      <c r="E248" s="403" t="s">
        <v>523</v>
      </c>
      <c r="F248" s="403" t="s">
        <v>524</v>
      </c>
      <c r="G248" s="403" t="s">
        <v>246</v>
      </c>
      <c r="I248" s="403" t="s">
        <v>526</v>
      </c>
      <c r="J248" s="403" t="s">
        <v>527</v>
      </c>
      <c r="K248" s="406">
        <v>4038401.06</v>
      </c>
      <c r="L248" s="136" t="e">
        <f>#REF!-Таблица82343567[[#This Row],[Остаток по состоянию на 30.06.2025 г.]]</f>
        <v>#REF!</v>
      </c>
    </row>
    <row r="249" spans="1:12">
      <c r="A249" s="15" t="s">
        <v>1770</v>
      </c>
      <c r="B249" s="402" t="s">
        <v>1770</v>
      </c>
      <c r="C249" s="403" t="s">
        <v>826</v>
      </c>
      <c r="D249" s="403" t="s">
        <v>827</v>
      </c>
      <c r="E249" s="403" t="s">
        <v>828</v>
      </c>
      <c r="F249" s="403" t="s">
        <v>829</v>
      </c>
      <c r="G249" s="403" t="s">
        <v>360</v>
      </c>
      <c r="I249" s="403" t="s">
        <v>830</v>
      </c>
      <c r="J249" s="403" t="s">
        <v>831</v>
      </c>
      <c r="K249" s="406">
        <v>3686101.83</v>
      </c>
      <c r="L249" s="136" t="e">
        <f>#REF!-Таблица82343567[[#This Row],[Остаток по состоянию на 30.06.2025 г.]]</f>
        <v>#REF!</v>
      </c>
    </row>
    <row r="250" spans="1:12" s="137" customFormat="1">
      <c r="A250" s="138" t="s">
        <v>1770</v>
      </c>
      <c r="B250" s="428" t="s">
        <v>1770</v>
      </c>
      <c r="C250" s="409" t="s">
        <v>832</v>
      </c>
      <c r="D250" s="409" t="s">
        <v>33</v>
      </c>
      <c r="E250" s="409" t="s">
        <v>333</v>
      </c>
      <c r="F250" s="409" t="s">
        <v>334</v>
      </c>
      <c r="G250" s="409" t="s">
        <v>833</v>
      </c>
      <c r="H250" s="409"/>
      <c r="I250" s="409" t="s">
        <v>238</v>
      </c>
      <c r="J250" s="409" t="s">
        <v>239</v>
      </c>
      <c r="K250" s="406">
        <v>4067076.97</v>
      </c>
      <c r="L250" s="429" t="e">
        <f>#REF!-Таблица82343567[[#This Row],[Остаток по состоянию на 30.06.2025 г.]]</f>
        <v>#REF!</v>
      </c>
    </row>
    <row r="251" spans="1:12">
      <c r="A251" s="15" t="s">
        <v>1770</v>
      </c>
      <c r="B251" s="402" t="s">
        <v>1770</v>
      </c>
      <c r="C251" s="403" t="s">
        <v>834</v>
      </c>
      <c r="D251" s="403" t="s">
        <v>83</v>
      </c>
      <c r="E251" s="403" t="s">
        <v>313</v>
      </c>
      <c r="F251" s="403" t="s">
        <v>314</v>
      </c>
      <c r="G251" s="403" t="s">
        <v>62</v>
      </c>
      <c r="I251" s="403" t="s">
        <v>226</v>
      </c>
      <c r="J251" s="403" t="s">
        <v>227</v>
      </c>
      <c r="K251" s="406">
        <v>2019897.44</v>
      </c>
      <c r="L251" s="136">
        <f>2019897.44-K251</f>
        <v>0</v>
      </c>
    </row>
    <row r="252" spans="1:12">
      <c r="A252" s="15" t="s">
        <v>1770</v>
      </c>
      <c r="B252" s="402" t="s">
        <v>1770</v>
      </c>
      <c r="C252" s="403" t="s">
        <v>835</v>
      </c>
      <c r="D252" s="403" t="s">
        <v>83</v>
      </c>
      <c r="E252" s="403" t="s">
        <v>313</v>
      </c>
      <c r="F252" s="403" t="s">
        <v>314</v>
      </c>
      <c r="G252" s="403" t="s">
        <v>760</v>
      </c>
      <c r="I252" s="403" t="s">
        <v>226</v>
      </c>
      <c r="J252" s="403" t="s">
        <v>227</v>
      </c>
      <c r="K252" s="406">
        <v>2855896.05</v>
      </c>
      <c r="L252" s="136">
        <f>2855896.05-K252</f>
        <v>0</v>
      </c>
    </row>
    <row r="253" spans="1:12">
      <c r="A253" s="15" t="s">
        <v>1770</v>
      </c>
      <c r="B253" s="402" t="s">
        <v>1770</v>
      </c>
      <c r="C253" s="403" t="s">
        <v>836</v>
      </c>
      <c r="D253" s="403" t="s">
        <v>83</v>
      </c>
      <c r="E253" s="403" t="s">
        <v>497</v>
      </c>
      <c r="F253" s="403" t="s">
        <v>199</v>
      </c>
      <c r="G253" s="403" t="s">
        <v>728</v>
      </c>
      <c r="I253" s="403" t="s">
        <v>180</v>
      </c>
      <c r="J253" s="403" t="s">
        <v>181</v>
      </c>
      <c r="K253" s="406">
        <v>2324780.52</v>
      </c>
      <c r="L253" s="136" t="e">
        <f>#REF!-Таблица82343567[[#This Row],[Остаток по состоянию на 30.06.2025 г.]]</f>
        <v>#REF!</v>
      </c>
    </row>
    <row r="254" spans="1:12">
      <c r="A254" s="15" t="s">
        <v>1770</v>
      </c>
      <c r="B254" s="402" t="s">
        <v>1770</v>
      </c>
      <c r="C254" s="403" t="s">
        <v>837</v>
      </c>
      <c r="D254" s="403" t="s">
        <v>33</v>
      </c>
      <c r="E254" s="403" t="s">
        <v>517</v>
      </c>
      <c r="F254" s="403" t="s">
        <v>518</v>
      </c>
      <c r="G254" s="403" t="s">
        <v>838</v>
      </c>
      <c r="I254" s="403" t="s">
        <v>195</v>
      </c>
      <c r="J254" s="403" t="s">
        <v>51</v>
      </c>
      <c r="K254" s="406">
        <v>2698310.32</v>
      </c>
      <c r="L254" s="136" t="e">
        <f>#REF!-Таблица82343567[[#This Row],[Остаток по состоянию на 30.06.2025 г.]]</f>
        <v>#REF!</v>
      </c>
    </row>
    <row r="255" spans="1:12">
      <c r="A255" s="15" t="s">
        <v>1770</v>
      </c>
      <c r="B255" s="402" t="s">
        <v>1770</v>
      </c>
      <c r="C255" s="403" t="s">
        <v>839</v>
      </c>
      <c r="D255" s="403" t="s">
        <v>33</v>
      </c>
      <c r="E255" s="403" t="s">
        <v>333</v>
      </c>
      <c r="F255" s="403" t="s">
        <v>334</v>
      </c>
      <c r="G255" s="403" t="s">
        <v>760</v>
      </c>
      <c r="I255" s="403" t="s">
        <v>238</v>
      </c>
      <c r="J255" s="403" t="s">
        <v>239</v>
      </c>
      <c r="K255" s="406">
        <v>514763.3</v>
      </c>
      <c r="L255" s="136" t="e">
        <f>#REF!-Таблица82343567[[#This Row],[Остаток по состоянию на 30.06.2025 г.]]</f>
        <v>#REF!</v>
      </c>
    </row>
    <row r="256" spans="1:12" ht="30">
      <c r="A256" s="15" t="s">
        <v>1770</v>
      </c>
      <c r="B256" s="402" t="s">
        <v>1770</v>
      </c>
      <c r="C256" s="403" t="s">
        <v>840</v>
      </c>
      <c r="D256" s="403" t="s">
        <v>33</v>
      </c>
      <c r="E256" s="403" t="s">
        <v>395</v>
      </c>
      <c r="F256" s="403" t="s">
        <v>396</v>
      </c>
      <c r="G256" s="403" t="s">
        <v>644</v>
      </c>
      <c r="I256" s="408" t="s">
        <v>1791</v>
      </c>
      <c r="J256" s="408" t="s">
        <v>51</v>
      </c>
      <c r="K256" s="406">
        <v>1219815.8</v>
      </c>
      <c r="L256" s="136" t="e">
        <f>#REF!-Таблица82343567[[#This Row],[Остаток по состоянию на 30.06.2025 г.]]</f>
        <v>#REF!</v>
      </c>
    </row>
    <row r="257" spans="1:12">
      <c r="A257" s="15" t="s">
        <v>1770</v>
      </c>
      <c r="B257" s="402" t="s">
        <v>1770</v>
      </c>
      <c r="C257" s="403" t="s">
        <v>841</v>
      </c>
      <c r="D257" s="403" t="s">
        <v>83</v>
      </c>
      <c r="E257" s="403" t="s">
        <v>385</v>
      </c>
      <c r="F257" s="403" t="s">
        <v>224</v>
      </c>
      <c r="G257" s="403" t="s">
        <v>842</v>
      </c>
      <c r="I257" s="403" t="s">
        <v>180</v>
      </c>
      <c r="J257" s="403" t="s">
        <v>181</v>
      </c>
      <c r="K257" s="406">
        <v>3246028.35</v>
      </c>
      <c r="L257" s="136" t="e">
        <f>#REF!-Таблица82343567[[#This Row],[Остаток по состоянию на 30.06.2025 г.]]</f>
        <v>#REF!</v>
      </c>
    </row>
    <row r="258" spans="1:12">
      <c r="A258" s="15" t="s">
        <v>1770</v>
      </c>
      <c r="B258" s="402" t="s">
        <v>1770</v>
      </c>
      <c r="C258" s="403" t="s">
        <v>843</v>
      </c>
      <c r="D258" s="403" t="s">
        <v>83</v>
      </c>
      <c r="E258" s="403" t="s">
        <v>183</v>
      </c>
      <c r="F258" s="403" t="s">
        <v>184</v>
      </c>
      <c r="G258" s="403" t="s">
        <v>844</v>
      </c>
      <c r="I258" s="403" t="s">
        <v>226</v>
      </c>
      <c r="J258" s="403" t="s">
        <v>227</v>
      </c>
      <c r="K258" s="406">
        <v>1693198.44</v>
      </c>
      <c r="L258" s="136" t="e">
        <f>#REF!-Таблица82343567[[#This Row],[Остаток по состоянию на 30.06.2025 г.]]</f>
        <v>#REF!</v>
      </c>
    </row>
    <row r="259" spans="1:12">
      <c r="A259" s="15" t="s">
        <v>1770</v>
      </c>
      <c r="B259" s="402" t="s">
        <v>1770</v>
      </c>
      <c r="C259" s="403" t="s">
        <v>845</v>
      </c>
      <c r="D259" s="403" t="s">
        <v>83</v>
      </c>
      <c r="E259" s="403" t="s">
        <v>311</v>
      </c>
      <c r="F259" s="403" t="s">
        <v>291</v>
      </c>
      <c r="G259" s="403" t="s">
        <v>316</v>
      </c>
      <c r="I259" s="403" t="s">
        <v>226</v>
      </c>
      <c r="J259" s="403" t="s">
        <v>227</v>
      </c>
      <c r="K259" s="406">
        <v>1614302.46</v>
      </c>
      <c r="L259" s="136" t="e">
        <f>#REF!-Таблица82343567[[#This Row],[Остаток по состоянию на 30.06.2025 г.]]</f>
        <v>#REF!</v>
      </c>
    </row>
    <row r="260" spans="1:12">
      <c r="A260" s="15" t="s">
        <v>1770</v>
      </c>
      <c r="B260" s="402" t="s">
        <v>1770</v>
      </c>
      <c r="C260" s="403" t="s">
        <v>846</v>
      </c>
      <c r="D260" s="403" t="s">
        <v>83</v>
      </c>
      <c r="E260" s="403" t="s">
        <v>183</v>
      </c>
      <c r="F260" s="403" t="s">
        <v>184</v>
      </c>
      <c r="G260" s="403" t="s">
        <v>847</v>
      </c>
      <c r="I260" s="403" t="s">
        <v>180</v>
      </c>
      <c r="J260" s="403" t="s">
        <v>181</v>
      </c>
      <c r="K260" s="406">
        <v>2676357.9300000002</v>
      </c>
      <c r="L260" s="136" t="e">
        <f>#REF!-Таблица82343567[[#This Row],[Остаток по состоянию на 30.06.2025 г.]]</f>
        <v>#REF!</v>
      </c>
    </row>
    <row r="261" spans="1:12">
      <c r="A261" s="15" t="s">
        <v>1770</v>
      </c>
      <c r="B261" s="402" t="s">
        <v>1770</v>
      </c>
      <c r="C261" s="403" t="s">
        <v>849</v>
      </c>
      <c r="D261" s="403" t="s">
        <v>83</v>
      </c>
      <c r="E261" s="403" t="s">
        <v>183</v>
      </c>
      <c r="F261" s="403" t="s">
        <v>184</v>
      </c>
      <c r="G261" s="403" t="s">
        <v>469</v>
      </c>
      <c r="I261" s="408" t="s">
        <v>180</v>
      </c>
      <c r="J261" s="403" t="s">
        <v>181</v>
      </c>
      <c r="K261" s="406">
        <v>1372731.23</v>
      </c>
      <c r="L261" s="136" t="e">
        <f>#REF!-Таблица82343567[[#This Row],[Остаток по состоянию на 30.06.2025 г.]]</f>
        <v>#REF!</v>
      </c>
    </row>
    <row r="262" spans="1:12">
      <c r="A262" s="15" t="s">
        <v>1770</v>
      </c>
      <c r="B262" s="402" t="s">
        <v>1770</v>
      </c>
      <c r="C262" s="403" t="s">
        <v>850</v>
      </c>
      <c r="D262" s="403" t="s">
        <v>83</v>
      </c>
      <c r="E262" s="403" t="s">
        <v>851</v>
      </c>
      <c r="F262" s="403" t="s">
        <v>852</v>
      </c>
      <c r="G262" s="403" t="s">
        <v>105</v>
      </c>
      <c r="I262" s="403" t="s">
        <v>180</v>
      </c>
      <c r="J262" s="403" t="s">
        <v>181</v>
      </c>
      <c r="K262" s="406">
        <v>1377599.04</v>
      </c>
      <c r="L262" s="136" t="e">
        <f>#REF!-Таблица82343567[[#This Row],[Остаток по состоянию на 30.06.2025 г.]]</f>
        <v>#REF!</v>
      </c>
    </row>
    <row r="263" spans="1:12">
      <c r="A263" s="15" t="s">
        <v>1770</v>
      </c>
      <c r="B263" s="402" t="s">
        <v>1770</v>
      </c>
      <c r="C263" s="403" t="s">
        <v>853</v>
      </c>
      <c r="D263" s="403" t="s">
        <v>83</v>
      </c>
      <c r="E263" s="403" t="s">
        <v>385</v>
      </c>
      <c r="F263" s="403" t="s">
        <v>224</v>
      </c>
      <c r="G263" s="403" t="s">
        <v>854</v>
      </c>
      <c r="I263" s="403" t="s">
        <v>180</v>
      </c>
      <c r="J263" s="403" t="s">
        <v>181</v>
      </c>
      <c r="K263" s="406">
        <v>3531089.14</v>
      </c>
      <c r="L263" s="136" t="e">
        <f>#REF!-Таблица82343567[[#This Row],[Остаток по состоянию на 30.06.2025 г.]]</f>
        <v>#REF!</v>
      </c>
    </row>
    <row r="264" spans="1:12">
      <c r="A264" s="15" t="s">
        <v>1770</v>
      </c>
      <c r="B264" s="402" t="s">
        <v>1770</v>
      </c>
      <c r="C264" s="403" t="s">
        <v>855</v>
      </c>
      <c r="D264" s="403" t="s">
        <v>856</v>
      </c>
      <c r="E264" s="403" t="s">
        <v>857</v>
      </c>
      <c r="F264" s="403" t="s">
        <v>858</v>
      </c>
      <c r="G264" s="403" t="s">
        <v>148</v>
      </c>
      <c r="I264" s="403" t="s">
        <v>195</v>
      </c>
      <c r="J264" s="403" t="s">
        <v>51</v>
      </c>
      <c r="K264" s="406">
        <v>557034.82999999996</v>
      </c>
      <c r="L264" s="136" t="e">
        <f>#REF!-Таблица82343567[[#This Row],[Остаток по состоянию на 30.06.2025 г.]]</f>
        <v>#REF!</v>
      </c>
    </row>
    <row r="265" spans="1:12">
      <c r="A265" s="15" t="s">
        <v>1770</v>
      </c>
      <c r="B265" s="402" t="s">
        <v>1770</v>
      </c>
      <c r="C265" s="403" t="s">
        <v>865</v>
      </c>
      <c r="D265" s="403" t="s">
        <v>33</v>
      </c>
      <c r="E265" s="403" t="s">
        <v>333</v>
      </c>
      <c r="F265" s="403" t="s">
        <v>334</v>
      </c>
      <c r="G265" s="403" t="s">
        <v>432</v>
      </c>
      <c r="I265" s="403" t="s">
        <v>380</v>
      </c>
      <c r="J265" s="403" t="s">
        <v>866</v>
      </c>
      <c r="K265" s="406">
        <v>1209025.6000000001</v>
      </c>
      <c r="L265" s="136" t="e">
        <f>#REF!-Таблица82343567[[#This Row],[Остаток по состоянию на 30.06.2025 г.]]</f>
        <v>#REF!</v>
      </c>
    </row>
    <row r="266" spans="1:12">
      <c r="A266" s="15" t="s">
        <v>1770</v>
      </c>
      <c r="B266" s="402" t="s">
        <v>1770</v>
      </c>
      <c r="C266" s="403" t="s">
        <v>867</v>
      </c>
      <c r="D266" s="403" t="s">
        <v>83</v>
      </c>
      <c r="E266" s="403" t="s">
        <v>294</v>
      </c>
      <c r="F266" s="403" t="s">
        <v>295</v>
      </c>
      <c r="G266" s="403" t="s">
        <v>868</v>
      </c>
      <c r="I266" s="403" t="s">
        <v>226</v>
      </c>
      <c r="J266" s="403" t="s">
        <v>227</v>
      </c>
      <c r="K266" s="406">
        <v>1619478.67</v>
      </c>
      <c r="L266" s="136" t="e">
        <f>#REF!-Таблица82343567[[#This Row],[Остаток по состоянию на 30.06.2025 г.]]</f>
        <v>#REF!</v>
      </c>
    </row>
    <row r="267" spans="1:12">
      <c r="A267" s="15" t="s">
        <v>1770</v>
      </c>
      <c r="B267" s="402" t="s">
        <v>1770</v>
      </c>
      <c r="C267" s="403" t="s">
        <v>869</v>
      </c>
      <c r="D267" s="403" t="s">
        <v>83</v>
      </c>
      <c r="E267" s="403" t="s">
        <v>183</v>
      </c>
      <c r="F267" s="403" t="s">
        <v>184</v>
      </c>
      <c r="G267" s="403" t="s">
        <v>870</v>
      </c>
      <c r="I267" s="403" t="s">
        <v>180</v>
      </c>
      <c r="J267" s="403" t="s">
        <v>181</v>
      </c>
      <c r="K267" s="406">
        <v>1892192.07</v>
      </c>
      <c r="L267" s="136" t="e">
        <f>#REF!-Таблица82343567[[#This Row],[Остаток по состоянию на 30.06.2025 г.]]</f>
        <v>#REF!</v>
      </c>
    </row>
    <row r="268" spans="1:12">
      <c r="A268" s="15" t="s">
        <v>1770</v>
      </c>
      <c r="B268" s="402" t="s">
        <v>1770</v>
      </c>
      <c r="C268" s="403" t="s">
        <v>876</v>
      </c>
      <c r="D268" s="403" t="s">
        <v>83</v>
      </c>
      <c r="E268" s="403" t="s">
        <v>385</v>
      </c>
      <c r="F268" s="403" t="s">
        <v>224</v>
      </c>
      <c r="G268" s="403" t="s">
        <v>877</v>
      </c>
      <c r="I268" s="403" t="s">
        <v>180</v>
      </c>
      <c r="J268" s="403" t="s">
        <v>181</v>
      </c>
      <c r="K268" s="406">
        <v>2340940.2200000002</v>
      </c>
      <c r="L268" s="136" t="e">
        <f>#REF!-Таблица82343567[[#This Row],[Остаток по состоянию на 30.06.2025 г.]]</f>
        <v>#REF!</v>
      </c>
    </row>
    <row r="269" spans="1:12" ht="30">
      <c r="A269" s="15" t="s">
        <v>1770</v>
      </c>
      <c r="B269" s="402" t="s">
        <v>1770</v>
      </c>
      <c r="C269" s="403" t="s">
        <v>878</v>
      </c>
      <c r="D269" s="403" t="s">
        <v>33</v>
      </c>
      <c r="E269" s="403" t="s">
        <v>613</v>
      </c>
      <c r="F269" s="403" t="s">
        <v>614</v>
      </c>
      <c r="G269" s="403" t="s">
        <v>213</v>
      </c>
      <c r="I269" s="403" t="s">
        <v>433</v>
      </c>
      <c r="J269" s="403" t="s">
        <v>434</v>
      </c>
      <c r="K269" s="406">
        <v>2872061.31</v>
      </c>
      <c r="L269" s="136" t="e">
        <f>#REF!-Таблица82343567[[#This Row],[Остаток по состоянию на 30.06.2025 г.]]</f>
        <v>#REF!</v>
      </c>
    </row>
    <row r="270" spans="1:12">
      <c r="A270" s="15" t="s">
        <v>1770</v>
      </c>
      <c r="B270" s="402" t="s">
        <v>1770</v>
      </c>
      <c r="C270" s="403" t="s">
        <v>879</v>
      </c>
      <c r="D270" s="403" t="s">
        <v>83</v>
      </c>
      <c r="E270" s="403" t="s">
        <v>183</v>
      </c>
      <c r="F270" s="403" t="s">
        <v>184</v>
      </c>
      <c r="G270" s="403" t="s">
        <v>880</v>
      </c>
      <c r="I270" s="403" t="s">
        <v>226</v>
      </c>
      <c r="J270" s="403" t="s">
        <v>227</v>
      </c>
      <c r="K270" s="406">
        <v>2312258.69</v>
      </c>
      <c r="L270" s="136" t="e">
        <f>#REF!-Таблица82343567[[#This Row],[Остаток по состоянию на 30.06.2025 г.]]</f>
        <v>#REF!</v>
      </c>
    </row>
    <row r="271" spans="1:12" ht="30">
      <c r="A271" s="15" t="s">
        <v>1770</v>
      </c>
      <c r="B271" s="402" t="s">
        <v>1770</v>
      </c>
      <c r="C271" s="403" t="s">
        <v>881</v>
      </c>
      <c r="D271" s="403" t="s">
        <v>33</v>
      </c>
      <c r="E271" s="403" t="s">
        <v>882</v>
      </c>
      <c r="F271" s="403" t="s">
        <v>883</v>
      </c>
      <c r="G271" s="403" t="s">
        <v>188</v>
      </c>
      <c r="I271" s="403" t="s">
        <v>1794</v>
      </c>
      <c r="J271" s="403" t="s">
        <v>51</v>
      </c>
      <c r="K271" s="406">
        <v>1881859.11</v>
      </c>
      <c r="L271" s="136" t="e">
        <f>#REF!-Таблица82343567[[#This Row],[Остаток по состоянию на 30.06.2025 г.]]</f>
        <v>#REF!</v>
      </c>
    </row>
    <row r="272" spans="1:12">
      <c r="A272" s="15" t="s">
        <v>1770</v>
      </c>
      <c r="B272" s="402" t="s">
        <v>1770</v>
      </c>
      <c r="C272" s="403" t="s">
        <v>884</v>
      </c>
      <c r="D272" s="403" t="s">
        <v>83</v>
      </c>
      <c r="E272" s="403" t="s">
        <v>385</v>
      </c>
      <c r="F272" s="403" t="s">
        <v>224</v>
      </c>
      <c r="G272" s="403" t="s">
        <v>885</v>
      </c>
      <c r="I272" s="403" t="s">
        <v>180</v>
      </c>
      <c r="J272" s="403" t="s">
        <v>181</v>
      </c>
      <c r="K272" s="406">
        <v>2479643.5499999998</v>
      </c>
      <c r="L272" s="136" t="e">
        <f>#REF!-Таблица82343567[[#This Row],[Остаток по состоянию на 30.06.2025 г.]]</f>
        <v>#REF!</v>
      </c>
    </row>
    <row r="273" spans="1:12">
      <c r="A273" s="15" t="s">
        <v>1770</v>
      </c>
      <c r="B273" s="402" t="s">
        <v>1770</v>
      </c>
      <c r="C273" s="403" t="s">
        <v>886</v>
      </c>
      <c r="D273" s="403" t="s">
        <v>83</v>
      </c>
      <c r="E273" s="403" t="s">
        <v>497</v>
      </c>
      <c r="F273" s="403" t="s">
        <v>199</v>
      </c>
      <c r="G273" s="403" t="s">
        <v>887</v>
      </c>
      <c r="I273" s="408" t="s">
        <v>226</v>
      </c>
      <c r="J273" s="408" t="s">
        <v>227</v>
      </c>
      <c r="K273" s="406">
        <v>991508.52</v>
      </c>
      <c r="L273" s="136" t="e">
        <f>#REF!-Таблица82343567[[#This Row],[Остаток по состоянию на 30.06.2025 г.]]</f>
        <v>#REF!</v>
      </c>
    </row>
    <row r="274" spans="1:12">
      <c r="A274" s="15" t="s">
        <v>1770</v>
      </c>
      <c r="B274" s="402" t="s">
        <v>1770</v>
      </c>
      <c r="C274" s="403" t="s">
        <v>888</v>
      </c>
      <c r="D274" s="403" t="s">
        <v>83</v>
      </c>
      <c r="E274" s="403" t="s">
        <v>889</v>
      </c>
      <c r="F274" s="403" t="s">
        <v>890</v>
      </c>
      <c r="G274" s="403" t="s">
        <v>270</v>
      </c>
      <c r="I274" s="403" t="s">
        <v>180</v>
      </c>
      <c r="J274" s="403" t="s">
        <v>181</v>
      </c>
      <c r="K274" s="406">
        <v>2079900.97</v>
      </c>
      <c r="L274" s="136" t="e">
        <f>#REF!-Таблица82343567[[#This Row],[Остаток по состоянию на 30.06.2025 г.]]</f>
        <v>#REF!</v>
      </c>
    </row>
    <row r="275" spans="1:12">
      <c r="A275" s="15" t="s">
        <v>1770</v>
      </c>
      <c r="B275" s="402" t="s">
        <v>1770</v>
      </c>
      <c r="C275" s="403" t="s">
        <v>891</v>
      </c>
      <c r="D275" s="403" t="s">
        <v>33</v>
      </c>
      <c r="E275" s="403" t="s">
        <v>298</v>
      </c>
      <c r="F275" s="403" t="s">
        <v>299</v>
      </c>
      <c r="G275" s="403" t="s">
        <v>335</v>
      </c>
      <c r="I275" s="403" t="s">
        <v>300</v>
      </c>
      <c r="J275" s="403" t="s">
        <v>301</v>
      </c>
      <c r="K275" s="406">
        <v>4712942.3499999996</v>
      </c>
      <c r="L275" s="136" t="e">
        <f>#REF!-Таблица82343567[[#This Row],[Остаток по состоянию на 30.06.2025 г.]]</f>
        <v>#REF!</v>
      </c>
    </row>
    <row r="276" spans="1:12" ht="30">
      <c r="A276" s="15" t="s">
        <v>1770</v>
      </c>
      <c r="B276" s="402" t="s">
        <v>1770</v>
      </c>
      <c r="C276" s="403" t="s">
        <v>892</v>
      </c>
      <c r="D276" s="403" t="s">
        <v>443</v>
      </c>
      <c r="E276" s="403" t="s">
        <v>893</v>
      </c>
      <c r="F276" s="403" t="s">
        <v>894</v>
      </c>
      <c r="G276" s="403" t="s">
        <v>188</v>
      </c>
      <c r="I276" s="403" t="s">
        <v>447</v>
      </c>
      <c r="J276" s="403" t="s">
        <v>448</v>
      </c>
      <c r="K276" s="406">
        <v>2502861.7999999998</v>
      </c>
      <c r="L276" s="136" t="e">
        <f>#REF!-Таблица82343567[[#This Row],[Остаток по состоянию на 30.06.2025 г.]]</f>
        <v>#REF!</v>
      </c>
    </row>
    <row r="277" spans="1:12">
      <c r="A277" s="15" t="s">
        <v>1770</v>
      </c>
      <c r="B277" s="402" t="s">
        <v>1770</v>
      </c>
      <c r="C277" s="403" t="s">
        <v>895</v>
      </c>
      <c r="D277" s="403" t="s">
        <v>33</v>
      </c>
      <c r="E277" s="403" t="s">
        <v>377</v>
      </c>
      <c r="F277" s="403" t="s">
        <v>378</v>
      </c>
      <c r="G277" s="403" t="s">
        <v>603</v>
      </c>
      <c r="I277" s="403" t="s">
        <v>380</v>
      </c>
      <c r="J277" s="403" t="s">
        <v>866</v>
      </c>
      <c r="K277" s="406">
        <v>616419.68999999994</v>
      </c>
      <c r="L277" s="136" t="e">
        <f>#REF!-Таблица82343567[[#This Row],[Остаток по состоянию на 30.06.2025 г.]]</f>
        <v>#REF!</v>
      </c>
    </row>
    <row r="278" spans="1:12">
      <c r="A278" s="15" t="s">
        <v>1770</v>
      </c>
      <c r="B278" s="402" t="s">
        <v>1770</v>
      </c>
      <c r="C278" s="403" t="s">
        <v>896</v>
      </c>
      <c r="D278" s="403" t="s">
        <v>83</v>
      </c>
      <c r="E278" s="403" t="s">
        <v>183</v>
      </c>
      <c r="F278" s="403" t="s">
        <v>184</v>
      </c>
      <c r="G278" s="403" t="s">
        <v>897</v>
      </c>
      <c r="I278" s="403" t="s">
        <v>180</v>
      </c>
      <c r="J278" s="403" t="s">
        <v>181</v>
      </c>
      <c r="K278" s="406">
        <v>2996362.04</v>
      </c>
      <c r="L278" s="136" t="e">
        <f>#REF!-Таблица82343567[[#This Row],[Остаток по состоянию на 30.06.2025 г.]]</f>
        <v>#REF!</v>
      </c>
    </row>
    <row r="279" spans="1:12">
      <c r="A279" s="15" t="s">
        <v>1770</v>
      </c>
      <c r="B279" s="402" t="s">
        <v>1770</v>
      </c>
      <c r="C279" s="403" t="s">
        <v>898</v>
      </c>
      <c r="D279" s="403" t="s">
        <v>33</v>
      </c>
      <c r="E279" s="403" t="s">
        <v>736</v>
      </c>
      <c r="F279" s="403" t="s">
        <v>899</v>
      </c>
      <c r="G279" s="403" t="s">
        <v>900</v>
      </c>
      <c r="I279" s="403" t="s">
        <v>695</v>
      </c>
      <c r="J279" s="403" t="s">
        <v>696</v>
      </c>
      <c r="K279" s="406">
        <v>4351041.78</v>
      </c>
      <c r="L279" s="136" t="e">
        <f>#REF!-Таблица82343567[[#This Row],[Остаток по состоянию на 30.06.2025 г.]]</f>
        <v>#REF!</v>
      </c>
    </row>
    <row r="280" spans="1:12" ht="30">
      <c r="A280" s="15" t="s">
        <v>1770</v>
      </c>
      <c r="B280" s="402" t="s">
        <v>1770</v>
      </c>
      <c r="C280" s="403" t="s">
        <v>901</v>
      </c>
      <c r="D280" s="403" t="s">
        <v>83</v>
      </c>
      <c r="E280" s="403" t="s">
        <v>385</v>
      </c>
      <c r="F280" s="403" t="s">
        <v>224</v>
      </c>
      <c r="G280" s="403" t="s">
        <v>902</v>
      </c>
      <c r="I280" s="408" t="s">
        <v>272</v>
      </c>
      <c r="J280" s="408">
        <v>2456016018</v>
      </c>
      <c r="K280" s="406">
        <v>3106836.93</v>
      </c>
      <c r="L280" s="136" t="e">
        <f>#REF!-Таблица82343567[[#This Row],[Остаток по состоянию на 30.06.2025 г.]]</f>
        <v>#REF!</v>
      </c>
    </row>
    <row r="281" spans="1:12">
      <c r="A281" s="15" t="s">
        <v>1770</v>
      </c>
      <c r="B281" s="402" t="s">
        <v>1770</v>
      </c>
      <c r="C281" s="403" t="s">
        <v>903</v>
      </c>
      <c r="D281" s="403" t="s">
        <v>33</v>
      </c>
      <c r="E281" s="403" t="s">
        <v>904</v>
      </c>
      <c r="F281" s="403" t="s">
        <v>905</v>
      </c>
      <c r="G281" s="403" t="s">
        <v>89</v>
      </c>
      <c r="I281" s="408" t="s">
        <v>906</v>
      </c>
      <c r="J281" s="408" t="s">
        <v>907</v>
      </c>
      <c r="K281" s="406">
        <v>5017118.87</v>
      </c>
      <c r="L281" s="136" t="e">
        <f>#REF!-Таблица82343567[[#This Row],[Остаток по состоянию на 30.06.2025 г.]]</f>
        <v>#REF!</v>
      </c>
    </row>
    <row r="282" spans="1:12">
      <c r="A282" s="15" t="s">
        <v>1770</v>
      </c>
      <c r="B282" s="402" t="s">
        <v>1770</v>
      </c>
      <c r="C282" s="403" t="s">
        <v>908</v>
      </c>
      <c r="D282" s="403" t="s">
        <v>83</v>
      </c>
      <c r="E282" s="403" t="s">
        <v>183</v>
      </c>
      <c r="F282" s="403" t="s">
        <v>184</v>
      </c>
      <c r="G282" s="403" t="s">
        <v>909</v>
      </c>
      <c r="I282" s="403" t="s">
        <v>180</v>
      </c>
      <c r="J282" s="403" t="s">
        <v>181</v>
      </c>
      <c r="K282" s="406">
        <v>1608419.32</v>
      </c>
      <c r="L282" s="136" t="e">
        <f>#REF!-Таблица82343567[[#This Row],[Остаток по состоянию на 30.06.2025 г.]]</f>
        <v>#REF!</v>
      </c>
    </row>
    <row r="283" spans="1:12">
      <c r="A283" s="15" t="s">
        <v>1770</v>
      </c>
      <c r="B283" s="402" t="s">
        <v>1770</v>
      </c>
      <c r="C283" s="403" t="s">
        <v>913</v>
      </c>
      <c r="D283" s="403" t="s">
        <v>83</v>
      </c>
      <c r="E283" s="403" t="s">
        <v>311</v>
      </c>
      <c r="F283" s="403" t="s">
        <v>291</v>
      </c>
      <c r="G283" s="403" t="s">
        <v>162</v>
      </c>
      <c r="I283" s="408" t="s">
        <v>226</v>
      </c>
      <c r="J283" s="408" t="s">
        <v>227</v>
      </c>
      <c r="K283" s="406">
        <v>1053165.82</v>
      </c>
      <c r="L283" s="136" t="e">
        <f>#REF!-Таблица82343567[[#This Row],[Остаток по состоянию на 30.06.2025 г.]]</f>
        <v>#REF!</v>
      </c>
    </row>
    <row r="284" spans="1:12">
      <c r="A284" s="15" t="s">
        <v>1770</v>
      </c>
      <c r="B284" s="402" t="s">
        <v>1770</v>
      </c>
      <c r="C284" s="403" t="s">
        <v>916</v>
      </c>
      <c r="D284" s="403" t="s">
        <v>33</v>
      </c>
      <c r="E284" s="403" t="s">
        <v>471</v>
      </c>
      <c r="F284" s="403" t="s">
        <v>472</v>
      </c>
      <c r="G284" s="403" t="s">
        <v>917</v>
      </c>
      <c r="I284" s="403" t="s">
        <v>345</v>
      </c>
      <c r="J284" s="403" t="s">
        <v>346</v>
      </c>
      <c r="K284" s="406">
        <v>3600750.5</v>
      </c>
      <c r="L284" s="136" t="e">
        <f>#REF!-Таблица82343567[[#This Row],[Остаток по состоянию на 30.06.2025 г.]]</f>
        <v>#REF!</v>
      </c>
    </row>
    <row r="285" spans="1:12" ht="30">
      <c r="A285" s="15" t="s">
        <v>1770</v>
      </c>
      <c r="B285" s="402" t="s">
        <v>1770</v>
      </c>
      <c r="C285" s="403" t="s">
        <v>918</v>
      </c>
      <c r="D285" s="403" t="s">
        <v>33</v>
      </c>
      <c r="E285" s="403" t="s">
        <v>673</v>
      </c>
      <c r="F285" s="403" t="s">
        <v>674</v>
      </c>
      <c r="G285" s="403" t="s">
        <v>919</v>
      </c>
      <c r="I285" s="403" t="s">
        <v>572</v>
      </c>
      <c r="J285" s="403" t="s">
        <v>51</v>
      </c>
      <c r="K285" s="406">
        <v>2839029.54</v>
      </c>
      <c r="L285" s="136" t="e">
        <f>#REF!-Таблица82343567[[#This Row],[Остаток по состоянию на 30.06.2025 г.]]</f>
        <v>#REF!</v>
      </c>
    </row>
    <row r="286" spans="1:12">
      <c r="A286" s="15" t="s">
        <v>1770</v>
      </c>
      <c r="B286" s="402" t="s">
        <v>1770</v>
      </c>
      <c r="C286" s="403" t="s">
        <v>920</v>
      </c>
      <c r="D286" s="403" t="s">
        <v>33</v>
      </c>
      <c r="E286" s="403" t="s">
        <v>523</v>
      </c>
      <c r="F286" s="403" t="s">
        <v>524</v>
      </c>
      <c r="G286" s="403" t="s">
        <v>179</v>
      </c>
      <c r="I286" s="403" t="s">
        <v>526</v>
      </c>
      <c r="J286" s="403" t="s">
        <v>527</v>
      </c>
      <c r="K286" s="406">
        <v>4776409.58</v>
      </c>
      <c r="L286" s="136" t="e">
        <f>#REF!-Таблица82343567[[#This Row],[Остаток по состоянию на 30.06.2025 г.]]</f>
        <v>#REF!</v>
      </c>
    </row>
    <row r="287" spans="1:12">
      <c r="A287" s="15" t="s">
        <v>1770</v>
      </c>
      <c r="B287" s="402" t="s">
        <v>1770</v>
      </c>
      <c r="C287" s="403" t="s">
        <v>921</v>
      </c>
      <c r="D287" s="403" t="s">
        <v>83</v>
      </c>
      <c r="E287" s="403" t="s">
        <v>183</v>
      </c>
      <c r="F287" s="403" t="s">
        <v>184</v>
      </c>
      <c r="G287" s="403" t="s">
        <v>553</v>
      </c>
      <c r="I287" s="403" t="s">
        <v>180</v>
      </c>
      <c r="J287" s="403" t="s">
        <v>181</v>
      </c>
      <c r="K287" s="406">
        <v>1695696.76</v>
      </c>
      <c r="L287" s="136" t="e">
        <f>#REF!-Таблица82343567[[#This Row],[Остаток по состоянию на 30.06.2025 г.]]</f>
        <v>#REF!</v>
      </c>
    </row>
    <row r="288" spans="1:12" ht="45">
      <c r="A288" s="15" t="s">
        <v>1770</v>
      </c>
      <c r="B288" s="402" t="s">
        <v>1770</v>
      </c>
      <c r="C288" s="403" t="s">
        <v>922</v>
      </c>
      <c r="D288" s="403" t="s">
        <v>33</v>
      </c>
      <c r="E288" s="403" t="s">
        <v>715</v>
      </c>
      <c r="F288" s="403" t="s">
        <v>716</v>
      </c>
      <c r="G288" s="403" t="s">
        <v>270</v>
      </c>
      <c r="I288" s="403" t="s">
        <v>485</v>
      </c>
      <c r="J288" s="403" t="s">
        <v>486</v>
      </c>
      <c r="K288" s="406">
        <v>4750436.21</v>
      </c>
      <c r="L288" s="136" t="e">
        <f>#REF!-Таблица82343567[[#This Row],[Остаток по состоянию на 30.06.2025 г.]]</f>
        <v>#REF!</v>
      </c>
    </row>
    <row r="289" spans="1:12">
      <c r="A289" s="15" t="s">
        <v>1770</v>
      </c>
      <c r="B289" s="402" t="s">
        <v>1770</v>
      </c>
      <c r="C289" s="403" t="s">
        <v>923</v>
      </c>
      <c r="D289" s="403" t="s">
        <v>33</v>
      </c>
      <c r="E289" s="403" t="s">
        <v>305</v>
      </c>
      <c r="F289" s="403" t="s">
        <v>306</v>
      </c>
      <c r="G289" s="403" t="s">
        <v>111</v>
      </c>
      <c r="I289" s="403" t="s">
        <v>195</v>
      </c>
      <c r="J289" s="403" t="s">
        <v>51</v>
      </c>
      <c r="K289" s="406">
        <v>2623016.8199999998</v>
      </c>
      <c r="L289" s="136" t="e">
        <f>#REF!-Таблица82343567[[#This Row],[Остаток по состоянию на 30.06.2025 г.]]</f>
        <v>#REF!</v>
      </c>
    </row>
    <row r="290" spans="1:12">
      <c r="A290" s="15" t="s">
        <v>1770</v>
      </c>
      <c r="B290" s="402" t="s">
        <v>1770</v>
      </c>
      <c r="C290" s="403" t="s">
        <v>928</v>
      </c>
      <c r="D290" s="403" t="s">
        <v>33</v>
      </c>
      <c r="E290" s="403" t="s">
        <v>642</v>
      </c>
      <c r="F290" s="403" t="s">
        <v>643</v>
      </c>
      <c r="G290" s="403" t="s">
        <v>494</v>
      </c>
      <c r="I290" s="408" t="s">
        <v>195</v>
      </c>
      <c r="J290" s="403" t="s">
        <v>51</v>
      </c>
      <c r="K290" s="406">
        <v>2552667.81</v>
      </c>
      <c r="L290" s="136" t="e">
        <f>#REF!-Таблица82343567[[#This Row],[Остаток по состоянию на 30.06.2025 г.]]</f>
        <v>#REF!</v>
      </c>
    </row>
    <row r="291" spans="1:12">
      <c r="A291" s="15" t="s">
        <v>1770</v>
      </c>
      <c r="B291" s="402" t="s">
        <v>1770</v>
      </c>
      <c r="C291" s="403" t="s">
        <v>929</v>
      </c>
      <c r="D291" s="403" t="s">
        <v>33</v>
      </c>
      <c r="E291" s="403" t="s">
        <v>621</v>
      </c>
      <c r="F291" s="403" t="s">
        <v>622</v>
      </c>
      <c r="G291" s="403">
        <v>199</v>
      </c>
      <c r="I291" s="403" t="s">
        <v>195</v>
      </c>
      <c r="J291" s="403" t="s">
        <v>51</v>
      </c>
      <c r="K291" s="406">
        <v>4590808.62</v>
      </c>
      <c r="L291" s="136" t="e">
        <f>#REF!-Таблица82343567[[#This Row],[Остаток по состоянию на 30.06.2025 г.]]</f>
        <v>#REF!</v>
      </c>
    </row>
    <row r="292" spans="1:12">
      <c r="A292" s="15" t="s">
        <v>1770</v>
      </c>
      <c r="B292" s="402" t="s">
        <v>1770</v>
      </c>
      <c r="C292" s="403" t="s">
        <v>930</v>
      </c>
      <c r="D292" s="403" t="s">
        <v>33</v>
      </c>
      <c r="E292" s="403" t="s">
        <v>931</v>
      </c>
      <c r="F292" s="403" t="s">
        <v>932</v>
      </c>
      <c r="G292" s="403" t="s">
        <v>933</v>
      </c>
      <c r="I292" s="403" t="s">
        <v>195</v>
      </c>
      <c r="J292" s="403" t="s">
        <v>51</v>
      </c>
      <c r="K292" s="406">
        <v>7375975.3300000001</v>
      </c>
      <c r="L292" s="136" t="e">
        <f>#REF!-Таблица82343567[[#This Row],[Остаток по состоянию на 30.06.2025 г.]]</f>
        <v>#REF!</v>
      </c>
    </row>
    <row r="293" spans="1:12">
      <c r="A293" s="15" t="s">
        <v>1770</v>
      </c>
      <c r="B293" s="402" t="s">
        <v>1770</v>
      </c>
      <c r="C293" s="403" t="s">
        <v>934</v>
      </c>
      <c r="D293" s="403" t="s">
        <v>33</v>
      </c>
      <c r="E293" s="403" t="s">
        <v>47</v>
      </c>
      <c r="F293" s="403" t="s">
        <v>48</v>
      </c>
      <c r="G293" s="403" t="s">
        <v>935</v>
      </c>
      <c r="I293" s="403" t="s">
        <v>195</v>
      </c>
      <c r="J293" s="403" t="s">
        <v>51</v>
      </c>
      <c r="K293" s="406">
        <v>6479297.2699999996</v>
      </c>
      <c r="L293" s="136" t="e">
        <f>#REF!-Таблица82343567[[#This Row],[Остаток по состоянию на 30.06.2025 г.]]</f>
        <v>#REF!</v>
      </c>
    </row>
    <row r="294" spans="1:12">
      <c r="A294" s="15" t="s">
        <v>1770</v>
      </c>
      <c r="B294" s="402" t="s">
        <v>1770</v>
      </c>
      <c r="C294" s="403" t="s">
        <v>936</v>
      </c>
      <c r="D294" s="403" t="s">
        <v>33</v>
      </c>
      <c r="E294" s="403" t="s">
        <v>305</v>
      </c>
      <c r="F294" s="403" t="s">
        <v>306</v>
      </c>
      <c r="G294" s="403" t="s">
        <v>937</v>
      </c>
      <c r="I294" s="403" t="s">
        <v>195</v>
      </c>
      <c r="J294" s="403" t="s">
        <v>51</v>
      </c>
      <c r="K294" s="406">
        <v>3188265.46</v>
      </c>
      <c r="L294" s="136" t="e">
        <f>#REF!-Таблица82343567[[#This Row],[Остаток по состоянию на 30.06.2025 г.]]</f>
        <v>#REF!</v>
      </c>
    </row>
    <row r="295" spans="1:12">
      <c r="A295" s="15" t="s">
        <v>1770</v>
      </c>
      <c r="B295" s="402" t="s">
        <v>1770</v>
      </c>
      <c r="C295" s="403" t="s">
        <v>938</v>
      </c>
      <c r="D295" s="403" t="s">
        <v>33</v>
      </c>
      <c r="E295" s="403" t="s">
        <v>410</v>
      </c>
      <c r="F295" s="403" t="s">
        <v>411</v>
      </c>
      <c r="G295" s="403" t="s">
        <v>138</v>
      </c>
      <c r="I295" s="403" t="s">
        <v>195</v>
      </c>
      <c r="J295" s="403" t="s">
        <v>51</v>
      </c>
      <c r="K295" s="406">
        <v>1105057.42</v>
      </c>
      <c r="L295" s="136" t="e">
        <f>#REF!-Таблица82343567[[#This Row],[Остаток по состоянию на 30.06.2025 г.]]</f>
        <v>#REF!</v>
      </c>
    </row>
    <row r="296" spans="1:12">
      <c r="A296" s="15" t="s">
        <v>1770</v>
      </c>
      <c r="B296" s="402" t="s">
        <v>1770</v>
      </c>
      <c r="C296" s="403" t="s">
        <v>939</v>
      </c>
      <c r="D296" s="403" t="s">
        <v>33</v>
      </c>
      <c r="E296" s="403" t="s">
        <v>940</v>
      </c>
      <c r="F296" s="403" t="s">
        <v>941</v>
      </c>
      <c r="G296" s="403" t="s">
        <v>138</v>
      </c>
      <c r="I296" s="403" t="s">
        <v>195</v>
      </c>
      <c r="J296" s="403" t="s">
        <v>51</v>
      </c>
      <c r="K296" s="406">
        <v>1675405.05</v>
      </c>
      <c r="L296" s="136" t="e">
        <f>#REF!-Таблица82343567[[#This Row],[Остаток по состоянию на 30.06.2025 г.]]</f>
        <v>#REF!</v>
      </c>
    </row>
    <row r="297" spans="1:12">
      <c r="A297" s="15" t="s">
        <v>1770</v>
      </c>
      <c r="B297" s="402" t="s">
        <v>1770</v>
      </c>
      <c r="C297" s="403" t="s">
        <v>942</v>
      </c>
      <c r="D297" s="403" t="s">
        <v>33</v>
      </c>
      <c r="E297" s="403" t="s">
        <v>439</v>
      </c>
      <c r="F297" s="403" t="s">
        <v>440</v>
      </c>
      <c r="G297" s="403" t="s">
        <v>167</v>
      </c>
      <c r="I297" s="403" t="s">
        <v>195</v>
      </c>
      <c r="J297" s="403" t="s">
        <v>51</v>
      </c>
      <c r="K297" s="406">
        <v>1941784.1</v>
      </c>
      <c r="L297" s="136" t="e">
        <f>#REF!-Таблица82343567[[#This Row],[Остаток по состоянию на 30.06.2025 г.]]</f>
        <v>#REF!</v>
      </c>
    </row>
    <row r="298" spans="1:12" ht="30">
      <c r="A298" s="15" t="s">
        <v>1770</v>
      </c>
      <c r="B298" s="402" t="s">
        <v>1770</v>
      </c>
      <c r="C298" s="403" t="s">
        <v>943</v>
      </c>
      <c r="D298" s="403" t="s">
        <v>33</v>
      </c>
      <c r="E298" s="403" t="s">
        <v>267</v>
      </c>
      <c r="F298" s="403" t="s">
        <v>427</v>
      </c>
      <c r="G298" s="403" t="s">
        <v>873</v>
      </c>
      <c r="I298" s="403" t="s">
        <v>57</v>
      </c>
      <c r="J298" s="403" t="s">
        <v>429</v>
      </c>
      <c r="K298" s="406">
        <v>2371929.04</v>
      </c>
      <c r="L298" s="136" t="e">
        <f>#REF!-Таблица82343567[[#This Row],[Остаток по состоянию на 30.06.2025 г.]]</f>
        <v>#REF!</v>
      </c>
    </row>
    <row r="299" spans="1:12">
      <c r="A299" s="15" t="s">
        <v>1770</v>
      </c>
      <c r="B299" s="402" t="s">
        <v>1770</v>
      </c>
      <c r="C299" s="403" t="s">
        <v>944</v>
      </c>
      <c r="D299" s="403" t="s">
        <v>33</v>
      </c>
      <c r="E299" s="403" t="s">
        <v>568</v>
      </c>
      <c r="F299" s="403" t="s">
        <v>569</v>
      </c>
      <c r="G299" s="403" t="s">
        <v>821</v>
      </c>
      <c r="I299" s="403" t="s">
        <v>195</v>
      </c>
      <c r="J299" s="403" t="s">
        <v>51</v>
      </c>
      <c r="K299" s="406">
        <v>3017571.88</v>
      </c>
      <c r="L299" s="136" t="e">
        <f>#REF!-Таблица82343567[[#This Row],[Остаток по состоянию на 30.06.2025 г.]]</f>
        <v>#REF!</v>
      </c>
    </row>
    <row r="300" spans="1:12">
      <c r="A300" s="15" t="s">
        <v>1770</v>
      </c>
      <c r="B300" s="402" t="s">
        <v>1770</v>
      </c>
      <c r="C300" s="403" t="s">
        <v>947</v>
      </c>
      <c r="D300" s="403" t="s">
        <v>33</v>
      </c>
      <c r="E300" s="403" t="s">
        <v>103</v>
      </c>
      <c r="F300" s="403" t="s">
        <v>948</v>
      </c>
      <c r="G300" s="403" t="s">
        <v>270</v>
      </c>
      <c r="I300" s="403" t="s">
        <v>195</v>
      </c>
      <c r="J300" s="403" t="s">
        <v>51</v>
      </c>
      <c r="K300" s="406">
        <v>3759269.05</v>
      </c>
      <c r="L300" s="136" t="e">
        <f>#REF!-Таблица82343567[[#This Row],[Остаток по состоянию на 30.06.2025 г.]]</f>
        <v>#REF!</v>
      </c>
    </row>
    <row r="301" spans="1:12">
      <c r="A301" s="15" t="s">
        <v>1770</v>
      </c>
      <c r="B301" s="402" t="s">
        <v>1770</v>
      </c>
      <c r="C301" s="403" t="s">
        <v>949</v>
      </c>
      <c r="D301" s="403" t="s">
        <v>33</v>
      </c>
      <c r="E301" s="403" t="s">
        <v>563</v>
      </c>
      <c r="F301" s="403" t="s">
        <v>564</v>
      </c>
      <c r="G301" s="403" t="s">
        <v>950</v>
      </c>
      <c r="I301" s="403" t="s">
        <v>238</v>
      </c>
      <c r="J301" s="403" t="s">
        <v>239</v>
      </c>
      <c r="K301" s="406">
        <v>916683.14</v>
      </c>
      <c r="L301" s="136" t="e">
        <f>#REF!-Таблица82343567[[#This Row],[Остаток по состоянию на 30.06.2025 г.]]</f>
        <v>#REF!</v>
      </c>
    </row>
    <row r="302" spans="1:12">
      <c r="A302" s="15" t="s">
        <v>1770</v>
      </c>
      <c r="B302" s="402" t="s">
        <v>1770</v>
      </c>
      <c r="C302" s="403" t="s">
        <v>952</v>
      </c>
      <c r="D302" s="403" t="s">
        <v>33</v>
      </c>
      <c r="E302" s="403" t="s">
        <v>621</v>
      </c>
      <c r="F302" s="403" t="s">
        <v>622</v>
      </c>
      <c r="G302" s="403" t="s">
        <v>953</v>
      </c>
      <c r="I302" s="403" t="s">
        <v>195</v>
      </c>
      <c r="J302" s="403" t="s">
        <v>51</v>
      </c>
      <c r="K302" s="406">
        <v>2849338.83</v>
      </c>
      <c r="L302" s="136" t="e">
        <f>#REF!-Таблица82343567[[#This Row],[Остаток по состоянию на 30.06.2025 г.]]</f>
        <v>#REF!</v>
      </c>
    </row>
    <row r="303" spans="1:12">
      <c r="A303" s="15" t="s">
        <v>1770</v>
      </c>
      <c r="B303" s="402" t="s">
        <v>1770</v>
      </c>
      <c r="C303" s="403" t="s">
        <v>954</v>
      </c>
      <c r="D303" s="403" t="s">
        <v>83</v>
      </c>
      <c r="E303" s="403" t="s">
        <v>497</v>
      </c>
      <c r="F303" s="403" t="s">
        <v>199</v>
      </c>
      <c r="G303" s="403" t="s">
        <v>36</v>
      </c>
      <c r="I303" s="403" t="s">
        <v>180</v>
      </c>
      <c r="J303" s="403" t="s">
        <v>181</v>
      </c>
      <c r="K303" s="406">
        <v>2667741.13</v>
      </c>
      <c r="L303" s="136" t="e">
        <f>#REF!-Таблица82343567[[#This Row],[Остаток по состоянию на 30.06.2025 г.]]</f>
        <v>#REF!</v>
      </c>
    </row>
    <row r="304" spans="1:12" ht="45">
      <c r="A304" s="15" t="s">
        <v>1770</v>
      </c>
      <c r="B304" s="402" t="s">
        <v>1770</v>
      </c>
      <c r="C304" s="403" t="s">
        <v>955</v>
      </c>
      <c r="D304" s="403" t="s">
        <v>33</v>
      </c>
      <c r="E304" s="403" t="s">
        <v>342</v>
      </c>
      <c r="F304" s="403" t="s">
        <v>343</v>
      </c>
      <c r="G304" s="403" t="s">
        <v>956</v>
      </c>
      <c r="I304" s="403" t="s">
        <v>195</v>
      </c>
      <c r="J304" s="403" t="s">
        <v>51</v>
      </c>
      <c r="K304" s="406">
        <v>3126855.37</v>
      </c>
      <c r="L304" s="136" t="e">
        <f>#REF!-Таблица82343567[[#This Row],[Остаток по состоянию на 30.06.2025 г.]]</f>
        <v>#REF!</v>
      </c>
    </row>
    <row r="305" spans="1:12">
      <c r="A305" s="15" t="s">
        <v>1770</v>
      </c>
      <c r="B305" s="402" t="s">
        <v>1770</v>
      </c>
      <c r="C305" s="403" t="s">
        <v>957</v>
      </c>
      <c r="D305" s="403" t="s">
        <v>83</v>
      </c>
      <c r="E305" s="403" t="s">
        <v>183</v>
      </c>
      <c r="F305" s="403" t="s">
        <v>184</v>
      </c>
      <c r="G305" s="403" t="s">
        <v>958</v>
      </c>
      <c r="I305" s="403" t="s">
        <v>180</v>
      </c>
      <c r="J305" s="403" t="s">
        <v>181</v>
      </c>
      <c r="K305" s="406">
        <v>1671681.78</v>
      </c>
      <c r="L305" s="136" t="e">
        <f>#REF!-Таблица82343567[[#This Row],[Остаток по состоянию на 30.06.2025 г.]]</f>
        <v>#REF!</v>
      </c>
    </row>
    <row r="306" spans="1:12">
      <c r="A306" s="15" t="s">
        <v>1770</v>
      </c>
      <c r="B306" s="402" t="s">
        <v>1770</v>
      </c>
      <c r="C306" s="403" t="s">
        <v>961</v>
      </c>
      <c r="D306" s="403" t="s">
        <v>827</v>
      </c>
      <c r="E306" s="403" t="s">
        <v>828</v>
      </c>
      <c r="F306" s="403" t="s">
        <v>829</v>
      </c>
      <c r="G306" s="403" t="s">
        <v>919</v>
      </c>
      <c r="I306" s="403" t="s">
        <v>830</v>
      </c>
      <c r="J306" s="403" t="s">
        <v>831</v>
      </c>
      <c r="K306" s="406">
        <v>4265949.42</v>
      </c>
      <c r="L306" s="136" t="e">
        <f>#REF!-Таблица82343567[[#This Row],[Остаток по состоянию на 30.06.2025 г.]]</f>
        <v>#REF!</v>
      </c>
    </row>
    <row r="307" spans="1:12" ht="45">
      <c r="A307" s="15" t="s">
        <v>1770</v>
      </c>
      <c r="B307" s="402" t="s">
        <v>1770</v>
      </c>
      <c r="C307" s="403" t="s">
        <v>962</v>
      </c>
      <c r="D307" s="403" t="s">
        <v>33</v>
      </c>
      <c r="E307" s="403" t="s">
        <v>639</v>
      </c>
      <c r="F307" s="403" t="s">
        <v>640</v>
      </c>
      <c r="G307" s="403" t="s">
        <v>461</v>
      </c>
      <c r="I307" s="403" t="s">
        <v>485</v>
      </c>
      <c r="J307" s="403" t="s">
        <v>486</v>
      </c>
      <c r="K307" s="406">
        <v>4817094.09</v>
      </c>
      <c r="L307" s="136" t="e">
        <f>#REF!-Таблица82343567[[#This Row],[Остаток по состоянию на 30.06.2025 г.]]</f>
        <v>#REF!</v>
      </c>
    </row>
    <row r="308" spans="1:12" ht="30">
      <c r="A308" s="15" t="s">
        <v>1770</v>
      </c>
      <c r="B308" s="402" t="s">
        <v>1770</v>
      </c>
      <c r="C308" s="403" t="s">
        <v>966</v>
      </c>
      <c r="D308" s="403" t="s">
        <v>33</v>
      </c>
      <c r="E308" s="403" t="s">
        <v>967</v>
      </c>
      <c r="F308" s="403" t="s">
        <v>968</v>
      </c>
      <c r="G308" s="403" t="s">
        <v>36</v>
      </c>
      <c r="I308" s="403" t="s">
        <v>969</v>
      </c>
      <c r="J308" s="403" t="s">
        <v>970</v>
      </c>
      <c r="K308" s="406">
        <v>4986446.0999999996</v>
      </c>
      <c r="L308" s="136" t="e">
        <f>#REF!-Таблица82343567[[#This Row],[Остаток по состоянию на 30.06.2025 г.]]</f>
        <v>#REF!</v>
      </c>
    </row>
    <row r="309" spans="1:12">
      <c r="A309" s="15" t="s">
        <v>1770</v>
      </c>
      <c r="B309" s="402" t="s">
        <v>1770</v>
      </c>
      <c r="C309" s="403" t="s">
        <v>971</v>
      </c>
      <c r="D309" s="403" t="s">
        <v>83</v>
      </c>
      <c r="E309" s="403" t="s">
        <v>385</v>
      </c>
      <c r="F309" s="403" t="s">
        <v>224</v>
      </c>
      <c r="G309" s="403" t="s">
        <v>972</v>
      </c>
      <c r="I309" s="403" t="s">
        <v>180</v>
      </c>
      <c r="J309" s="403" t="s">
        <v>181</v>
      </c>
      <c r="K309" s="406">
        <v>1191403.31</v>
      </c>
      <c r="L309" s="136" t="e">
        <f>#REF!-Таблица82343567[[#This Row],[Остаток по состоянию на 30.06.2025 г.]]</f>
        <v>#REF!</v>
      </c>
    </row>
    <row r="310" spans="1:12">
      <c r="A310" s="15" t="s">
        <v>1770</v>
      </c>
      <c r="B310" s="402" t="s">
        <v>1770</v>
      </c>
      <c r="C310" s="403" t="s">
        <v>973</v>
      </c>
      <c r="D310" s="403" t="s">
        <v>83</v>
      </c>
      <c r="E310" s="403" t="s">
        <v>385</v>
      </c>
      <c r="F310" s="403" t="s">
        <v>224</v>
      </c>
      <c r="G310" s="403" t="s">
        <v>974</v>
      </c>
      <c r="I310" s="403" t="s">
        <v>180</v>
      </c>
      <c r="J310" s="403" t="s">
        <v>181</v>
      </c>
      <c r="K310" s="406">
        <v>2028071.01</v>
      </c>
      <c r="L310" s="136" t="e">
        <f>#REF!-Таблица82343567[[#This Row],[Остаток по состоянию на 30.06.2025 г.]]</f>
        <v>#REF!</v>
      </c>
    </row>
    <row r="311" spans="1:12">
      <c r="A311" s="15" t="s">
        <v>1770</v>
      </c>
      <c r="B311" s="402" t="s">
        <v>1770</v>
      </c>
      <c r="C311" s="403" t="s">
        <v>976</v>
      </c>
      <c r="D311" s="403" t="s">
        <v>33</v>
      </c>
      <c r="E311" s="403" t="s">
        <v>977</v>
      </c>
      <c r="F311" s="403" t="s">
        <v>978</v>
      </c>
      <c r="G311" s="403" t="s">
        <v>459</v>
      </c>
      <c r="I311" s="403" t="s">
        <v>491</v>
      </c>
      <c r="J311" s="403" t="s">
        <v>492</v>
      </c>
      <c r="K311" s="406">
        <v>4478502.75</v>
      </c>
      <c r="L311" s="136" t="e">
        <f>#REF!-Таблица82343567[[#This Row],[Остаток по состоянию на 30.06.2025 г.]]</f>
        <v>#REF!</v>
      </c>
    </row>
    <row r="312" spans="1:12">
      <c r="A312" s="15" t="s">
        <v>1770</v>
      </c>
      <c r="B312" s="402" t="s">
        <v>1770</v>
      </c>
      <c r="C312" s="403" t="s">
        <v>979</v>
      </c>
      <c r="D312" s="403" t="s">
        <v>83</v>
      </c>
      <c r="E312" s="403" t="s">
        <v>385</v>
      </c>
      <c r="F312" s="403" t="s">
        <v>224</v>
      </c>
      <c r="G312" s="403" t="s">
        <v>980</v>
      </c>
      <c r="I312" s="403" t="s">
        <v>180</v>
      </c>
      <c r="J312" s="403" t="s">
        <v>181</v>
      </c>
      <c r="K312" s="406">
        <v>1902530.09</v>
      </c>
      <c r="L312" s="136" t="e">
        <f>#REF!-Таблица82343567[[#This Row],[Остаток по состоянию на 30.06.2025 г.]]</f>
        <v>#REF!</v>
      </c>
    </row>
    <row r="313" spans="1:12" ht="30">
      <c r="A313" s="15" t="s">
        <v>1770</v>
      </c>
      <c r="B313" s="402" t="s">
        <v>1770</v>
      </c>
      <c r="C313" s="403" t="s">
        <v>982</v>
      </c>
      <c r="D313" s="403" t="s">
        <v>33</v>
      </c>
      <c r="E313" s="403" t="s">
        <v>983</v>
      </c>
      <c r="F313" s="403" t="s">
        <v>984</v>
      </c>
      <c r="G313" s="403" t="s">
        <v>494</v>
      </c>
      <c r="I313" s="403" t="s">
        <v>174</v>
      </c>
      <c r="J313" s="403" t="s">
        <v>175</v>
      </c>
      <c r="K313" s="406">
        <v>2182329.25</v>
      </c>
      <c r="L313" s="136" t="e">
        <f>#REF!-Таблица82343567[[#This Row],[Остаток по состоянию на 30.06.2025 г.]]</f>
        <v>#REF!</v>
      </c>
    </row>
    <row r="314" spans="1:12">
      <c r="A314" s="15" t="s">
        <v>1770</v>
      </c>
      <c r="B314" s="402" t="s">
        <v>1770</v>
      </c>
      <c r="C314" s="403" t="s">
        <v>985</v>
      </c>
      <c r="D314" s="403" t="s">
        <v>33</v>
      </c>
      <c r="E314" s="403" t="s">
        <v>119</v>
      </c>
      <c r="F314" s="403" t="s">
        <v>120</v>
      </c>
      <c r="G314" s="403" t="s">
        <v>603</v>
      </c>
      <c r="I314" s="403" t="s">
        <v>195</v>
      </c>
      <c r="J314" s="403" t="s">
        <v>51</v>
      </c>
      <c r="K314" s="406">
        <v>1100449.8700000001</v>
      </c>
      <c r="L314" s="136" t="e">
        <f>#REF!-Таблица82343567[[#This Row],[Остаток по состоянию на 30.06.2025 г.]]</f>
        <v>#REF!</v>
      </c>
    </row>
    <row r="315" spans="1:12">
      <c r="A315" s="15" t="s">
        <v>1770</v>
      </c>
      <c r="B315" s="402" t="s">
        <v>1770</v>
      </c>
      <c r="C315" s="403" t="s">
        <v>986</v>
      </c>
      <c r="D315" s="403" t="s">
        <v>83</v>
      </c>
      <c r="E315" s="403" t="s">
        <v>385</v>
      </c>
      <c r="F315" s="403" t="s">
        <v>224</v>
      </c>
      <c r="G315" s="403" t="s">
        <v>987</v>
      </c>
      <c r="I315" s="408" t="s">
        <v>226</v>
      </c>
      <c r="J315" s="408" t="s">
        <v>227</v>
      </c>
      <c r="K315" s="406">
        <v>3265020.59</v>
      </c>
      <c r="L315" s="136" t="e">
        <f>#REF!-Таблица82343567[[#This Row],[Остаток по состоянию на 30.06.2025 г.]]</f>
        <v>#REF!</v>
      </c>
    </row>
    <row r="316" spans="1:12" ht="45">
      <c r="A316" s="15" t="s">
        <v>1770</v>
      </c>
      <c r="B316" s="402" t="s">
        <v>1770</v>
      </c>
      <c r="C316" s="403" t="s">
        <v>988</v>
      </c>
      <c r="D316" s="403" t="s">
        <v>33</v>
      </c>
      <c r="E316" s="403" t="s">
        <v>342</v>
      </c>
      <c r="F316" s="403" t="s">
        <v>343</v>
      </c>
      <c r="G316" s="403" t="s">
        <v>844</v>
      </c>
      <c r="I316" s="403" t="s">
        <v>1781</v>
      </c>
      <c r="J316" s="403" t="s">
        <v>990</v>
      </c>
      <c r="K316" s="406">
        <v>908916.11</v>
      </c>
      <c r="L316" s="136" t="e">
        <f>#REF!-Таблица82343567[[#This Row],[Остаток по состоянию на 30.06.2025 г.]]</f>
        <v>#REF!</v>
      </c>
    </row>
    <row r="317" spans="1:12">
      <c r="A317" s="15" t="s">
        <v>1770</v>
      </c>
      <c r="B317" s="402" t="s">
        <v>1770</v>
      </c>
      <c r="C317" s="403" t="s">
        <v>991</v>
      </c>
      <c r="D317" s="403" t="s">
        <v>83</v>
      </c>
      <c r="E317" s="403" t="s">
        <v>385</v>
      </c>
      <c r="F317" s="403" t="s">
        <v>224</v>
      </c>
      <c r="G317" s="403" t="s">
        <v>992</v>
      </c>
      <c r="I317" s="403" t="s">
        <v>180</v>
      </c>
      <c r="J317" s="403" t="s">
        <v>181</v>
      </c>
      <c r="K317" s="406">
        <v>2724348.39</v>
      </c>
      <c r="L317" s="136" t="e">
        <f>#REF!-Таблица82343567[[#This Row],[Остаток по состоянию на 30.06.2025 г.]]</f>
        <v>#REF!</v>
      </c>
    </row>
    <row r="318" spans="1:12" ht="30">
      <c r="A318" s="15" t="s">
        <v>1770</v>
      </c>
      <c r="B318" s="402" t="s">
        <v>1770</v>
      </c>
      <c r="C318" s="403" t="s">
        <v>993</v>
      </c>
      <c r="D318" s="403" t="s">
        <v>33</v>
      </c>
      <c r="E318" s="403" t="s">
        <v>994</v>
      </c>
      <c r="F318" s="403" t="s">
        <v>995</v>
      </c>
      <c r="G318" s="403" t="s">
        <v>105</v>
      </c>
      <c r="I318" s="403" t="s">
        <v>195</v>
      </c>
      <c r="J318" s="403" t="s">
        <v>51</v>
      </c>
      <c r="K318" s="406">
        <v>2033433.38</v>
      </c>
      <c r="L318" s="136" t="e">
        <f>#REF!-Таблица82343567[[#This Row],[Остаток по состоянию на 30.06.2025 г.]]</f>
        <v>#REF!</v>
      </c>
    </row>
    <row r="319" spans="1:12">
      <c r="A319" s="15" t="s">
        <v>1770</v>
      </c>
      <c r="B319" s="402" t="s">
        <v>1770</v>
      </c>
      <c r="C319" s="403" t="s">
        <v>996</v>
      </c>
      <c r="D319" s="403" t="s">
        <v>33</v>
      </c>
      <c r="E319" s="403" t="s">
        <v>997</v>
      </c>
      <c r="F319" s="403" t="s">
        <v>926</v>
      </c>
      <c r="G319" s="403" t="s">
        <v>998</v>
      </c>
      <c r="I319" s="403" t="s">
        <v>457</v>
      </c>
      <c r="J319" s="403" t="s">
        <v>169</v>
      </c>
      <c r="K319" s="406">
        <v>4949255.7</v>
      </c>
      <c r="L319" s="136" t="e">
        <f>#REF!-Таблица82343567[[#This Row],[Остаток по состоянию на 30.06.2025 г.]]</f>
        <v>#REF!</v>
      </c>
    </row>
    <row r="320" spans="1:12">
      <c r="A320" s="15" t="s">
        <v>1770</v>
      </c>
      <c r="B320" s="402" t="s">
        <v>1770</v>
      </c>
      <c r="C320" s="403" t="s">
        <v>999</v>
      </c>
      <c r="D320" s="403" t="s">
        <v>83</v>
      </c>
      <c r="E320" s="403" t="s">
        <v>385</v>
      </c>
      <c r="F320" s="403" t="s">
        <v>224</v>
      </c>
      <c r="G320" s="403" t="s">
        <v>1000</v>
      </c>
      <c r="I320" s="403" t="s">
        <v>226</v>
      </c>
      <c r="J320" s="403" t="s">
        <v>227</v>
      </c>
      <c r="K320" s="406">
        <v>1892457.53</v>
      </c>
      <c r="L320" s="136" t="e">
        <f>#REF!-Таблица82343567[[#This Row],[Остаток по состоянию на 30.06.2025 г.]]</f>
        <v>#REF!</v>
      </c>
    </row>
    <row r="321" spans="1:12">
      <c r="A321" s="15" t="s">
        <v>1770</v>
      </c>
      <c r="B321" s="402" t="s">
        <v>1770</v>
      </c>
      <c r="C321" s="403" t="s">
        <v>1001</v>
      </c>
      <c r="D321" s="403" t="s">
        <v>83</v>
      </c>
      <c r="E321" s="403" t="s">
        <v>497</v>
      </c>
      <c r="F321" s="403" t="s">
        <v>199</v>
      </c>
      <c r="G321" s="403" t="s">
        <v>62</v>
      </c>
      <c r="I321" s="403" t="s">
        <v>226</v>
      </c>
      <c r="J321" s="403" t="s">
        <v>227</v>
      </c>
      <c r="K321" s="406">
        <v>1375036.58</v>
      </c>
      <c r="L321" s="136" t="e">
        <f>#REF!-Таблица82343567[[#This Row],[Остаток по состоянию на 30.06.2025 г.]]</f>
        <v>#REF!</v>
      </c>
    </row>
    <row r="322" spans="1:12" ht="30">
      <c r="A322" s="15" t="s">
        <v>1770</v>
      </c>
      <c r="B322" s="402" t="s">
        <v>1770</v>
      </c>
      <c r="C322" s="403" t="s">
        <v>1002</v>
      </c>
      <c r="D322" s="403" t="s">
        <v>33</v>
      </c>
      <c r="E322" s="403" t="s">
        <v>1003</v>
      </c>
      <c r="F322" s="403" t="s">
        <v>1004</v>
      </c>
      <c r="G322" s="403" t="s">
        <v>738</v>
      </c>
      <c r="I322" s="403" t="s">
        <v>57</v>
      </c>
      <c r="J322" s="403" t="s">
        <v>429</v>
      </c>
      <c r="K322" s="406">
        <v>2433487.8199999998</v>
      </c>
      <c r="L322" s="136" t="e">
        <f>#REF!-Таблица82343567[[#This Row],[Остаток по состоянию на 30.06.2025 г.]]</f>
        <v>#REF!</v>
      </c>
    </row>
    <row r="323" spans="1:12" ht="30">
      <c r="A323" s="15" t="s">
        <v>1770</v>
      </c>
      <c r="B323" s="402" t="s">
        <v>1770</v>
      </c>
      <c r="C323" s="403" t="s">
        <v>1005</v>
      </c>
      <c r="D323" s="403" t="s">
        <v>33</v>
      </c>
      <c r="E323" s="403" t="s">
        <v>1006</v>
      </c>
      <c r="F323" s="403" t="s">
        <v>1007</v>
      </c>
      <c r="G323" s="403" t="s">
        <v>1008</v>
      </c>
      <c r="H323" s="403" t="s">
        <v>7</v>
      </c>
      <c r="I323" s="408" t="s">
        <v>1009</v>
      </c>
      <c r="J323" s="408" t="s">
        <v>1010</v>
      </c>
      <c r="K323" s="406">
        <v>5243229.6399999997</v>
      </c>
      <c r="L323" s="136" t="e">
        <f>#REF!-Таблица82343567[[#This Row],[Остаток по состоянию на 30.06.2025 г.]]</f>
        <v>#REF!</v>
      </c>
    </row>
    <row r="324" spans="1:12">
      <c r="A324" s="15" t="s">
        <v>1770</v>
      </c>
      <c r="B324" s="402" t="s">
        <v>1770</v>
      </c>
      <c r="C324" s="403" t="s">
        <v>1011</v>
      </c>
      <c r="D324" s="403" t="s">
        <v>83</v>
      </c>
      <c r="E324" s="403" t="s">
        <v>385</v>
      </c>
      <c r="F324" s="403" t="s">
        <v>224</v>
      </c>
      <c r="G324" s="403" t="s">
        <v>1012</v>
      </c>
      <c r="I324" s="403" t="s">
        <v>226</v>
      </c>
      <c r="J324" s="403" t="s">
        <v>227</v>
      </c>
      <c r="K324" s="406">
        <v>1889954.41</v>
      </c>
      <c r="L324" s="136" t="e">
        <f>#REF!-Таблица82343567[[#This Row],[Остаток по состоянию на 30.06.2025 г.]]</f>
        <v>#REF!</v>
      </c>
    </row>
    <row r="325" spans="1:12">
      <c r="A325" s="15" t="s">
        <v>1770</v>
      </c>
      <c r="B325" s="402" t="s">
        <v>1770</v>
      </c>
      <c r="C325" s="403" t="s">
        <v>1013</v>
      </c>
      <c r="D325" s="403" t="s">
        <v>33</v>
      </c>
      <c r="E325" s="403" t="s">
        <v>617</v>
      </c>
      <c r="F325" s="403" t="s">
        <v>618</v>
      </c>
      <c r="G325" s="403" t="s">
        <v>1014</v>
      </c>
      <c r="I325" s="403" t="s">
        <v>345</v>
      </c>
      <c r="J325" s="403" t="s">
        <v>346</v>
      </c>
      <c r="K325" s="406">
        <v>2522358.36</v>
      </c>
      <c r="L325" s="136" t="e">
        <f>#REF!-Таблица82343567[[#This Row],[Остаток по состоянию на 30.06.2025 г.]]</f>
        <v>#REF!</v>
      </c>
    </row>
    <row r="326" spans="1:12">
      <c r="A326" s="15" t="s">
        <v>1770</v>
      </c>
      <c r="B326" s="402" t="s">
        <v>1770</v>
      </c>
      <c r="C326" s="403" t="s">
        <v>1015</v>
      </c>
      <c r="D326" s="403" t="s">
        <v>33</v>
      </c>
      <c r="E326" s="403" t="s">
        <v>362</v>
      </c>
      <c r="F326" s="403" t="s">
        <v>363</v>
      </c>
      <c r="G326" s="403" t="s">
        <v>535</v>
      </c>
      <c r="I326" s="403" t="s">
        <v>195</v>
      </c>
      <c r="J326" s="403" t="s">
        <v>51</v>
      </c>
      <c r="K326" s="406">
        <v>3491376.91</v>
      </c>
      <c r="L326" s="136" t="e">
        <f>#REF!-Таблица82343567[[#This Row],[Остаток по состоянию на 30.06.2025 г.]]</f>
        <v>#REF!</v>
      </c>
    </row>
    <row r="327" spans="1:12">
      <c r="A327" s="15" t="s">
        <v>1770</v>
      </c>
      <c r="B327" s="402" t="s">
        <v>1770</v>
      </c>
      <c r="C327" s="403" t="s">
        <v>1016</v>
      </c>
      <c r="D327" s="403" t="s">
        <v>33</v>
      </c>
      <c r="E327" s="403" t="s">
        <v>752</v>
      </c>
      <c r="F327" s="403" t="s">
        <v>753</v>
      </c>
      <c r="G327" s="403" t="s">
        <v>535</v>
      </c>
      <c r="I327" s="403" t="s">
        <v>238</v>
      </c>
      <c r="J327" s="403" t="s">
        <v>239</v>
      </c>
      <c r="K327" s="406">
        <v>2627841.19</v>
      </c>
      <c r="L327" s="136" t="e">
        <f>#REF!-Таблица82343567[[#This Row],[Остаток по состоянию на 30.06.2025 г.]]</f>
        <v>#REF!</v>
      </c>
    </row>
    <row r="328" spans="1:12">
      <c r="A328" s="15" t="s">
        <v>1770</v>
      </c>
      <c r="B328" s="402" t="s">
        <v>1770</v>
      </c>
      <c r="C328" s="403" t="s">
        <v>1017</v>
      </c>
      <c r="D328" s="403" t="s">
        <v>33</v>
      </c>
      <c r="E328" s="403" t="s">
        <v>699</v>
      </c>
      <c r="F328" s="403" t="s">
        <v>700</v>
      </c>
      <c r="G328" s="403" t="s">
        <v>246</v>
      </c>
      <c r="I328" s="403" t="s">
        <v>195</v>
      </c>
      <c r="J328" s="403" t="s">
        <v>51</v>
      </c>
      <c r="K328" s="406">
        <v>8878620.1799999997</v>
      </c>
      <c r="L328" s="136" t="e">
        <f>#REF!-Таблица82343567[[#This Row],[Остаток по состоянию на 30.06.2025 г.]]</f>
        <v>#REF!</v>
      </c>
    </row>
    <row r="329" spans="1:12" ht="30">
      <c r="A329" s="15" t="s">
        <v>1770</v>
      </c>
      <c r="B329" s="402" t="s">
        <v>1770</v>
      </c>
      <c r="C329" s="403" t="s">
        <v>1018</v>
      </c>
      <c r="D329" s="403" t="s">
        <v>33</v>
      </c>
      <c r="E329" s="403" t="s">
        <v>418</v>
      </c>
      <c r="F329" s="403" t="s">
        <v>419</v>
      </c>
      <c r="G329" s="403" t="s">
        <v>128</v>
      </c>
      <c r="I329" s="403" t="s">
        <v>1019</v>
      </c>
      <c r="J329" s="403" t="s">
        <v>175</v>
      </c>
      <c r="K329" s="406">
        <v>3650456.22</v>
      </c>
      <c r="L329" s="136" t="e">
        <f>#REF!-Таблица82343567[[#This Row],[Остаток по состоянию на 30.06.2025 г.]]</f>
        <v>#REF!</v>
      </c>
    </row>
    <row r="330" spans="1:12" ht="30">
      <c r="A330" s="15" t="s">
        <v>1770</v>
      </c>
      <c r="B330" s="402" t="s">
        <v>1770</v>
      </c>
      <c r="C330" s="403" t="s">
        <v>1020</v>
      </c>
      <c r="D330" s="403" t="s">
        <v>33</v>
      </c>
      <c r="E330" s="403" t="s">
        <v>1021</v>
      </c>
      <c r="F330" s="403" t="s">
        <v>1022</v>
      </c>
      <c r="G330" s="403" t="s">
        <v>525</v>
      </c>
      <c r="I330" s="403" t="s">
        <v>572</v>
      </c>
      <c r="J330" s="403" t="s">
        <v>573</v>
      </c>
      <c r="K330" s="406">
        <v>2913046.76</v>
      </c>
      <c r="L330" s="136" t="e">
        <f>#REF!-Таблица82343567[[#This Row],[Остаток по состоянию на 30.06.2025 г.]]</f>
        <v>#REF!</v>
      </c>
    </row>
    <row r="331" spans="1:12" ht="45">
      <c r="A331" s="15" t="s">
        <v>1770</v>
      </c>
      <c r="B331" s="402" t="s">
        <v>1770</v>
      </c>
      <c r="C331" s="403" t="s">
        <v>1023</v>
      </c>
      <c r="D331" s="403" t="s">
        <v>33</v>
      </c>
      <c r="E331" s="403" t="s">
        <v>342</v>
      </c>
      <c r="F331" s="403" t="s">
        <v>343</v>
      </c>
      <c r="G331" s="403" t="s">
        <v>1024</v>
      </c>
      <c r="I331" s="408" t="s">
        <v>349</v>
      </c>
      <c r="J331" s="408" t="s">
        <v>350</v>
      </c>
      <c r="K331" s="406">
        <v>2118591.85</v>
      </c>
      <c r="L331" s="136" t="e">
        <f>#REF!-Таблица82343567[[#This Row],[Остаток по состоянию на 30.06.2025 г.]]</f>
        <v>#REF!</v>
      </c>
    </row>
    <row r="332" spans="1:12">
      <c r="A332" s="15" t="s">
        <v>1770</v>
      </c>
      <c r="B332" s="402" t="s">
        <v>1770</v>
      </c>
      <c r="C332" s="403" t="s">
        <v>1025</v>
      </c>
      <c r="D332" s="403" t="s">
        <v>83</v>
      </c>
      <c r="E332" s="403" t="s">
        <v>851</v>
      </c>
      <c r="F332" s="403" t="s">
        <v>852</v>
      </c>
      <c r="G332" s="403" t="s">
        <v>459</v>
      </c>
      <c r="I332" s="403" t="s">
        <v>180</v>
      </c>
      <c r="J332" s="403" t="s">
        <v>181</v>
      </c>
      <c r="K332" s="406">
        <v>2816467.35</v>
      </c>
      <c r="L332" s="136" t="e">
        <f>#REF!-Таблица82343567[[#This Row],[Остаток по состоянию на 30.06.2025 г.]]</f>
        <v>#REF!</v>
      </c>
    </row>
    <row r="333" spans="1:12">
      <c r="A333" s="15" t="s">
        <v>1770</v>
      </c>
      <c r="B333" s="402" t="s">
        <v>1770</v>
      </c>
      <c r="C333" s="403" t="s">
        <v>1026</v>
      </c>
      <c r="D333" s="403" t="s">
        <v>83</v>
      </c>
      <c r="E333" s="403" t="s">
        <v>851</v>
      </c>
      <c r="F333" s="403" t="s">
        <v>852</v>
      </c>
      <c r="G333" s="403" t="s">
        <v>89</v>
      </c>
      <c r="I333" s="403" t="s">
        <v>180</v>
      </c>
      <c r="J333" s="403" t="s">
        <v>181</v>
      </c>
      <c r="K333" s="406">
        <v>1811473.55</v>
      </c>
      <c r="L333" s="136" t="e">
        <f>#REF!-Таблица82343567[[#This Row],[Остаток по состоянию на 30.06.2025 г.]]</f>
        <v>#REF!</v>
      </c>
    </row>
    <row r="334" spans="1:12">
      <c r="A334" s="15" t="s">
        <v>1770</v>
      </c>
      <c r="B334" s="402" t="s">
        <v>1770</v>
      </c>
      <c r="C334" s="403" t="s">
        <v>1027</v>
      </c>
      <c r="D334" s="403" t="s">
        <v>33</v>
      </c>
      <c r="E334" s="403" t="s">
        <v>1028</v>
      </c>
      <c r="F334" s="403" t="s">
        <v>1029</v>
      </c>
      <c r="G334" s="403" t="s">
        <v>36</v>
      </c>
      <c r="I334" s="403" t="s">
        <v>1030</v>
      </c>
      <c r="J334" s="403" t="s">
        <v>1031</v>
      </c>
      <c r="K334" s="406">
        <v>3031325.28</v>
      </c>
      <c r="L334" s="136" t="e">
        <f>#REF!-Таблица82343567[[#This Row],[Остаток по состоянию на 30.06.2025 г.]]</f>
        <v>#REF!</v>
      </c>
    </row>
    <row r="335" spans="1:12">
      <c r="A335" s="15" t="s">
        <v>1770</v>
      </c>
      <c r="B335" s="402" t="s">
        <v>1770</v>
      </c>
      <c r="C335" s="403" t="s">
        <v>1032</v>
      </c>
      <c r="D335" s="403" t="s">
        <v>83</v>
      </c>
      <c r="E335" s="403" t="s">
        <v>385</v>
      </c>
      <c r="F335" s="403" t="s">
        <v>224</v>
      </c>
      <c r="G335" s="403" t="s">
        <v>1033</v>
      </c>
      <c r="I335" s="403" t="s">
        <v>226</v>
      </c>
      <c r="J335" s="403" t="s">
        <v>227</v>
      </c>
      <c r="K335" s="406">
        <v>2690178.79</v>
      </c>
      <c r="L335" s="136" t="e">
        <f>#REF!-Таблица82343567[[#This Row],[Остаток по состоянию на 30.06.2025 г.]]</f>
        <v>#REF!</v>
      </c>
    </row>
    <row r="336" spans="1:12">
      <c r="A336" s="15" t="s">
        <v>1770</v>
      </c>
      <c r="B336" s="402" t="s">
        <v>1770</v>
      </c>
      <c r="C336" s="403" t="s">
        <v>1034</v>
      </c>
      <c r="D336" s="403" t="s">
        <v>33</v>
      </c>
      <c r="E336" s="403" t="s">
        <v>666</v>
      </c>
      <c r="F336" s="403" t="s">
        <v>667</v>
      </c>
      <c r="G336" s="403" t="s">
        <v>125</v>
      </c>
      <c r="I336" s="403" t="s">
        <v>195</v>
      </c>
      <c r="J336" s="403" t="s">
        <v>51</v>
      </c>
      <c r="K336" s="406">
        <v>2368193.25</v>
      </c>
      <c r="L336" s="136" t="e">
        <f>#REF!-Таблица82343567[[#This Row],[Остаток по состоянию на 30.06.2025 г.]]</f>
        <v>#REF!</v>
      </c>
    </row>
    <row r="337" spans="1:12">
      <c r="A337" s="15" t="s">
        <v>1770</v>
      </c>
      <c r="B337" s="402" t="s">
        <v>1770</v>
      </c>
      <c r="C337" s="403" t="s">
        <v>1035</v>
      </c>
      <c r="D337" s="403" t="s">
        <v>83</v>
      </c>
      <c r="E337" s="403" t="s">
        <v>313</v>
      </c>
      <c r="F337" s="403" t="s">
        <v>314</v>
      </c>
      <c r="G337" s="403" t="s">
        <v>1036</v>
      </c>
      <c r="I337" s="403" t="s">
        <v>226</v>
      </c>
      <c r="J337" s="403" t="s">
        <v>227</v>
      </c>
      <c r="K337" s="406">
        <v>3107163.16</v>
      </c>
      <c r="L337" s="136" t="e">
        <f>#REF!-Таблица82343567[[#This Row],[Остаток по состоянию на 30.06.2025 г.]]</f>
        <v>#REF!</v>
      </c>
    </row>
    <row r="338" spans="1:12">
      <c r="A338" s="15" t="s">
        <v>1770</v>
      </c>
      <c r="B338" s="402" t="s">
        <v>1770</v>
      </c>
      <c r="C338" s="403" t="s">
        <v>1037</v>
      </c>
      <c r="D338" s="403" t="s">
        <v>83</v>
      </c>
      <c r="E338" s="403" t="s">
        <v>183</v>
      </c>
      <c r="F338" s="403" t="s">
        <v>184</v>
      </c>
      <c r="G338" s="403" t="s">
        <v>1038</v>
      </c>
      <c r="I338" s="403" t="s">
        <v>180</v>
      </c>
      <c r="J338" s="403" t="s">
        <v>181</v>
      </c>
      <c r="K338" s="406">
        <v>3574492.19</v>
      </c>
      <c r="L338" s="136" t="e">
        <f>#REF!-Таблица82343567[[#This Row],[Остаток по состоянию на 30.06.2025 г.]]</f>
        <v>#REF!</v>
      </c>
    </row>
    <row r="339" spans="1:12">
      <c r="A339" s="15" t="s">
        <v>1770</v>
      </c>
      <c r="B339" s="402" t="s">
        <v>1770</v>
      </c>
      <c r="C339" s="403" t="s">
        <v>1039</v>
      </c>
      <c r="D339" s="403" t="s">
        <v>83</v>
      </c>
      <c r="E339" s="403" t="s">
        <v>385</v>
      </c>
      <c r="F339" s="403" t="s">
        <v>224</v>
      </c>
      <c r="G339" s="403" t="s">
        <v>1040</v>
      </c>
      <c r="I339" s="403" t="s">
        <v>180</v>
      </c>
      <c r="J339" s="403" t="s">
        <v>181</v>
      </c>
      <c r="K339" s="406">
        <v>1503359.5</v>
      </c>
      <c r="L339" s="136" t="e">
        <f>#REF!-Таблица82343567[[#This Row],[Остаток по состоянию на 30.06.2025 г.]]</f>
        <v>#REF!</v>
      </c>
    </row>
    <row r="340" spans="1:12">
      <c r="A340" s="15" t="s">
        <v>1770</v>
      </c>
      <c r="B340" s="402" t="s">
        <v>1770</v>
      </c>
      <c r="C340" s="403" t="s">
        <v>1041</v>
      </c>
      <c r="D340" s="403" t="s">
        <v>83</v>
      </c>
      <c r="E340" s="403" t="s">
        <v>313</v>
      </c>
      <c r="F340" s="403" t="s">
        <v>314</v>
      </c>
      <c r="G340" s="403" t="s">
        <v>335</v>
      </c>
      <c r="I340" s="403" t="s">
        <v>226</v>
      </c>
      <c r="J340" s="403" t="s">
        <v>227</v>
      </c>
      <c r="K340" s="406">
        <v>2966234.89</v>
      </c>
      <c r="L340" s="136" t="e">
        <f>#REF!-Таблица82343567[[#This Row],[Остаток по состоянию на 30.06.2025 г.]]</f>
        <v>#REF!</v>
      </c>
    </row>
    <row r="341" spans="1:12" ht="30">
      <c r="A341" s="15" t="s">
        <v>1770</v>
      </c>
      <c r="B341" s="402" t="s">
        <v>1770</v>
      </c>
      <c r="C341" s="403" t="s">
        <v>1042</v>
      </c>
      <c r="D341" s="403" t="s">
        <v>33</v>
      </c>
      <c r="E341" s="403" t="s">
        <v>814</v>
      </c>
      <c r="F341" s="403" t="s">
        <v>815</v>
      </c>
      <c r="G341" s="403" t="s">
        <v>1043</v>
      </c>
      <c r="I341" s="403" t="s">
        <v>325</v>
      </c>
      <c r="J341" s="403" t="s">
        <v>326</v>
      </c>
      <c r="K341" s="406">
        <v>644251.34</v>
      </c>
      <c r="L341" s="136" t="e">
        <f>#REF!-Таблица82343567[[#This Row],[Остаток по состоянию на 30.06.2025 г.]]</f>
        <v>#REF!</v>
      </c>
    </row>
    <row r="342" spans="1:12">
      <c r="A342" s="15" t="s">
        <v>1770</v>
      </c>
      <c r="B342" s="402" t="s">
        <v>1770</v>
      </c>
      <c r="C342" s="403" t="s">
        <v>1044</v>
      </c>
      <c r="D342" s="403" t="s">
        <v>33</v>
      </c>
      <c r="E342" s="403" t="s">
        <v>84</v>
      </c>
      <c r="F342" s="403" t="s">
        <v>633</v>
      </c>
      <c r="G342" s="403" t="s">
        <v>465</v>
      </c>
      <c r="I342" s="403" t="s">
        <v>195</v>
      </c>
      <c r="J342" s="403" t="s">
        <v>51</v>
      </c>
      <c r="K342" s="406">
        <v>1177249.21</v>
      </c>
      <c r="L342" s="136" t="e">
        <f>#REF!-Таблица82343567[[#This Row],[Остаток по состоянию на 30.06.2025 г.]]</f>
        <v>#REF!</v>
      </c>
    </row>
    <row r="343" spans="1:12" ht="30">
      <c r="A343" s="15" t="s">
        <v>1770</v>
      </c>
      <c r="B343" s="402" t="s">
        <v>1770</v>
      </c>
      <c r="C343" s="403" t="s">
        <v>1045</v>
      </c>
      <c r="D343" s="403" t="s">
        <v>33</v>
      </c>
      <c r="E343" s="403" t="s">
        <v>362</v>
      </c>
      <c r="F343" s="403" t="s">
        <v>363</v>
      </c>
      <c r="G343" s="403" t="s">
        <v>446</v>
      </c>
      <c r="I343" s="408" t="s">
        <v>349</v>
      </c>
      <c r="J343" s="408" t="s">
        <v>350</v>
      </c>
      <c r="K343" s="406">
        <v>1166823.1000000001</v>
      </c>
      <c r="L343" s="136" t="e">
        <f>#REF!-Таблица82343567[[#This Row],[Остаток по состоянию на 30.06.2025 г.]]</f>
        <v>#REF!</v>
      </c>
    </row>
    <row r="344" spans="1:12" ht="30">
      <c r="A344" s="15" t="s">
        <v>1770</v>
      </c>
      <c r="B344" s="402" t="s">
        <v>1770</v>
      </c>
      <c r="C344" s="403" t="s">
        <v>1046</v>
      </c>
      <c r="D344" s="403" t="s">
        <v>33</v>
      </c>
      <c r="E344" s="403" t="s">
        <v>1047</v>
      </c>
      <c r="F344" s="403" t="s">
        <v>1048</v>
      </c>
      <c r="G344" s="403" t="s">
        <v>75</v>
      </c>
      <c r="I344" s="403" t="s">
        <v>1009</v>
      </c>
      <c r="J344" s="408" t="s">
        <v>1010</v>
      </c>
      <c r="K344" s="406">
        <v>5780365.4400000004</v>
      </c>
      <c r="L344" s="136" t="e">
        <f>#REF!-Таблица82343567[[#This Row],[Остаток по состоянию на 30.06.2025 г.]]</f>
        <v>#REF!</v>
      </c>
    </row>
    <row r="345" spans="1:12" ht="30">
      <c r="A345" s="15" t="s">
        <v>1770</v>
      </c>
      <c r="B345" s="402" t="s">
        <v>1770</v>
      </c>
      <c r="C345" s="403" t="s">
        <v>1049</v>
      </c>
      <c r="D345" s="403" t="s">
        <v>33</v>
      </c>
      <c r="E345" s="403" t="s">
        <v>1050</v>
      </c>
      <c r="F345" s="403" t="s">
        <v>1051</v>
      </c>
      <c r="G345" s="403" t="s">
        <v>1052</v>
      </c>
      <c r="I345" s="403" t="s">
        <v>1053</v>
      </c>
      <c r="J345" s="403">
        <v>2460122499</v>
      </c>
      <c r="K345" s="406">
        <v>5748997.6100000003</v>
      </c>
      <c r="L345" s="136" t="e">
        <f>#REF!-Таблица82343567[[#This Row],[Остаток по состоянию на 30.06.2025 г.]]</f>
        <v>#REF!</v>
      </c>
    </row>
    <row r="346" spans="1:12">
      <c r="A346" s="15" t="s">
        <v>1770</v>
      </c>
      <c r="B346" s="402" t="s">
        <v>1770</v>
      </c>
      <c r="C346" s="403" t="s">
        <v>1055</v>
      </c>
      <c r="D346" s="403" t="s">
        <v>83</v>
      </c>
      <c r="E346" s="403" t="s">
        <v>313</v>
      </c>
      <c r="F346" s="403" t="s">
        <v>314</v>
      </c>
      <c r="G346" s="403" t="s">
        <v>246</v>
      </c>
      <c r="I346" s="403" t="s">
        <v>226</v>
      </c>
      <c r="J346" s="403" t="s">
        <v>227</v>
      </c>
      <c r="K346" s="406">
        <v>2164156.52</v>
      </c>
      <c r="L346" s="136" t="e">
        <f>#REF!-Таблица82343567[[#This Row],[Остаток по состоянию на 30.06.2025 г.]]</f>
        <v>#REF!</v>
      </c>
    </row>
    <row r="347" spans="1:12">
      <c r="A347" s="15" t="s">
        <v>1770</v>
      </c>
      <c r="B347" s="402" t="s">
        <v>1770</v>
      </c>
      <c r="C347" s="403" t="s">
        <v>1056</v>
      </c>
      <c r="D347" s="403" t="s">
        <v>33</v>
      </c>
      <c r="E347" s="403" t="s">
        <v>377</v>
      </c>
      <c r="F347" s="403" t="s">
        <v>378</v>
      </c>
      <c r="G347" s="403" t="s">
        <v>1057</v>
      </c>
      <c r="I347" s="403" t="s">
        <v>380</v>
      </c>
      <c r="J347" s="403" t="s">
        <v>866</v>
      </c>
      <c r="K347" s="406">
        <v>877437.64</v>
      </c>
      <c r="L347" s="136" t="e">
        <f>#REF!-Таблица82343567[[#This Row],[Остаток по состоянию на 30.06.2025 г.]]</f>
        <v>#REF!</v>
      </c>
    </row>
    <row r="348" spans="1:12">
      <c r="A348" s="15" t="s">
        <v>1770</v>
      </c>
      <c r="B348" s="402" t="s">
        <v>1770</v>
      </c>
      <c r="C348" s="403" t="s">
        <v>1058</v>
      </c>
      <c r="D348" s="403" t="s">
        <v>33</v>
      </c>
      <c r="E348" s="403" t="s">
        <v>471</v>
      </c>
      <c r="F348" s="403" t="s">
        <v>472</v>
      </c>
      <c r="G348" s="403" t="s">
        <v>1059</v>
      </c>
      <c r="I348" s="403" t="s">
        <v>1060</v>
      </c>
      <c r="J348" s="403" t="s">
        <v>1061</v>
      </c>
      <c r="K348" s="406">
        <v>5430658.3700000001</v>
      </c>
      <c r="L348" s="136" t="e">
        <f>#REF!-Таблица82343567[[#This Row],[Остаток по состоянию на 30.06.2025 г.]]</f>
        <v>#REF!</v>
      </c>
    </row>
    <row r="349" spans="1:12" ht="30">
      <c r="A349" s="15" t="s">
        <v>1770</v>
      </c>
      <c r="B349" s="402" t="s">
        <v>1770</v>
      </c>
      <c r="C349" s="403" t="s">
        <v>1062</v>
      </c>
      <c r="D349" s="403" t="s">
        <v>33</v>
      </c>
      <c r="E349" s="403" t="s">
        <v>780</v>
      </c>
      <c r="F349" s="403" t="s">
        <v>781</v>
      </c>
      <c r="G349" s="403" t="s">
        <v>1063</v>
      </c>
      <c r="I349" s="403" t="s">
        <v>783</v>
      </c>
      <c r="J349" s="403" t="s">
        <v>51</v>
      </c>
      <c r="K349" s="406">
        <v>2434802.41</v>
      </c>
      <c r="L349" s="136" t="e">
        <f>#REF!-Таблица82343567[[#This Row],[Остаток по состоянию на 30.06.2025 г.]]</f>
        <v>#REF!</v>
      </c>
    </row>
    <row r="350" spans="1:12">
      <c r="A350" s="15" t="s">
        <v>1770</v>
      </c>
      <c r="B350" s="402" t="s">
        <v>1770</v>
      </c>
      <c r="C350" s="403" t="s">
        <v>1064</v>
      </c>
      <c r="D350" s="403" t="s">
        <v>33</v>
      </c>
      <c r="E350" s="403" t="s">
        <v>395</v>
      </c>
      <c r="F350" s="403" t="s">
        <v>396</v>
      </c>
      <c r="G350" s="403" t="s">
        <v>1065</v>
      </c>
      <c r="I350" s="403" t="s">
        <v>195</v>
      </c>
      <c r="J350" s="403" t="s">
        <v>51</v>
      </c>
      <c r="K350" s="406">
        <v>2517094.73</v>
      </c>
      <c r="L350" s="136" t="e">
        <f>#REF!-Таблица82343567[[#This Row],[Остаток по состоянию на 30.06.2025 г.]]</f>
        <v>#REF!</v>
      </c>
    </row>
    <row r="351" spans="1:12" ht="45">
      <c r="A351" s="15" t="s">
        <v>1770</v>
      </c>
      <c r="B351" s="402" t="s">
        <v>1770</v>
      </c>
      <c r="C351" s="403" t="s">
        <v>1067</v>
      </c>
      <c r="D351" s="403" t="s">
        <v>33</v>
      </c>
      <c r="E351" s="403" t="s">
        <v>342</v>
      </c>
      <c r="F351" s="403" t="s">
        <v>343</v>
      </c>
      <c r="G351" s="403" t="s">
        <v>658</v>
      </c>
      <c r="I351" s="403" t="s">
        <v>195</v>
      </c>
      <c r="J351" s="403" t="s">
        <v>51</v>
      </c>
      <c r="K351" s="406">
        <v>629826.9</v>
      </c>
      <c r="L351" s="136" t="e">
        <f>#REF!-Таблица82343567[[#This Row],[Остаток по состоянию на 30.06.2025 г.]]</f>
        <v>#REF!</v>
      </c>
    </row>
    <row r="352" spans="1:12" ht="30">
      <c r="A352" s="15" t="s">
        <v>1770</v>
      </c>
      <c r="B352" s="402" t="s">
        <v>1770</v>
      </c>
      <c r="C352" s="403" t="s">
        <v>1068</v>
      </c>
      <c r="D352" s="403" t="s">
        <v>33</v>
      </c>
      <c r="E352" s="403" t="s">
        <v>613</v>
      </c>
      <c r="F352" s="403" t="s">
        <v>614</v>
      </c>
      <c r="G352" s="403" t="s">
        <v>1069</v>
      </c>
      <c r="I352" s="408" t="s">
        <v>433</v>
      </c>
      <c r="J352" s="408" t="s">
        <v>434</v>
      </c>
      <c r="K352" s="406">
        <v>1447537.23</v>
      </c>
      <c r="L352" s="136" t="e">
        <f>#REF!-Таблица82343567[[#This Row],[Остаток по состоянию на 30.06.2025 г.]]</f>
        <v>#REF!</v>
      </c>
    </row>
    <row r="353" spans="1:12" ht="30">
      <c r="A353" s="15" t="s">
        <v>1770</v>
      </c>
      <c r="B353" s="402" t="s">
        <v>1770</v>
      </c>
      <c r="C353" s="403" t="s">
        <v>1070</v>
      </c>
      <c r="D353" s="403" t="s">
        <v>33</v>
      </c>
      <c r="E353" s="403" t="s">
        <v>365</v>
      </c>
      <c r="F353" s="403" t="s">
        <v>366</v>
      </c>
      <c r="G353" s="403" t="s">
        <v>339</v>
      </c>
      <c r="I353" s="403" t="s">
        <v>195</v>
      </c>
      <c r="J353" s="403" t="s">
        <v>51</v>
      </c>
      <c r="K353" s="406">
        <v>2911366.61</v>
      </c>
      <c r="L353" s="136" t="e">
        <f>#REF!-Таблица82343567[[#This Row],[Остаток по состоянию на 30.06.2025 г.]]</f>
        <v>#REF!</v>
      </c>
    </row>
    <row r="354" spans="1:12" ht="30">
      <c r="A354" s="15" t="s">
        <v>1770</v>
      </c>
      <c r="B354" s="402" t="s">
        <v>1770</v>
      </c>
      <c r="C354" s="403" t="s">
        <v>1071</v>
      </c>
      <c r="D354" s="403" t="s">
        <v>33</v>
      </c>
      <c r="E354" s="403" t="s">
        <v>1072</v>
      </c>
      <c r="F354" s="403" t="s">
        <v>1073</v>
      </c>
      <c r="G354" s="403" t="s">
        <v>1074</v>
      </c>
      <c r="I354" s="403" t="s">
        <v>174</v>
      </c>
      <c r="J354" s="403" t="s">
        <v>175</v>
      </c>
      <c r="K354" s="406">
        <v>1573591.72</v>
      </c>
      <c r="L354" s="136" t="e">
        <f>#REF!-Таблица82343567[[#This Row],[Остаток по состоянию на 30.06.2025 г.]]</f>
        <v>#REF!</v>
      </c>
    </row>
    <row r="355" spans="1:12" ht="30">
      <c r="A355" s="15" t="s">
        <v>1770</v>
      </c>
      <c r="B355" s="402" t="s">
        <v>1770</v>
      </c>
      <c r="C355" s="403" t="s">
        <v>1075</v>
      </c>
      <c r="D355" s="403" t="s">
        <v>83</v>
      </c>
      <c r="E355" s="403" t="s">
        <v>1076</v>
      </c>
      <c r="F355" s="403" t="s">
        <v>1077</v>
      </c>
      <c r="G355" s="403" t="s">
        <v>1078</v>
      </c>
      <c r="I355" s="408" t="s">
        <v>116</v>
      </c>
      <c r="J355" s="403" t="s">
        <v>117</v>
      </c>
      <c r="K355" s="406">
        <v>3436217.35</v>
      </c>
      <c r="L355" s="136" t="e">
        <f>#REF!-Таблица82343567[[#This Row],[Остаток по состоянию на 30.06.2025 г.]]</f>
        <v>#REF!</v>
      </c>
    </row>
    <row r="356" spans="1:12">
      <c r="A356" s="15" t="s">
        <v>1770</v>
      </c>
      <c r="B356" s="402" t="s">
        <v>1770</v>
      </c>
      <c r="C356" s="403" t="s">
        <v>1079</v>
      </c>
      <c r="D356" s="403" t="s">
        <v>83</v>
      </c>
      <c r="E356" s="403" t="s">
        <v>851</v>
      </c>
      <c r="F356" s="403" t="s">
        <v>852</v>
      </c>
      <c r="G356" s="403" t="s">
        <v>270</v>
      </c>
      <c r="I356" s="403" t="s">
        <v>180</v>
      </c>
      <c r="J356" s="403" t="s">
        <v>181</v>
      </c>
      <c r="K356" s="406">
        <v>2931301.51</v>
      </c>
      <c r="L356" s="136" t="e">
        <f>#REF!-Таблица82343567[[#This Row],[Остаток по состоянию на 30.06.2025 г.]]</f>
        <v>#REF!</v>
      </c>
    </row>
    <row r="357" spans="1:12">
      <c r="A357" s="15" t="s">
        <v>1770</v>
      </c>
      <c r="B357" s="402" t="s">
        <v>1770</v>
      </c>
      <c r="C357" s="403" t="s">
        <v>1080</v>
      </c>
      <c r="D357" s="403" t="s">
        <v>83</v>
      </c>
      <c r="E357" s="403" t="s">
        <v>311</v>
      </c>
      <c r="F357" s="403" t="s">
        <v>291</v>
      </c>
      <c r="G357" s="403" t="s">
        <v>655</v>
      </c>
      <c r="I357" s="408" t="s">
        <v>226</v>
      </c>
      <c r="J357" s="408" t="s">
        <v>227</v>
      </c>
      <c r="K357" s="406">
        <v>871762.11</v>
      </c>
      <c r="L357" s="136" t="e">
        <f>#REF!-Таблица82343567[[#This Row],[Остаток по состоянию на 30.06.2025 г.]]</f>
        <v>#REF!</v>
      </c>
    </row>
    <row r="358" spans="1:12">
      <c r="A358" s="15" t="s">
        <v>1770</v>
      </c>
      <c r="B358" s="402" t="s">
        <v>1770</v>
      </c>
      <c r="C358" s="403" t="s">
        <v>1081</v>
      </c>
      <c r="D358" s="403" t="s">
        <v>83</v>
      </c>
      <c r="E358" s="403" t="s">
        <v>313</v>
      </c>
      <c r="F358" s="403" t="s">
        <v>314</v>
      </c>
      <c r="G358" s="403" t="s">
        <v>148</v>
      </c>
      <c r="I358" s="403" t="s">
        <v>180</v>
      </c>
      <c r="J358" s="403" t="s">
        <v>181</v>
      </c>
      <c r="K358" s="406">
        <v>3732419.4</v>
      </c>
      <c r="L358" s="136" t="e">
        <f>#REF!-Таблица82343567[[#This Row],[Остаток по состоянию на 30.06.2025 г.]]</f>
        <v>#REF!</v>
      </c>
    </row>
    <row r="359" spans="1:12">
      <c r="A359" s="15" t="s">
        <v>1770</v>
      </c>
      <c r="B359" s="402" t="s">
        <v>1770</v>
      </c>
      <c r="C359" s="403" t="s">
        <v>1082</v>
      </c>
      <c r="D359" s="403" t="s">
        <v>83</v>
      </c>
      <c r="E359" s="403" t="s">
        <v>1083</v>
      </c>
      <c r="F359" s="403" t="s">
        <v>1084</v>
      </c>
      <c r="G359" s="403" t="s">
        <v>459</v>
      </c>
      <c r="I359" s="403" t="s">
        <v>180</v>
      </c>
      <c r="J359" s="403" t="s">
        <v>181</v>
      </c>
      <c r="K359" s="406">
        <v>1636846.41</v>
      </c>
      <c r="L359" s="136" t="e">
        <f>#REF!-Таблица82343567[[#This Row],[Остаток по состоянию на 30.06.2025 г.]]</f>
        <v>#REF!</v>
      </c>
    </row>
    <row r="360" spans="1:12">
      <c r="A360" s="15" t="s">
        <v>1770</v>
      </c>
      <c r="B360" s="402" t="s">
        <v>1770</v>
      </c>
      <c r="C360" s="403" t="s">
        <v>1085</v>
      </c>
      <c r="D360" s="403" t="s">
        <v>33</v>
      </c>
      <c r="E360" s="403" t="s">
        <v>931</v>
      </c>
      <c r="F360" s="403" t="s">
        <v>932</v>
      </c>
      <c r="G360" s="403" t="s">
        <v>1052</v>
      </c>
      <c r="I360" s="403" t="s">
        <v>195</v>
      </c>
      <c r="J360" s="403" t="s">
        <v>51</v>
      </c>
      <c r="K360" s="406">
        <v>2361312.69</v>
      </c>
      <c r="L360" s="136" t="e">
        <f>#REF!-Таблица82343567[[#This Row],[Остаток по состоянию на 30.06.2025 г.]]</f>
        <v>#REF!</v>
      </c>
    </row>
    <row r="361" spans="1:12" ht="30">
      <c r="A361" s="15" t="s">
        <v>1770</v>
      </c>
      <c r="B361" s="402" t="s">
        <v>1770</v>
      </c>
      <c r="C361" s="403" t="s">
        <v>1086</v>
      </c>
      <c r="D361" s="403" t="s">
        <v>83</v>
      </c>
      <c r="E361" s="403" t="s">
        <v>1076</v>
      </c>
      <c r="F361" s="403" t="s">
        <v>1077</v>
      </c>
      <c r="G361" s="403" t="s">
        <v>1087</v>
      </c>
      <c r="I361" s="403" t="s">
        <v>116</v>
      </c>
      <c r="J361" s="403" t="s">
        <v>117</v>
      </c>
      <c r="K361" s="406">
        <v>772085.51</v>
      </c>
      <c r="L361" s="136" t="e">
        <f>#REF!-Таблица82343567[[#This Row],[Остаток по состоянию на 30.06.2025 г.]]</f>
        <v>#REF!</v>
      </c>
    </row>
    <row r="362" spans="1:12">
      <c r="A362" s="15" t="s">
        <v>1770</v>
      </c>
      <c r="B362" s="402" t="s">
        <v>1770</v>
      </c>
      <c r="C362" s="403" t="s">
        <v>1091</v>
      </c>
      <c r="D362" s="403" t="s">
        <v>83</v>
      </c>
      <c r="E362" s="403" t="s">
        <v>313</v>
      </c>
      <c r="F362" s="403" t="s">
        <v>314</v>
      </c>
      <c r="G362" s="403" t="s">
        <v>213</v>
      </c>
      <c r="I362" s="403" t="s">
        <v>180</v>
      </c>
      <c r="J362" s="403" t="s">
        <v>181</v>
      </c>
      <c r="K362" s="406">
        <v>3553763.24</v>
      </c>
      <c r="L362" s="136" t="e">
        <f>#REF!-Таблица82343567[[#This Row],[Остаток по состоянию на 30.06.2025 г.]]</f>
        <v>#REF!</v>
      </c>
    </row>
    <row r="363" spans="1:12" ht="30">
      <c r="A363" s="15" t="s">
        <v>1770</v>
      </c>
      <c r="B363" s="402" t="s">
        <v>1770</v>
      </c>
      <c r="C363" s="403" t="s">
        <v>1092</v>
      </c>
      <c r="D363" s="403" t="s">
        <v>33</v>
      </c>
      <c r="E363" s="403" t="s">
        <v>1093</v>
      </c>
      <c r="F363" s="403" t="s">
        <v>280</v>
      </c>
      <c r="G363" s="403" t="s">
        <v>490</v>
      </c>
      <c r="I363" s="403" t="s">
        <v>174</v>
      </c>
      <c r="J363" s="403" t="s">
        <v>175</v>
      </c>
      <c r="K363" s="406">
        <v>1408713.53</v>
      </c>
      <c r="L363" s="136" t="e">
        <f>#REF!-Таблица82343567[[#This Row],[Остаток по состоянию на 30.06.2025 г.]]</f>
        <v>#REF!</v>
      </c>
    </row>
    <row r="364" spans="1:12">
      <c r="A364" s="15" t="s">
        <v>1770</v>
      </c>
      <c r="B364" s="402" t="s">
        <v>1770</v>
      </c>
      <c r="C364" s="403" t="s">
        <v>1094</v>
      </c>
      <c r="D364" s="403" t="s">
        <v>83</v>
      </c>
      <c r="E364" s="403" t="s">
        <v>596</v>
      </c>
      <c r="F364" s="403" t="s">
        <v>597</v>
      </c>
      <c r="G364" s="403" t="s">
        <v>465</v>
      </c>
      <c r="I364" s="403" t="s">
        <v>116</v>
      </c>
      <c r="J364" s="403" t="s">
        <v>117</v>
      </c>
      <c r="K364" s="406">
        <v>3870526.89</v>
      </c>
      <c r="L364" s="136" t="e">
        <f>#REF!-Таблица82343567[[#This Row],[Остаток по состоянию на 30.06.2025 г.]]</f>
        <v>#REF!</v>
      </c>
    </row>
    <row r="365" spans="1:12">
      <c r="A365" s="15" t="s">
        <v>1770</v>
      </c>
      <c r="B365" s="402" t="s">
        <v>1770</v>
      </c>
      <c r="C365" s="403" t="s">
        <v>1095</v>
      </c>
      <c r="D365" s="403" t="s">
        <v>83</v>
      </c>
      <c r="E365" s="403" t="s">
        <v>183</v>
      </c>
      <c r="F365" s="403" t="s">
        <v>184</v>
      </c>
      <c r="G365" s="403" t="s">
        <v>1096</v>
      </c>
      <c r="I365" s="408" t="s">
        <v>180</v>
      </c>
      <c r="J365" s="403" t="s">
        <v>181</v>
      </c>
      <c r="K365" s="406">
        <v>3345388.22</v>
      </c>
      <c r="L365" s="136" t="e">
        <f>#REF!-Таблица82343567[[#This Row],[Остаток по состоянию на 30.06.2025 г.]]</f>
        <v>#REF!</v>
      </c>
    </row>
    <row r="366" spans="1:12">
      <c r="A366" s="15" t="s">
        <v>1770</v>
      </c>
      <c r="B366" s="402" t="s">
        <v>1770</v>
      </c>
      <c r="C366" s="403" t="s">
        <v>1097</v>
      </c>
      <c r="D366" s="403" t="s">
        <v>33</v>
      </c>
      <c r="E366" s="403" t="s">
        <v>1006</v>
      </c>
      <c r="F366" s="403" t="s">
        <v>1007</v>
      </c>
      <c r="G366" s="403" t="s">
        <v>743</v>
      </c>
      <c r="I366" s="408" t="s">
        <v>491</v>
      </c>
      <c r="J366" s="408" t="s">
        <v>492</v>
      </c>
      <c r="K366" s="406">
        <v>5320558.4400000004</v>
      </c>
      <c r="L366" s="136" t="e">
        <f>#REF!-Таблица82343567[[#This Row],[Остаток по состоянию на 30.06.2025 г.]]</f>
        <v>#REF!</v>
      </c>
    </row>
    <row r="367" spans="1:12" ht="30">
      <c r="A367" s="15" t="s">
        <v>1770</v>
      </c>
      <c r="B367" s="402" t="s">
        <v>1770</v>
      </c>
      <c r="C367" s="403" t="s">
        <v>1098</v>
      </c>
      <c r="D367" s="403" t="s">
        <v>33</v>
      </c>
      <c r="E367" s="403" t="s">
        <v>1099</v>
      </c>
      <c r="F367" s="403" t="s">
        <v>1100</v>
      </c>
      <c r="G367" s="403" t="s">
        <v>383</v>
      </c>
      <c r="I367" s="403" t="s">
        <v>63</v>
      </c>
      <c r="J367" s="403" t="s">
        <v>64</v>
      </c>
      <c r="K367" s="406">
        <v>3288678.98</v>
      </c>
      <c r="L367" s="136" t="e">
        <f>#REF!-Таблица82343567[[#This Row],[Остаток по состоянию на 30.06.2025 г.]]</f>
        <v>#REF!</v>
      </c>
    </row>
    <row r="368" spans="1:12">
      <c r="A368" s="15" t="s">
        <v>1770</v>
      </c>
      <c r="B368" s="402" t="s">
        <v>1770</v>
      </c>
      <c r="C368" s="403" t="s">
        <v>1102</v>
      </c>
      <c r="D368" s="403" t="s">
        <v>33</v>
      </c>
      <c r="E368" s="403" t="s">
        <v>1103</v>
      </c>
      <c r="F368" s="403" t="s">
        <v>1104</v>
      </c>
      <c r="G368" s="403" t="s">
        <v>535</v>
      </c>
      <c r="I368" s="403" t="s">
        <v>1105</v>
      </c>
      <c r="J368" s="403" t="s">
        <v>1106</v>
      </c>
      <c r="K368" s="406">
        <v>6605626.6600000001</v>
      </c>
      <c r="L368" s="136" t="e">
        <f>#REF!-Таблица82343567[[#This Row],[Остаток по состоянию на 30.06.2025 г.]]</f>
        <v>#REF!</v>
      </c>
    </row>
    <row r="369" spans="1:12" ht="45">
      <c r="A369" s="15" t="s">
        <v>1770</v>
      </c>
      <c r="B369" s="402" t="s">
        <v>1770</v>
      </c>
      <c r="C369" s="403" t="s">
        <v>1107</v>
      </c>
      <c r="D369" s="403" t="s">
        <v>33</v>
      </c>
      <c r="E369" s="403" t="s">
        <v>267</v>
      </c>
      <c r="F369" s="403" t="s">
        <v>427</v>
      </c>
      <c r="G369" s="403" t="s">
        <v>288</v>
      </c>
      <c r="I369" s="403" t="s">
        <v>485</v>
      </c>
      <c r="J369" s="403" t="s">
        <v>486</v>
      </c>
      <c r="K369" s="406">
        <v>2512418.16</v>
      </c>
      <c r="L369" s="136" t="e">
        <f>#REF!-Таблица82343567[[#This Row],[Остаток по состоянию на 30.06.2025 г.]]</f>
        <v>#REF!</v>
      </c>
    </row>
    <row r="370" spans="1:12">
      <c r="A370" s="15" t="s">
        <v>1770</v>
      </c>
      <c r="B370" s="402" t="s">
        <v>1770</v>
      </c>
      <c r="C370" s="403" t="s">
        <v>1108</v>
      </c>
      <c r="D370" s="403" t="s">
        <v>33</v>
      </c>
      <c r="E370" s="403" t="s">
        <v>1109</v>
      </c>
      <c r="F370" s="403" t="s">
        <v>1110</v>
      </c>
      <c r="G370" s="403" t="s">
        <v>335</v>
      </c>
      <c r="I370" s="403" t="s">
        <v>195</v>
      </c>
      <c r="J370" s="403" t="s">
        <v>51</v>
      </c>
      <c r="K370" s="406">
        <v>10187610.109999999</v>
      </c>
      <c r="L370" s="136" t="e">
        <f>#REF!-Таблица82343567[[#This Row],[Остаток по состоянию на 30.06.2025 г.]]</f>
        <v>#REF!</v>
      </c>
    </row>
    <row r="371" spans="1:12">
      <c r="A371" s="15" t="s">
        <v>1770</v>
      </c>
      <c r="B371" s="402" t="s">
        <v>1770</v>
      </c>
      <c r="C371" s="403" t="s">
        <v>1111</v>
      </c>
      <c r="D371" s="403" t="s">
        <v>33</v>
      </c>
      <c r="E371" s="403" t="s">
        <v>523</v>
      </c>
      <c r="F371" s="403" t="s">
        <v>524</v>
      </c>
      <c r="G371" s="403" t="s">
        <v>414</v>
      </c>
      <c r="I371" s="403" t="s">
        <v>1112</v>
      </c>
      <c r="J371" s="403" t="s">
        <v>1113</v>
      </c>
      <c r="K371" s="406">
        <v>6394554.4000000004</v>
      </c>
      <c r="L371" s="136" t="e">
        <f>#REF!-Таблица82343567[[#This Row],[Остаток по состоянию на 30.06.2025 г.]]</f>
        <v>#REF!</v>
      </c>
    </row>
    <row r="372" spans="1:12" s="137" customFormat="1">
      <c r="A372" s="138" t="s">
        <v>1770</v>
      </c>
      <c r="B372" s="428" t="s">
        <v>1770</v>
      </c>
      <c r="C372" s="409" t="s">
        <v>1114</v>
      </c>
      <c r="D372" s="409" t="s">
        <v>33</v>
      </c>
      <c r="E372" s="409" t="s">
        <v>1021</v>
      </c>
      <c r="F372" s="409" t="s">
        <v>1022</v>
      </c>
      <c r="G372" s="409" t="s">
        <v>1115</v>
      </c>
      <c r="H372" s="409"/>
      <c r="I372" s="409" t="s">
        <v>1116</v>
      </c>
      <c r="J372" s="409" t="s">
        <v>1117</v>
      </c>
      <c r="K372" s="406">
        <v>6874308.1600000001</v>
      </c>
      <c r="L372" s="429" t="e">
        <f>#REF!-Таблица82343567[[#This Row],[Остаток по состоянию на 30.06.2025 г.]]</f>
        <v>#REF!</v>
      </c>
    </row>
    <row r="373" spans="1:12">
      <c r="A373" s="15" t="s">
        <v>1770</v>
      </c>
      <c r="B373" s="402" t="s">
        <v>1770</v>
      </c>
      <c r="C373" s="403" t="s">
        <v>1120</v>
      </c>
      <c r="D373" s="403" t="s">
        <v>83</v>
      </c>
      <c r="E373" s="403" t="s">
        <v>313</v>
      </c>
      <c r="F373" s="403" t="s">
        <v>314</v>
      </c>
      <c r="G373" s="403" t="s">
        <v>156</v>
      </c>
      <c r="I373" s="408" t="s">
        <v>226</v>
      </c>
      <c r="J373" s="408" t="s">
        <v>227</v>
      </c>
      <c r="K373" s="406">
        <v>6308823.1200000001</v>
      </c>
      <c r="L373" s="136" t="e">
        <f>#REF!-Таблица82343567[[#This Row],[Остаток по состоянию на 30.06.2025 г.]]</f>
        <v>#REF!</v>
      </c>
    </row>
    <row r="374" spans="1:12">
      <c r="A374" s="15" t="s">
        <v>1770</v>
      </c>
      <c r="B374" s="402" t="s">
        <v>1770</v>
      </c>
      <c r="C374" s="403" t="s">
        <v>1121</v>
      </c>
      <c r="D374" s="403" t="s">
        <v>33</v>
      </c>
      <c r="E374" s="403" t="s">
        <v>34</v>
      </c>
      <c r="F374" s="403" t="s">
        <v>35</v>
      </c>
      <c r="G374" s="403" t="s">
        <v>1122</v>
      </c>
      <c r="I374" s="408" t="s">
        <v>325</v>
      </c>
      <c r="J374" s="408" t="s">
        <v>326</v>
      </c>
      <c r="K374" s="406">
        <v>3827995.39</v>
      </c>
      <c r="L374" s="136" t="e">
        <f>#REF!-Таблица82343567[[#This Row],[Остаток по состоянию на 30.06.2025 г.]]</f>
        <v>#REF!</v>
      </c>
    </row>
    <row r="375" spans="1:12">
      <c r="A375" s="15" t="s">
        <v>1770</v>
      </c>
      <c r="B375" s="402" t="s">
        <v>1770</v>
      </c>
      <c r="C375" s="403" t="s">
        <v>1123</v>
      </c>
      <c r="D375" s="403" t="s">
        <v>83</v>
      </c>
      <c r="E375" s="403" t="s">
        <v>385</v>
      </c>
      <c r="F375" s="403" t="s">
        <v>224</v>
      </c>
      <c r="G375" s="403" t="s">
        <v>1124</v>
      </c>
      <c r="I375" s="403" t="s">
        <v>180</v>
      </c>
      <c r="J375" s="403" t="s">
        <v>181</v>
      </c>
      <c r="K375" s="406">
        <v>1867204.83</v>
      </c>
      <c r="L375" s="136" t="e">
        <f>#REF!-Таблица82343567[[#This Row],[Остаток по состоянию на 30.06.2025 г.]]</f>
        <v>#REF!</v>
      </c>
    </row>
    <row r="376" spans="1:12">
      <c r="A376" s="15" t="s">
        <v>1770</v>
      </c>
      <c r="B376" s="402" t="s">
        <v>1770</v>
      </c>
      <c r="C376" s="403" t="s">
        <v>1125</v>
      </c>
      <c r="D376" s="403" t="s">
        <v>33</v>
      </c>
      <c r="E376" s="403" t="s">
        <v>488</v>
      </c>
      <c r="F376" s="403" t="s">
        <v>489</v>
      </c>
      <c r="G376" s="403" t="s">
        <v>156</v>
      </c>
      <c r="I376" s="403" t="s">
        <v>491</v>
      </c>
      <c r="J376" s="403" t="s">
        <v>492</v>
      </c>
      <c r="K376" s="406">
        <v>6407852.7199999997</v>
      </c>
      <c r="L376" s="136" t="e">
        <f>#REF!-Таблица82343567[[#This Row],[Остаток по состоянию на 30.06.2025 г.]]</f>
        <v>#REF!</v>
      </c>
    </row>
    <row r="377" spans="1:12">
      <c r="A377" s="15" t="s">
        <v>1770</v>
      </c>
      <c r="B377" s="402" t="s">
        <v>1770</v>
      </c>
      <c r="C377" s="403" t="s">
        <v>1126</v>
      </c>
      <c r="D377" s="403" t="s">
        <v>83</v>
      </c>
      <c r="E377" s="403" t="s">
        <v>385</v>
      </c>
      <c r="F377" s="403" t="s">
        <v>224</v>
      </c>
      <c r="G377" s="403" t="s">
        <v>1127</v>
      </c>
      <c r="I377" s="403" t="s">
        <v>116</v>
      </c>
      <c r="J377" s="403" t="s">
        <v>117</v>
      </c>
      <c r="K377" s="406">
        <v>872184.16</v>
      </c>
      <c r="L377" s="136" t="e">
        <f>#REF!-Таблица82343567[[#This Row],[Остаток по состоянию на 30.06.2025 г.]]</f>
        <v>#REF!</v>
      </c>
    </row>
    <row r="378" spans="1:12">
      <c r="A378" s="15" t="s">
        <v>1770</v>
      </c>
      <c r="B378" s="402" t="s">
        <v>1770</v>
      </c>
      <c r="C378" s="403" t="s">
        <v>1128</v>
      </c>
      <c r="D378" s="403" t="s">
        <v>33</v>
      </c>
      <c r="E378" s="403" t="s">
        <v>377</v>
      </c>
      <c r="F378" s="403" t="s">
        <v>378</v>
      </c>
      <c r="G378" s="403" t="s">
        <v>919</v>
      </c>
      <c r="I378" s="403" t="s">
        <v>380</v>
      </c>
      <c r="J378" s="403" t="s">
        <v>866</v>
      </c>
      <c r="K378" s="406">
        <v>2929296.95</v>
      </c>
      <c r="L378" s="136" t="e">
        <f>#REF!-Таблица82343567[[#This Row],[Остаток по состоянию на 30.06.2025 г.]]</f>
        <v>#REF!</v>
      </c>
    </row>
    <row r="379" spans="1:12">
      <c r="A379" s="15" t="s">
        <v>1770</v>
      </c>
      <c r="B379" s="402" t="s">
        <v>1770</v>
      </c>
      <c r="C379" s="403" t="s">
        <v>1130</v>
      </c>
      <c r="D379" s="403" t="s">
        <v>83</v>
      </c>
      <c r="E379" s="403" t="s">
        <v>385</v>
      </c>
      <c r="F379" s="403" t="s">
        <v>224</v>
      </c>
      <c r="G379" s="403" t="s">
        <v>1131</v>
      </c>
      <c r="I379" s="403" t="s">
        <v>226</v>
      </c>
      <c r="J379" s="403" t="s">
        <v>227</v>
      </c>
      <c r="K379" s="406">
        <v>3038690.06</v>
      </c>
      <c r="L379" s="136" t="e">
        <f>#REF!-Таблица82343567[[#This Row],[Остаток по состоянию на 30.06.2025 г.]]</f>
        <v>#REF!</v>
      </c>
    </row>
    <row r="380" spans="1:12">
      <c r="A380" s="15" t="s">
        <v>1770</v>
      </c>
      <c r="B380" s="402" t="s">
        <v>1770</v>
      </c>
      <c r="C380" s="403" t="s">
        <v>1132</v>
      </c>
      <c r="D380" s="403" t="s">
        <v>33</v>
      </c>
      <c r="E380" s="403" t="s">
        <v>1133</v>
      </c>
      <c r="F380" s="403" t="s">
        <v>1134</v>
      </c>
      <c r="G380" s="403" t="s">
        <v>288</v>
      </c>
      <c r="I380" s="403" t="s">
        <v>195</v>
      </c>
      <c r="J380" s="413" t="s">
        <v>51</v>
      </c>
      <c r="K380" s="406">
        <v>1515881.35</v>
      </c>
      <c r="L380" s="136" t="e">
        <f>#REF!-Таблица82343567[[#This Row],[Остаток по состоянию на 30.06.2025 г.]]</f>
        <v>#REF!</v>
      </c>
    </row>
    <row r="381" spans="1:12">
      <c r="A381" s="15" t="s">
        <v>1770</v>
      </c>
      <c r="B381" s="402" t="s">
        <v>1770</v>
      </c>
      <c r="C381" s="403" t="s">
        <v>1135</v>
      </c>
      <c r="D381" s="403" t="s">
        <v>83</v>
      </c>
      <c r="E381" s="403" t="s">
        <v>385</v>
      </c>
      <c r="F381" s="403" t="s">
        <v>224</v>
      </c>
      <c r="G381" s="403" t="s">
        <v>43</v>
      </c>
      <c r="I381" s="403" t="s">
        <v>116</v>
      </c>
      <c r="J381" s="403" t="s">
        <v>117</v>
      </c>
      <c r="K381" s="406">
        <v>2496516.06</v>
      </c>
      <c r="L381" s="136" t="e">
        <f>#REF!-Таблица82343567[[#This Row],[Остаток по состоянию на 30.06.2025 г.]]</f>
        <v>#REF!</v>
      </c>
    </row>
    <row r="382" spans="1:12">
      <c r="A382" s="15" t="s">
        <v>1770</v>
      </c>
      <c r="B382" s="402" t="s">
        <v>1770</v>
      </c>
      <c r="C382" s="403" t="s">
        <v>1136</v>
      </c>
      <c r="D382" s="403" t="s">
        <v>33</v>
      </c>
      <c r="E382" s="403" t="s">
        <v>1137</v>
      </c>
      <c r="F382" s="403" t="s">
        <v>1138</v>
      </c>
      <c r="G382" s="403" t="s">
        <v>1139</v>
      </c>
      <c r="I382" s="403" t="s">
        <v>1030</v>
      </c>
      <c r="J382" s="403" t="s">
        <v>1031</v>
      </c>
      <c r="K382" s="406">
        <v>1666225.21</v>
      </c>
      <c r="L382" s="136" t="e">
        <f>#REF!-Таблица82343567[[#This Row],[Остаток по состоянию на 30.06.2025 г.]]</f>
        <v>#REF!</v>
      </c>
    </row>
    <row r="383" spans="1:12">
      <c r="A383" s="15" t="s">
        <v>1770</v>
      </c>
      <c r="B383" s="402" t="s">
        <v>1770</v>
      </c>
      <c r="C383" s="403" t="s">
        <v>1140</v>
      </c>
      <c r="D383" s="403" t="s">
        <v>83</v>
      </c>
      <c r="E383" s="403" t="s">
        <v>497</v>
      </c>
      <c r="F383" s="403" t="s">
        <v>199</v>
      </c>
      <c r="G383" s="403" t="s">
        <v>786</v>
      </c>
      <c r="I383" s="403" t="s">
        <v>180</v>
      </c>
      <c r="J383" s="403" t="s">
        <v>181</v>
      </c>
      <c r="K383" s="406">
        <v>7087630.8099999996</v>
      </c>
      <c r="L383" s="136" t="e">
        <f>#REF!-Таблица82343567[[#This Row],[Остаток по состоянию на 30.06.2025 г.]]</f>
        <v>#REF!</v>
      </c>
    </row>
    <row r="384" spans="1:12" ht="30">
      <c r="A384" s="15" t="s">
        <v>1770</v>
      </c>
      <c r="B384" s="402" t="s">
        <v>1770</v>
      </c>
      <c r="C384" s="403" t="s">
        <v>1141</v>
      </c>
      <c r="D384" s="403" t="s">
        <v>33</v>
      </c>
      <c r="E384" s="403" t="s">
        <v>814</v>
      </c>
      <c r="F384" s="403" t="s">
        <v>815</v>
      </c>
      <c r="G384" s="403" t="s">
        <v>1142</v>
      </c>
      <c r="I384" s="403" t="s">
        <v>2077</v>
      </c>
      <c r="J384" s="403" t="s">
        <v>1144</v>
      </c>
      <c r="K384" s="406">
        <v>6265561.0999999996</v>
      </c>
      <c r="L384" s="136" t="e">
        <f>#REF!-Таблица82343567[[#This Row],[Остаток по состоянию на 30.06.2025 г.]]</f>
        <v>#REF!</v>
      </c>
    </row>
    <row r="385" spans="1:14">
      <c r="A385" s="15" t="s">
        <v>1770</v>
      </c>
      <c r="B385" s="402" t="s">
        <v>1770</v>
      </c>
      <c r="C385" s="403" t="s">
        <v>1149</v>
      </c>
      <c r="D385" s="403" t="s">
        <v>83</v>
      </c>
      <c r="E385" s="403" t="s">
        <v>497</v>
      </c>
      <c r="F385" s="403" t="s">
        <v>199</v>
      </c>
      <c r="G385" s="403" t="s">
        <v>339</v>
      </c>
      <c r="I385" s="403" t="s">
        <v>226</v>
      </c>
      <c r="J385" s="403" t="s">
        <v>227</v>
      </c>
      <c r="K385" s="406">
        <v>1391270.95</v>
      </c>
      <c r="L385" s="136" t="e">
        <f>#REF!-Таблица82343567[[#This Row],[Остаток по состоянию на 30.06.2025 г.]]</f>
        <v>#REF!</v>
      </c>
    </row>
    <row r="386" spans="1:14" ht="45">
      <c r="A386" s="15" t="s">
        <v>1770</v>
      </c>
      <c r="B386" s="402" t="s">
        <v>1770</v>
      </c>
      <c r="C386" s="403" t="s">
        <v>1150</v>
      </c>
      <c r="D386" s="403" t="s">
        <v>33</v>
      </c>
      <c r="E386" s="403" t="s">
        <v>454</v>
      </c>
      <c r="F386" s="403" t="s">
        <v>455</v>
      </c>
      <c r="G386" s="403" t="s">
        <v>213</v>
      </c>
      <c r="I386" s="403" t="s">
        <v>157</v>
      </c>
      <c r="J386" s="403" t="s">
        <v>158</v>
      </c>
      <c r="K386" s="406">
        <v>1649455.09</v>
      </c>
      <c r="L386" s="136" t="e">
        <f>#REF!-Таблица82343567[[#This Row],[Остаток по состоянию на 30.06.2025 г.]]</f>
        <v>#REF!</v>
      </c>
    </row>
    <row r="387" spans="1:14">
      <c r="A387" s="15" t="s">
        <v>1770</v>
      </c>
      <c r="B387" s="402" t="s">
        <v>1770</v>
      </c>
      <c r="C387" s="403" t="s">
        <v>1151</v>
      </c>
      <c r="D387" s="403" t="s">
        <v>33</v>
      </c>
      <c r="E387" s="403" t="s">
        <v>517</v>
      </c>
      <c r="F387" s="403" t="s">
        <v>518</v>
      </c>
      <c r="G387" s="403" t="s">
        <v>658</v>
      </c>
      <c r="I387" s="403" t="s">
        <v>195</v>
      </c>
      <c r="J387" s="403" t="s">
        <v>51</v>
      </c>
      <c r="K387" s="406">
        <v>990457.98</v>
      </c>
      <c r="L387" s="136" t="e">
        <f>#REF!-Таблица82343567[[#This Row],[Остаток по состоянию на 30.06.2025 г.]]</f>
        <v>#REF!</v>
      </c>
    </row>
    <row r="388" spans="1:14">
      <c r="A388" s="15" t="s">
        <v>1770</v>
      </c>
      <c r="B388" s="402" t="s">
        <v>1770</v>
      </c>
      <c r="C388" s="403" t="s">
        <v>1152</v>
      </c>
      <c r="D388" s="403" t="s">
        <v>83</v>
      </c>
      <c r="E388" s="403" t="s">
        <v>385</v>
      </c>
      <c r="F388" s="403" t="s">
        <v>224</v>
      </c>
      <c r="G388" s="403" t="s">
        <v>436</v>
      </c>
      <c r="I388" s="403" t="s">
        <v>116</v>
      </c>
      <c r="J388" s="403" t="s">
        <v>117</v>
      </c>
      <c r="K388" s="406">
        <v>2415688.88</v>
      </c>
      <c r="L388" s="136" t="e">
        <f>#REF!-Таблица82343567[[#This Row],[Остаток по состоянию на 30.06.2025 г.]]</f>
        <v>#REF!</v>
      </c>
    </row>
    <row r="389" spans="1:14" ht="45">
      <c r="A389" s="15" t="s">
        <v>1770</v>
      </c>
      <c r="B389" s="402" t="s">
        <v>1770</v>
      </c>
      <c r="C389" s="403" t="s">
        <v>1153</v>
      </c>
      <c r="D389" s="403" t="s">
        <v>443</v>
      </c>
      <c r="E389" s="403" t="s">
        <v>1154</v>
      </c>
      <c r="F389" s="403" t="s">
        <v>1155</v>
      </c>
      <c r="G389" s="403" t="s">
        <v>135</v>
      </c>
      <c r="I389" s="403" t="s">
        <v>1156</v>
      </c>
      <c r="J389" s="403" t="s">
        <v>1157</v>
      </c>
      <c r="K389" s="406">
        <v>7209908.2999999998</v>
      </c>
      <c r="L389" s="136" t="e">
        <f>#REF!-Таблица82343567[[#This Row],[Остаток по состоянию на 30.06.2025 г.]]</f>
        <v>#REF!</v>
      </c>
    </row>
    <row r="390" spans="1:14">
      <c r="A390" s="15" t="s">
        <v>1770</v>
      </c>
      <c r="B390" s="402" t="s">
        <v>1770</v>
      </c>
      <c r="C390" s="403" t="s">
        <v>1158</v>
      </c>
      <c r="D390" s="403" t="s">
        <v>33</v>
      </c>
      <c r="E390" s="403" t="s">
        <v>482</v>
      </c>
      <c r="F390" s="403" t="s">
        <v>483</v>
      </c>
      <c r="G390" s="403" t="s">
        <v>1087</v>
      </c>
      <c r="I390" s="403" t="s">
        <v>195</v>
      </c>
      <c r="J390" s="403" t="s">
        <v>51</v>
      </c>
      <c r="K390" s="406">
        <v>2470829.5</v>
      </c>
      <c r="L390" s="136" t="e">
        <f>#REF!-Таблица82343567[[#This Row],[Остаток по состоянию на 30.06.2025 г.]]</f>
        <v>#REF!</v>
      </c>
    </row>
    <row r="391" spans="1:14">
      <c r="A391" s="15" t="s">
        <v>1770</v>
      </c>
      <c r="B391" s="402" t="s">
        <v>1770</v>
      </c>
      <c r="C391" s="403" t="s">
        <v>1159</v>
      </c>
      <c r="D391" s="403" t="s">
        <v>83</v>
      </c>
      <c r="E391" s="403" t="s">
        <v>1083</v>
      </c>
      <c r="F391" s="403" t="s">
        <v>1084</v>
      </c>
      <c r="G391" s="403" t="s">
        <v>89</v>
      </c>
      <c r="I391" s="408" t="s">
        <v>180</v>
      </c>
      <c r="J391" s="408" t="s">
        <v>181</v>
      </c>
      <c r="K391" s="406">
        <v>3454940.63</v>
      </c>
      <c r="L391" s="136" t="e">
        <f>#REF!-Таблица82343567[[#This Row],[Остаток по состоянию на 30.06.2025 г.]]</f>
        <v>#REF!</v>
      </c>
    </row>
    <row r="392" spans="1:14">
      <c r="A392" s="15" t="s">
        <v>1770</v>
      </c>
      <c r="B392" s="402" t="s">
        <v>1770</v>
      </c>
      <c r="C392" s="403" t="s">
        <v>1160</v>
      </c>
      <c r="D392" s="403" t="s">
        <v>83</v>
      </c>
      <c r="E392" s="403" t="s">
        <v>385</v>
      </c>
      <c r="F392" s="403" t="s">
        <v>224</v>
      </c>
      <c r="G392" s="403" t="s">
        <v>549</v>
      </c>
      <c r="I392" s="403" t="s">
        <v>226</v>
      </c>
      <c r="J392" s="403" t="s">
        <v>227</v>
      </c>
      <c r="K392" s="406">
        <v>3820676.28</v>
      </c>
      <c r="L392" s="136" t="e">
        <f>#REF!-Таблица82343567[[#This Row],[Остаток по состоянию на 30.06.2025 г.]]</f>
        <v>#REF!</v>
      </c>
    </row>
    <row r="393" spans="1:14" ht="30">
      <c r="A393" s="15" t="s">
        <v>1770</v>
      </c>
      <c r="B393" s="402" t="s">
        <v>1770</v>
      </c>
      <c r="C393" s="403" t="s">
        <v>1161</v>
      </c>
      <c r="D393" s="403" t="s">
        <v>443</v>
      </c>
      <c r="E393" s="403" t="s">
        <v>1162</v>
      </c>
      <c r="F393" s="403" t="s">
        <v>1163</v>
      </c>
      <c r="G393" s="403" t="s">
        <v>1164</v>
      </c>
      <c r="I393" s="403" t="s">
        <v>1165</v>
      </c>
      <c r="J393" s="403" t="s">
        <v>1166</v>
      </c>
      <c r="K393" s="406">
        <v>5825986.7300000004</v>
      </c>
      <c r="L393" s="136" t="e">
        <f>#REF!-Таблица82343567[[#This Row],[Остаток по состоянию на 30.06.2025 г.]]</f>
        <v>#REF!</v>
      </c>
    </row>
    <row r="394" spans="1:14">
      <c r="A394" s="15" t="s">
        <v>1770</v>
      </c>
      <c r="B394" s="402" t="s">
        <v>1770</v>
      </c>
      <c r="C394" s="403" t="s">
        <v>1167</v>
      </c>
      <c r="D394" s="403" t="s">
        <v>33</v>
      </c>
      <c r="E394" s="403" t="s">
        <v>736</v>
      </c>
      <c r="F394" s="403" t="s">
        <v>899</v>
      </c>
      <c r="G394" s="403" t="s">
        <v>1168</v>
      </c>
      <c r="I394" s="408" t="s">
        <v>906</v>
      </c>
      <c r="J394" s="403" t="s">
        <v>907</v>
      </c>
      <c r="K394" s="406">
        <v>6807121.6500000004</v>
      </c>
      <c r="L394" s="136" t="e">
        <f>#REF!-Таблица82343567[[#This Row],[Остаток по состоянию на 30.06.2025 г.]]</f>
        <v>#REF!</v>
      </c>
    </row>
    <row r="395" spans="1:14" ht="45">
      <c r="A395" s="15" t="s">
        <v>1770</v>
      </c>
      <c r="B395" s="402" t="s">
        <v>1770</v>
      </c>
      <c r="C395" s="403" t="s">
        <v>1170</v>
      </c>
      <c r="D395" s="403" t="s">
        <v>33</v>
      </c>
      <c r="E395" s="403" t="s">
        <v>342</v>
      </c>
      <c r="F395" s="403" t="s">
        <v>343</v>
      </c>
      <c r="G395" s="403" t="s">
        <v>1171</v>
      </c>
      <c r="I395" s="403" t="s">
        <v>195</v>
      </c>
      <c r="J395" s="403" t="s">
        <v>51</v>
      </c>
      <c r="K395" s="406">
        <v>1718529.43</v>
      </c>
      <c r="L395" s="136" t="e">
        <f>#REF!-Таблица82343567[[#This Row],[Остаток по состоянию на 30.06.2025 г.]]</f>
        <v>#REF!</v>
      </c>
    </row>
    <row r="396" spans="1:14">
      <c r="A396" s="15" t="s">
        <v>1770</v>
      </c>
      <c r="B396" s="402" t="s">
        <v>1770</v>
      </c>
      <c r="C396" s="403" t="s">
        <v>1172</v>
      </c>
      <c r="D396" s="403" t="s">
        <v>33</v>
      </c>
      <c r="E396" s="403" t="s">
        <v>925</v>
      </c>
      <c r="F396" s="403" t="s">
        <v>926</v>
      </c>
      <c r="G396" s="403" t="s">
        <v>919</v>
      </c>
      <c r="I396" s="403" t="s">
        <v>1795</v>
      </c>
      <c r="J396" s="403" t="s">
        <v>51</v>
      </c>
      <c r="K396" s="406">
        <v>3696202.76</v>
      </c>
      <c r="L396" s="136" t="e">
        <f>#REF!-Таблица82343567[[#This Row],[Остаток по состоянию на 30.06.2025 г.]]</f>
        <v>#REF!</v>
      </c>
    </row>
    <row r="397" spans="1:14">
      <c r="A397" s="15" t="s">
        <v>1770</v>
      </c>
      <c r="B397" s="402" t="s">
        <v>1770</v>
      </c>
      <c r="C397" s="403" t="s">
        <v>1173</v>
      </c>
      <c r="D397" s="403" t="s">
        <v>33</v>
      </c>
      <c r="E397" s="403" t="s">
        <v>517</v>
      </c>
      <c r="F397" s="403" t="s">
        <v>518</v>
      </c>
      <c r="G397" s="403" t="s">
        <v>441</v>
      </c>
      <c r="I397" s="403" t="s">
        <v>195</v>
      </c>
      <c r="J397" s="403" t="s">
        <v>51</v>
      </c>
      <c r="K397" s="406">
        <v>2339440.2999999998</v>
      </c>
      <c r="L397" s="136" t="e">
        <f>#REF!-Таблица82343567[[#This Row],[Остаток по состоянию на 30.06.2025 г.]]</f>
        <v>#REF!</v>
      </c>
    </row>
    <row r="398" spans="1:14">
      <c r="A398" s="15" t="s">
        <v>1770</v>
      </c>
      <c r="B398" s="402" t="s">
        <v>1770</v>
      </c>
      <c r="C398" s="403" t="s">
        <v>1174</v>
      </c>
      <c r="D398" s="403" t="s">
        <v>83</v>
      </c>
      <c r="E398" s="403" t="s">
        <v>313</v>
      </c>
      <c r="F398" s="403" t="s">
        <v>314</v>
      </c>
      <c r="G398" s="403" t="s">
        <v>105</v>
      </c>
      <c r="I398" s="403" t="s">
        <v>116</v>
      </c>
      <c r="J398" s="403" t="s">
        <v>117</v>
      </c>
      <c r="K398" s="406">
        <v>1873855.36</v>
      </c>
      <c r="L398" s="136" t="e">
        <f>#REF!-Таблица82343567[[#This Row],[Остаток по состоянию на 30.06.2025 г.]]</f>
        <v>#REF!</v>
      </c>
    </row>
    <row r="399" spans="1:14" ht="45">
      <c r="A399" s="15" t="s">
        <v>1770</v>
      </c>
      <c r="B399" s="402" t="s">
        <v>1770</v>
      </c>
      <c r="C399" s="403" t="s">
        <v>1175</v>
      </c>
      <c r="D399" s="403" t="s">
        <v>33</v>
      </c>
      <c r="E399" s="403" t="s">
        <v>639</v>
      </c>
      <c r="F399" s="403" t="s">
        <v>640</v>
      </c>
      <c r="G399" s="403" t="s">
        <v>1176</v>
      </c>
      <c r="I399" s="403" t="s">
        <v>485</v>
      </c>
      <c r="J399" s="403" t="s">
        <v>486</v>
      </c>
      <c r="K399" s="406">
        <v>5138217.24</v>
      </c>
      <c r="L399" s="136" t="e">
        <f>#REF!-Таблица82343567[[#This Row],[Остаток по состоянию на 30.06.2025 г.]]</f>
        <v>#REF!</v>
      </c>
    </row>
    <row r="400" spans="1:14" ht="30">
      <c r="A400" s="15" t="s">
        <v>1770</v>
      </c>
      <c r="B400" s="402" t="s">
        <v>1770</v>
      </c>
      <c r="C400" s="403" t="s">
        <v>1177</v>
      </c>
      <c r="D400" s="403" t="s">
        <v>827</v>
      </c>
      <c r="E400" s="403" t="s">
        <v>1178</v>
      </c>
      <c r="F400" s="403" t="s">
        <v>1179</v>
      </c>
      <c r="G400" s="403" t="s">
        <v>1180</v>
      </c>
      <c r="I400" s="403" t="s">
        <v>1181</v>
      </c>
      <c r="J400" s="403" t="s">
        <v>831</v>
      </c>
      <c r="K400" s="406">
        <v>1598881.13</v>
      </c>
      <c r="L400" s="136" t="e">
        <f>#REF!-Таблица82343567[[#This Row],[Остаток по состоянию на 30.06.2025 г.]]</f>
        <v>#REF!</v>
      </c>
      <c r="N400" s="313" t="s">
        <v>7</v>
      </c>
    </row>
    <row r="401" spans="1:12" ht="30">
      <c r="A401" s="15" t="s">
        <v>1770</v>
      </c>
      <c r="B401" s="402" t="s">
        <v>1770</v>
      </c>
      <c r="C401" s="403" t="s">
        <v>1182</v>
      </c>
      <c r="D401" s="403" t="s">
        <v>827</v>
      </c>
      <c r="E401" s="403" t="s">
        <v>1183</v>
      </c>
      <c r="F401" s="403" t="s">
        <v>1179</v>
      </c>
      <c r="G401" s="403" t="s">
        <v>1184</v>
      </c>
      <c r="I401" s="403" t="s">
        <v>1181</v>
      </c>
      <c r="J401" s="403" t="s">
        <v>831</v>
      </c>
      <c r="K401" s="406">
        <v>1775256.27</v>
      </c>
      <c r="L401" s="136" t="e">
        <f>#REF!-Таблица82343567[[#This Row],[Остаток по состоянию на 30.06.2025 г.]]</f>
        <v>#REF!</v>
      </c>
    </row>
    <row r="402" spans="1:12">
      <c r="A402" s="15" t="s">
        <v>1770</v>
      </c>
      <c r="B402" s="402" t="s">
        <v>1770</v>
      </c>
      <c r="C402" s="403" t="s">
        <v>1185</v>
      </c>
      <c r="D402" s="403" t="s">
        <v>33</v>
      </c>
      <c r="E402" s="403" t="s">
        <v>699</v>
      </c>
      <c r="F402" s="403" t="s">
        <v>700</v>
      </c>
      <c r="G402" s="403" t="s">
        <v>75</v>
      </c>
      <c r="I402" s="403" t="s">
        <v>195</v>
      </c>
      <c r="J402" s="403" t="s">
        <v>51</v>
      </c>
      <c r="K402" s="406">
        <v>2668012.59</v>
      </c>
      <c r="L402" s="136" t="e">
        <f>#REF!-Таблица82343567[[#This Row],[Остаток по состоянию на 30.06.2025 г.]]</f>
        <v>#REF!</v>
      </c>
    </row>
    <row r="403" spans="1:12">
      <c r="A403" s="15" t="s">
        <v>1770</v>
      </c>
      <c r="B403" s="402" t="s">
        <v>1770</v>
      </c>
      <c r="C403" s="403" t="s">
        <v>1186</v>
      </c>
      <c r="D403" s="403" t="s">
        <v>33</v>
      </c>
      <c r="E403" s="403" t="s">
        <v>1103</v>
      </c>
      <c r="F403" s="403" t="s">
        <v>1104</v>
      </c>
      <c r="G403" s="403" t="s">
        <v>821</v>
      </c>
      <c r="I403" s="403" t="s">
        <v>1105</v>
      </c>
      <c r="J403" s="403" t="s">
        <v>1106</v>
      </c>
      <c r="K403" s="406">
        <v>8148657.8899999997</v>
      </c>
      <c r="L403" s="136" t="e">
        <f>#REF!-Таблица82343567[[#This Row],[Остаток по состоянию на 30.06.2025 г.]]</f>
        <v>#REF!</v>
      </c>
    </row>
    <row r="404" spans="1:12">
      <c r="A404" s="15" t="s">
        <v>1770</v>
      </c>
      <c r="B404" s="402" t="s">
        <v>1770</v>
      </c>
      <c r="C404" s="403" t="s">
        <v>1187</v>
      </c>
      <c r="D404" s="403" t="s">
        <v>33</v>
      </c>
      <c r="E404" s="403" t="s">
        <v>1103</v>
      </c>
      <c r="F404" s="403" t="s">
        <v>1104</v>
      </c>
      <c r="G404" s="403" t="s">
        <v>406</v>
      </c>
      <c r="I404" s="403" t="s">
        <v>1105</v>
      </c>
      <c r="J404" s="403" t="s">
        <v>1106</v>
      </c>
      <c r="K404" s="406">
        <v>8215616.1500000004</v>
      </c>
      <c r="L404" s="136" t="e">
        <f>#REF!-Таблица82343567[[#This Row],[Остаток по состоянию на 30.06.2025 г.]]</f>
        <v>#REF!</v>
      </c>
    </row>
    <row r="405" spans="1:12">
      <c r="A405" s="15" t="s">
        <v>1770</v>
      </c>
      <c r="B405" s="402" t="s">
        <v>1770</v>
      </c>
      <c r="C405" s="403" t="s">
        <v>1188</v>
      </c>
      <c r="D405" s="403" t="s">
        <v>33</v>
      </c>
      <c r="E405" s="403" t="s">
        <v>1103</v>
      </c>
      <c r="F405" s="403" t="s">
        <v>1104</v>
      </c>
      <c r="G405" s="403" t="s">
        <v>1069</v>
      </c>
      <c r="I405" s="403" t="s">
        <v>1105</v>
      </c>
      <c r="J405" s="403" t="s">
        <v>1106</v>
      </c>
      <c r="K405" s="406">
        <v>8143665.75</v>
      </c>
      <c r="L405" s="136" t="e">
        <f>#REF!-Таблица82343567[[#This Row],[Остаток по состоянию на 30.06.2025 г.]]</f>
        <v>#REF!</v>
      </c>
    </row>
    <row r="406" spans="1:12">
      <c r="A406" s="15" t="s">
        <v>1770</v>
      </c>
      <c r="B406" s="402" t="s">
        <v>1770</v>
      </c>
      <c r="C406" s="403" t="s">
        <v>1189</v>
      </c>
      <c r="D406" s="403" t="s">
        <v>33</v>
      </c>
      <c r="E406" s="403" t="s">
        <v>1103</v>
      </c>
      <c r="F406" s="403" t="s">
        <v>1104</v>
      </c>
      <c r="G406" s="403" t="s">
        <v>525</v>
      </c>
      <c r="I406" s="403" t="s">
        <v>1105</v>
      </c>
      <c r="J406" s="403" t="s">
        <v>1106</v>
      </c>
      <c r="K406" s="406">
        <v>8430675.8000000007</v>
      </c>
      <c r="L406" s="136" t="e">
        <f>#REF!-Таблица82343567[[#This Row],[Остаток по состоянию на 30.06.2025 г.]]</f>
        <v>#REF!</v>
      </c>
    </row>
    <row r="407" spans="1:12" ht="30">
      <c r="A407" s="15" t="s">
        <v>1770</v>
      </c>
      <c r="B407" s="402" t="s">
        <v>1770</v>
      </c>
      <c r="C407" s="403" t="s">
        <v>1190</v>
      </c>
      <c r="D407" s="403" t="s">
        <v>33</v>
      </c>
      <c r="E407" s="403" t="s">
        <v>563</v>
      </c>
      <c r="F407" s="403" t="s">
        <v>564</v>
      </c>
      <c r="G407" s="403" t="s">
        <v>873</v>
      </c>
      <c r="I407" s="403" t="s">
        <v>1191</v>
      </c>
      <c r="J407" s="403" t="s">
        <v>1192</v>
      </c>
      <c r="K407" s="406">
        <v>5437538.7300000004</v>
      </c>
      <c r="L407" s="136" t="e">
        <f>#REF!-Таблица82343567[[#This Row],[Остаток по состоянию на 30.06.2025 г.]]</f>
        <v>#REF!</v>
      </c>
    </row>
    <row r="408" spans="1:12">
      <c r="A408" s="15" t="s">
        <v>1770</v>
      </c>
      <c r="B408" s="402" t="s">
        <v>1770</v>
      </c>
      <c r="C408" s="403" t="s">
        <v>1193</v>
      </c>
      <c r="D408" s="403" t="s">
        <v>33</v>
      </c>
      <c r="E408" s="403" t="s">
        <v>333</v>
      </c>
      <c r="F408" s="403" t="s">
        <v>334</v>
      </c>
      <c r="G408" s="403" t="s">
        <v>93</v>
      </c>
      <c r="I408" s="403" t="s">
        <v>1194</v>
      </c>
      <c r="J408" s="403" t="s">
        <v>1195</v>
      </c>
      <c r="K408" s="406">
        <v>4465532.1100000003</v>
      </c>
      <c r="L408" s="136" t="e">
        <f>#REF!-Таблица82343567[[#This Row],[Остаток по состоянию на 30.06.2025 г.]]</f>
        <v>#REF!</v>
      </c>
    </row>
    <row r="409" spans="1:12">
      <c r="A409" s="15" t="s">
        <v>1770</v>
      </c>
      <c r="B409" s="402" t="s">
        <v>1770</v>
      </c>
      <c r="C409" s="403" t="s">
        <v>1196</v>
      </c>
      <c r="D409" s="403" t="s">
        <v>33</v>
      </c>
      <c r="E409" s="403" t="s">
        <v>418</v>
      </c>
      <c r="F409" s="403" t="s">
        <v>419</v>
      </c>
      <c r="G409" s="403" t="s">
        <v>111</v>
      </c>
      <c r="I409" s="403" t="s">
        <v>195</v>
      </c>
      <c r="J409" s="403" t="s">
        <v>51</v>
      </c>
      <c r="K409" s="406">
        <v>2500709.75</v>
      </c>
      <c r="L409" s="136" t="e">
        <f>#REF!-Таблица82343567[[#This Row],[Остаток по состоянию на 30.06.2025 г.]]</f>
        <v>#REF!</v>
      </c>
    </row>
    <row r="410" spans="1:12">
      <c r="A410" s="15" t="s">
        <v>1770</v>
      </c>
      <c r="B410" s="402" t="s">
        <v>1770</v>
      </c>
      <c r="C410" s="403" t="s">
        <v>1197</v>
      </c>
      <c r="D410" s="403" t="s">
        <v>83</v>
      </c>
      <c r="E410" s="403" t="s">
        <v>313</v>
      </c>
      <c r="F410" s="403" t="s">
        <v>314</v>
      </c>
      <c r="G410" s="403" t="s">
        <v>128</v>
      </c>
      <c r="I410" s="403" t="s">
        <v>180</v>
      </c>
      <c r="J410" s="403" t="s">
        <v>181</v>
      </c>
      <c r="K410" s="406">
        <v>4213491.63</v>
      </c>
      <c r="L410" s="136" t="e">
        <f>#REF!-Таблица82343567[[#This Row],[Остаток по состоянию на 30.06.2025 г.]]</f>
        <v>#REF!</v>
      </c>
    </row>
    <row r="411" spans="1:12">
      <c r="A411" s="15" t="s">
        <v>1770</v>
      </c>
      <c r="B411" s="402" t="s">
        <v>1770</v>
      </c>
      <c r="C411" s="403" t="s">
        <v>1199</v>
      </c>
      <c r="D411" s="403" t="s">
        <v>33</v>
      </c>
      <c r="E411" s="403" t="s">
        <v>639</v>
      </c>
      <c r="F411" s="403" t="s">
        <v>640</v>
      </c>
      <c r="G411" s="403" t="s">
        <v>647</v>
      </c>
      <c r="I411" s="403" t="s">
        <v>195</v>
      </c>
      <c r="J411" s="403" t="s">
        <v>51</v>
      </c>
      <c r="K411" s="406">
        <v>3697832.02</v>
      </c>
      <c r="L411" s="136" t="e">
        <f>#REF!-Таблица82343567[[#This Row],[Остаток по состоянию на 30.06.2025 г.]]</f>
        <v>#REF!</v>
      </c>
    </row>
    <row r="412" spans="1:12">
      <c r="A412" s="15" t="s">
        <v>1770</v>
      </c>
      <c r="B412" s="402" t="s">
        <v>1770</v>
      </c>
      <c r="C412" s="403" t="s">
        <v>1200</v>
      </c>
      <c r="D412" s="403" t="s">
        <v>33</v>
      </c>
      <c r="E412" s="403" t="s">
        <v>362</v>
      </c>
      <c r="F412" s="403" t="s">
        <v>363</v>
      </c>
      <c r="G412" s="403" t="s">
        <v>821</v>
      </c>
      <c r="I412" s="403" t="s">
        <v>1201</v>
      </c>
      <c r="J412" s="403" t="s">
        <v>1202</v>
      </c>
      <c r="K412" s="406">
        <v>3182786.03</v>
      </c>
      <c r="L412" s="136" t="e">
        <f>#REF!-Таблица82343567[[#This Row],[Остаток по состоянию на 30.06.2025 г.]]</f>
        <v>#REF!</v>
      </c>
    </row>
    <row r="413" spans="1:12">
      <c r="A413" s="15" t="s">
        <v>1770</v>
      </c>
      <c r="B413" s="402" t="s">
        <v>1770</v>
      </c>
      <c r="C413" s="403" t="s">
        <v>1203</v>
      </c>
      <c r="D413" s="403" t="s">
        <v>83</v>
      </c>
      <c r="E413" s="403" t="s">
        <v>385</v>
      </c>
      <c r="F413" s="403" t="s">
        <v>224</v>
      </c>
      <c r="G413" s="403" t="s">
        <v>747</v>
      </c>
      <c r="I413" s="403" t="s">
        <v>180</v>
      </c>
      <c r="J413" s="403" t="s">
        <v>181</v>
      </c>
      <c r="K413" s="406">
        <v>5759322.7599999998</v>
      </c>
      <c r="L413" s="136" t="e">
        <f>#REF!-Таблица82343567[[#This Row],[Остаток по состоянию на 30.06.2025 г.]]</f>
        <v>#REF!</v>
      </c>
    </row>
    <row r="414" spans="1:12">
      <c r="A414" s="15" t="s">
        <v>1770</v>
      </c>
      <c r="B414" s="402" t="s">
        <v>1770</v>
      </c>
      <c r="C414" s="403" t="s">
        <v>1204</v>
      </c>
      <c r="D414" s="403" t="s">
        <v>83</v>
      </c>
      <c r="E414" s="403" t="s">
        <v>385</v>
      </c>
      <c r="F414" s="403" t="s">
        <v>224</v>
      </c>
      <c r="G414" s="403" t="s">
        <v>1205</v>
      </c>
      <c r="I414" s="408" t="s">
        <v>226</v>
      </c>
      <c r="J414" s="408" t="s">
        <v>227</v>
      </c>
      <c r="K414" s="406">
        <v>5497282.5199999996</v>
      </c>
      <c r="L414" s="136" t="e">
        <f>#REF!-Таблица82343567[[#This Row],[Остаток по состоянию на 30.06.2025 г.]]</f>
        <v>#REF!</v>
      </c>
    </row>
    <row r="415" spans="1:12" ht="30">
      <c r="A415" s="15" t="s">
        <v>1770</v>
      </c>
      <c r="B415" s="402" t="s">
        <v>1770</v>
      </c>
      <c r="C415" s="403" t="s">
        <v>1206</v>
      </c>
      <c r="D415" s="403" t="s">
        <v>33</v>
      </c>
      <c r="E415" s="403" t="s">
        <v>967</v>
      </c>
      <c r="F415" s="403" t="s">
        <v>968</v>
      </c>
      <c r="G415" s="403" t="s">
        <v>62</v>
      </c>
      <c r="I415" s="403" t="s">
        <v>969</v>
      </c>
      <c r="J415" s="403" t="s">
        <v>970</v>
      </c>
      <c r="K415" s="406">
        <v>6212851.8899999997</v>
      </c>
      <c r="L415" s="136" t="e">
        <f>#REF!-Таблица82343567[[#This Row],[Остаток по состоянию на 30.06.2025 г.]]</f>
        <v>#REF!</v>
      </c>
    </row>
    <row r="416" spans="1:12">
      <c r="A416" s="15" t="s">
        <v>1770</v>
      </c>
      <c r="B416" s="402" t="s">
        <v>1770</v>
      </c>
      <c r="C416" s="403" t="s">
        <v>1210</v>
      </c>
      <c r="D416" s="403" t="s">
        <v>33</v>
      </c>
      <c r="E416" s="403" t="s">
        <v>1093</v>
      </c>
      <c r="F416" s="403" t="s">
        <v>280</v>
      </c>
      <c r="G416" s="403" t="s">
        <v>270</v>
      </c>
      <c r="I416" s="403" t="s">
        <v>1211</v>
      </c>
      <c r="J416" s="403" t="s">
        <v>175</v>
      </c>
      <c r="K416" s="406">
        <v>2034124.74</v>
      </c>
      <c r="L416" s="136" t="e">
        <f>#REF!-Таблица82343567[[#This Row],[Остаток по состоянию на 30.06.2025 г.]]</f>
        <v>#REF!</v>
      </c>
    </row>
    <row r="417" spans="1:12">
      <c r="A417" s="15" t="s">
        <v>1770</v>
      </c>
      <c r="B417" s="402" t="s">
        <v>1770</v>
      </c>
      <c r="C417" s="403" t="s">
        <v>1212</v>
      </c>
      <c r="D417" s="403" t="s">
        <v>33</v>
      </c>
      <c r="E417" s="403" t="s">
        <v>333</v>
      </c>
      <c r="F417" s="403" t="s">
        <v>334</v>
      </c>
      <c r="G417" s="403" t="s">
        <v>62</v>
      </c>
      <c r="I417" s="403" t="s">
        <v>195</v>
      </c>
      <c r="J417" s="403" t="s">
        <v>51</v>
      </c>
      <c r="K417" s="406">
        <v>3488825.45</v>
      </c>
      <c r="L417" s="136" t="e">
        <f>#REF!-Таблица82343567[[#This Row],[Остаток по состоянию на 30.06.2025 г.]]</f>
        <v>#REF!</v>
      </c>
    </row>
    <row r="418" spans="1:12">
      <c r="A418" s="15" t="s">
        <v>1770</v>
      </c>
      <c r="B418" s="402" t="s">
        <v>1770</v>
      </c>
      <c r="C418" s="403" t="s">
        <v>1213</v>
      </c>
      <c r="D418" s="403" t="s">
        <v>83</v>
      </c>
      <c r="E418" s="403" t="s">
        <v>183</v>
      </c>
      <c r="F418" s="403" t="s">
        <v>184</v>
      </c>
      <c r="G418" s="403" t="s">
        <v>555</v>
      </c>
      <c r="I418" s="403" t="s">
        <v>226</v>
      </c>
      <c r="J418" s="403" t="s">
        <v>227</v>
      </c>
      <c r="K418" s="406">
        <v>3839461.39</v>
      </c>
      <c r="L418" s="136" t="e">
        <f>#REF!-Таблица82343567[[#This Row],[Остаток по состоянию на 30.06.2025 г.]]</f>
        <v>#REF!</v>
      </c>
    </row>
    <row r="419" spans="1:12">
      <c r="A419" s="15" t="s">
        <v>1770</v>
      </c>
      <c r="B419" s="402" t="s">
        <v>1770</v>
      </c>
      <c r="C419" s="403" t="s">
        <v>1214</v>
      </c>
      <c r="D419" s="403" t="s">
        <v>83</v>
      </c>
      <c r="E419" s="403" t="s">
        <v>313</v>
      </c>
      <c r="F419" s="403" t="s">
        <v>314</v>
      </c>
      <c r="G419" s="403" t="s">
        <v>111</v>
      </c>
      <c r="I419" s="403" t="s">
        <v>226</v>
      </c>
      <c r="J419" s="403" t="s">
        <v>227</v>
      </c>
      <c r="K419" s="406">
        <v>3349783.72</v>
      </c>
      <c r="L419" s="136" t="e">
        <f>#REF!-Таблица82343567[[#This Row],[Остаток по состоянию на 30.06.2025 г.]]</f>
        <v>#REF!</v>
      </c>
    </row>
    <row r="420" spans="1:12" ht="45">
      <c r="A420" s="15" t="s">
        <v>1770</v>
      </c>
      <c r="B420" s="402" t="s">
        <v>1770</v>
      </c>
      <c r="C420" s="403" t="s">
        <v>1215</v>
      </c>
      <c r="D420" s="403" t="s">
        <v>33</v>
      </c>
      <c r="E420" s="403" t="s">
        <v>454</v>
      </c>
      <c r="F420" s="403" t="s">
        <v>455</v>
      </c>
      <c r="G420" s="403" t="s">
        <v>188</v>
      </c>
      <c r="I420" s="408" t="s">
        <v>157</v>
      </c>
      <c r="J420" s="408" t="s">
        <v>158</v>
      </c>
      <c r="K420" s="406">
        <v>7521516.6200000001</v>
      </c>
      <c r="L420" s="136" t="e">
        <f>#REF!-Таблица82343567[[#This Row],[Остаток по состоянию на 30.06.2025 г.]]</f>
        <v>#REF!</v>
      </c>
    </row>
    <row r="421" spans="1:12" ht="30">
      <c r="A421" s="15" t="s">
        <v>1770</v>
      </c>
      <c r="B421" s="402" t="s">
        <v>1770</v>
      </c>
      <c r="C421" s="403" t="s">
        <v>1216</v>
      </c>
      <c r="D421" s="403" t="s">
        <v>33</v>
      </c>
      <c r="E421" s="403" t="s">
        <v>362</v>
      </c>
      <c r="F421" s="403" t="s">
        <v>363</v>
      </c>
      <c r="G421" s="403" t="s">
        <v>111</v>
      </c>
      <c r="I421" s="403" t="s">
        <v>349</v>
      </c>
      <c r="J421" s="403" t="s">
        <v>350</v>
      </c>
      <c r="K421" s="406">
        <v>7692597.1799999997</v>
      </c>
      <c r="L421" s="136" t="e">
        <f>#REF!-Таблица82343567[[#This Row],[Остаток по состоянию на 30.06.2025 г.]]</f>
        <v>#REF!</v>
      </c>
    </row>
    <row r="422" spans="1:12">
      <c r="A422" s="15" t="s">
        <v>1770</v>
      </c>
      <c r="B422" s="402" t="s">
        <v>1770</v>
      </c>
      <c r="C422" s="403" t="s">
        <v>1217</v>
      </c>
      <c r="D422" s="403" t="s">
        <v>33</v>
      </c>
      <c r="E422" s="403" t="s">
        <v>663</v>
      </c>
      <c r="F422" s="403" t="s">
        <v>664</v>
      </c>
      <c r="G422" s="403" t="s">
        <v>62</v>
      </c>
      <c r="I422" s="408" t="s">
        <v>195</v>
      </c>
      <c r="J422" s="408" t="s">
        <v>51</v>
      </c>
      <c r="K422" s="406">
        <v>4304407.3899999997</v>
      </c>
      <c r="L422" s="136" t="e">
        <f>#REF!-Таблица82343567[[#This Row],[Остаток по состоянию на 30.06.2025 г.]]</f>
        <v>#REF!</v>
      </c>
    </row>
    <row r="423" spans="1:12">
      <c r="A423" s="15" t="s">
        <v>1770</v>
      </c>
      <c r="B423" s="402" t="s">
        <v>1770</v>
      </c>
      <c r="C423" s="403" t="s">
        <v>1218</v>
      </c>
      <c r="D423" s="403" t="s">
        <v>33</v>
      </c>
      <c r="E423" s="403" t="s">
        <v>1003</v>
      </c>
      <c r="F423" s="403" t="s">
        <v>1004</v>
      </c>
      <c r="G423" s="403" t="s">
        <v>246</v>
      </c>
      <c r="I423" s="403" t="s">
        <v>1219</v>
      </c>
      <c r="J423" s="403" t="s">
        <v>1220</v>
      </c>
      <c r="K423" s="406">
        <v>11628339.68</v>
      </c>
      <c r="L423" s="136" t="e">
        <f>#REF!-Таблица82343567[[#This Row],[Остаток по состоянию на 30.06.2025 г.]]</f>
        <v>#REF!</v>
      </c>
    </row>
    <row r="424" spans="1:12">
      <c r="A424" s="15" t="s">
        <v>1770</v>
      </c>
      <c r="B424" s="402" t="s">
        <v>1770</v>
      </c>
      <c r="C424" s="403" t="s">
        <v>1221</v>
      </c>
      <c r="D424" s="403" t="s">
        <v>33</v>
      </c>
      <c r="E424" s="403" t="s">
        <v>1003</v>
      </c>
      <c r="F424" s="403" t="s">
        <v>1004</v>
      </c>
      <c r="G424" s="403" t="s">
        <v>414</v>
      </c>
      <c r="I424" s="403" t="s">
        <v>1219</v>
      </c>
      <c r="J424" s="403" t="s">
        <v>1220</v>
      </c>
      <c r="K424" s="406">
        <v>11405340.460000001</v>
      </c>
      <c r="L424" s="136" t="e">
        <f>#REF!-Таблица82343567[[#This Row],[Остаток по состоянию на 30.06.2025 г.]]</f>
        <v>#REF!</v>
      </c>
    </row>
    <row r="425" spans="1:12">
      <c r="A425" s="15" t="s">
        <v>1770</v>
      </c>
      <c r="B425" s="402" t="s">
        <v>1770</v>
      </c>
      <c r="C425" s="403" t="s">
        <v>1222</v>
      </c>
      <c r="D425" s="403" t="s">
        <v>33</v>
      </c>
      <c r="E425" s="403" t="s">
        <v>1223</v>
      </c>
      <c r="F425" s="403" t="s">
        <v>704</v>
      </c>
      <c r="G425" s="403" t="s">
        <v>1224</v>
      </c>
      <c r="I425" s="403" t="s">
        <v>1225</v>
      </c>
      <c r="J425" s="403" t="s">
        <v>1226</v>
      </c>
      <c r="K425" s="406">
        <v>4367737.93</v>
      </c>
      <c r="L425" s="136" t="e">
        <f>#REF!-Таблица82343567[[#This Row],[Остаток по состоянию на 30.06.2025 г.]]</f>
        <v>#REF!</v>
      </c>
    </row>
    <row r="426" spans="1:12" ht="30">
      <c r="A426" s="15" t="s">
        <v>1770</v>
      </c>
      <c r="B426" s="402" t="s">
        <v>1770</v>
      </c>
      <c r="C426" s="403" t="s">
        <v>1227</v>
      </c>
      <c r="D426" s="403" t="s">
        <v>33</v>
      </c>
      <c r="E426" s="403" t="s">
        <v>1228</v>
      </c>
      <c r="F426" s="403" t="s">
        <v>1229</v>
      </c>
      <c r="G426" s="403" t="s">
        <v>873</v>
      </c>
      <c r="I426" s="403" t="s">
        <v>57</v>
      </c>
      <c r="J426" s="403" t="s">
        <v>429</v>
      </c>
      <c r="K426" s="406">
        <v>4203918.8600000003</v>
      </c>
      <c r="L426" s="136" t="e">
        <f>#REF!-Таблица82343567[[#This Row],[Остаток по состоянию на 30.06.2025 г.]]</f>
        <v>#REF!</v>
      </c>
    </row>
    <row r="427" spans="1:12">
      <c r="A427" s="15" t="s">
        <v>1770</v>
      </c>
      <c r="B427" s="402" t="s">
        <v>1770</v>
      </c>
      <c r="C427" s="403" t="s">
        <v>1230</v>
      </c>
      <c r="D427" s="403" t="s">
        <v>33</v>
      </c>
      <c r="E427" s="403" t="s">
        <v>1231</v>
      </c>
      <c r="F427" s="403" t="s">
        <v>1232</v>
      </c>
      <c r="G427" s="403" t="s">
        <v>284</v>
      </c>
      <c r="H427" s="414"/>
      <c r="I427" s="403" t="s">
        <v>325</v>
      </c>
      <c r="J427" s="403" t="s">
        <v>326</v>
      </c>
      <c r="K427" s="406">
        <v>1251950.05</v>
      </c>
      <c r="L427" s="136" t="e">
        <f>#REF!-Таблица82343567[[#This Row],[Остаток по состоянию на 30.06.2025 г.]]</f>
        <v>#REF!</v>
      </c>
    </row>
    <row r="428" spans="1:12">
      <c r="A428" s="15" t="s">
        <v>1770</v>
      </c>
      <c r="B428" s="402" t="s">
        <v>1770</v>
      </c>
      <c r="C428" s="403" t="s">
        <v>1233</v>
      </c>
      <c r="D428" s="403" t="s">
        <v>33</v>
      </c>
      <c r="E428" s="403" t="s">
        <v>488</v>
      </c>
      <c r="F428" s="403" t="s">
        <v>489</v>
      </c>
      <c r="G428" s="403" t="s">
        <v>525</v>
      </c>
      <c r="I428" s="403" t="s">
        <v>491</v>
      </c>
      <c r="J428" s="403" t="s">
        <v>492</v>
      </c>
      <c r="K428" s="406">
        <v>8609897.2400000002</v>
      </c>
      <c r="L428" s="136" t="e">
        <f>#REF!-Таблица82343567[[#This Row],[Остаток по состоянию на 30.06.2025 г.]]</f>
        <v>#REF!</v>
      </c>
    </row>
    <row r="429" spans="1:12" ht="30">
      <c r="A429" s="15" t="s">
        <v>1770</v>
      </c>
      <c r="B429" s="402" t="s">
        <v>1770</v>
      </c>
      <c r="C429" s="403" t="s">
        <v>1234</v>
      </c>
      <c r="D429" s="403" t="s">
        <v>33</v>
      </c>
      <c r="E429" s="403" t="s">
        <v>967</v>
      </c>
      <c r="F429" s="403" t="s">
        <v>968</v>
      </c>
      <c r="G429" s="403" t="s">
        <v>647</v>
      </c>
      <c r="I429" s="403" t="s">
        <v>969</v>
      </c>
      <c r="J429" s="403" t="s">
        <v>970</v>
      </c>
      <c r="K429" s="406">
        <v>9844402.3699999992</v>
      </c>
      <c r="L429" s="136" t="e">
        <f>#REF!-Таблица82343567[[#This Row],[Остаток по состоянию на 30.06.2025 г.]]</f>
        <v>#REF!</v>
      </c>
    </row>
    <row r="430" spans="1:12">
      <c r="A430" s="15" t="s">
        <v>1770</v>
      </c>
      <c r="B430" s="402" t="s">
        <v>1770</v>
      </c>
      <c r="C430" s="403" t="s">
        <v>1235</v>
      </c>
      <c r="D430" s="403" t="s">
        <v>33</v>
      </c>
      <c r="E430" s="403" t="s">
        <v>617</v>
      </c>
      <c r="F430" s="403" t="s">
        <v>618</v>
      </c>
      <c r="G430" s="403" t="s">
        <v>521</v>
      </c>
      <c r="I430" s="403" t="s">
        <v>345</v>
      </c>
      <c r="J430" s="403" t="s">
        <v>346</v>
      </c>
      <c r="K430" s="406">
        <v>3778331</v>
      </c>
      <c r="L430" s="136" t="e">
        <f>#REF!-Таблица82343567[[#This Row],[Остаток по состоянию на 30.06.2025 г.]]</f>
        <v>#REF!</v>
      </c>
    </row>
    <row r="431" spans="1:12">
      <c r="A431" s="15" t="s">
        <v>1770</v>
      </c>
      <c r="B431" s="402" t="s">
        <v>1770</v>
      </c>
      <c r="C431" s="403" t="s">
        <v>1236</v>
      </c>
      <c r="D431" s="403" t="s">
        <v>443</v>
      </c>
      <c r="E431" s="403" t="s">
        <v>311</v>
      </c>
      <c r="F431" s="403" t="s">
        <v>1237</v>
      </c>
      <c r="G431" s="403" t="s">
        <v>1238</v>
      </c>
      <c r="I431" s="403" t="s">
        <v>1239</v>
      </c>
      <c r="J431" s="403" t="s">
        <v>1240</v>
      </c>
      <c r="K431" s="406">
        <v>1969169.2</v>
      </c>
      <c r="L431" s="136" t="e">
        <f>#REF!-Таблица82343567[[#This Row],[Остаток по состоянию на 30.06.2025 г.]]</f>
        <v>#REF!</v>
      </c>
    </row>
    <row r="432" spans="1:12" s="311" customFormat="1">
      <c r="A432" s="15" t="s">
        <v>1770</v>
      </c>
      <c r="B432" s="402" t="s">
        <v>1770</v>
      </c>
      <c r="C432" s="403" t="s">
        <v>1241</v>
      </c>
      <c r="D432" s="403" t="s">
        <v>1242</v>
      </c>
      <c r="E432" s="403" t="s">
        <v>1243</v>
      </c>
      <c r="F432" s="403" t="s">
        <v>1244</v>
      </c>
      <c r="G432" s="403" t="s">
        <v>125</v>
      </c>
      <c r="H432" s="403"/>
      <c r="I432" s="403" t="s">
        <v>1245</v>
      </c>
      <c r="J432" s="403" t="s">
        <v>1246</v>
      </c>
      <c r="K432" s="406">
        <v>10778519.289999999</v>
      </c>
      <c r="L432" s="136" t="e">
        <f>#REF!-Таблица82343567[[#This Row],[Остаток по состоянию на 30.06.2025 г.]]</f>
        <v>#REF!</v>
      </c>
    </row>
    <row r="433" spans="1:12" ht="30">
      <c r="A433" s="15" t="s">
        <v>1770</v>
      </c>
      <c r="B433" s="402" t="s">
        <v>1770</v>
      </c>
      <c r="C433" s="403" t="s">
        <v>1251</v>
      </c>
      <c r="D433" s="403" t="s">
        <v>33</v>
      </c>
      <c r="E433" s="403" t="s">
        <v>255</v>
      </c>
      <c r="F433" s="403" t="s">
        <v>256</v>
      </c>
      <c r="G433" s="403" t="s">
        <v>1252</v>
      </c>
      <c r="I433" s="403" t="s">
        <v>258</v>
      </c>
      <c r="J433" s="403" t="s">
        <v>259</v>
      </c>
      <c r="K433" s="406">
        <v>10752558.310000001</v>
      </c>
      <c r="L433" s="136" t="e">
        <f>#REF!-Таблица82343567[[#This Row],[Остаток по состоянию на 30.06.2025 г.]]</f>
        <v>#REF!</v>
      </c>
    </row>
    <row r="434" spans="1:12">
      <c r="A434" s="15" t="s">
        <v>1770</v>
      </c>
      <c r="B434" s="402" t="s">
        <v>1770</v>
      </c>
      <c r="C434" s="403" t="s">
        <v>1253</v>
      </c>
      <c r="D434" s="403" t="s">
        <v>33</v>
      </c>
      <c r="E434" s="403" t="s">
        <v>1254</v>
      </c>
      <c r="F434" s="403" t="s">
        <v>1255</v>
      </c>
      <c r="G434" s="403" t="s">
        <v>62</v>
      </c>
      <c r="I434" s="408" t="s">
        <v>195</v>
      </c>
      <c r="J434" s="403" t="s">
        <v>51</v>
      </c>
      <c r="K434" s="406">
        <v>11226240.66</v>
      </c>
      <c r="L434" s="136" t="e">
        <f>#REF!-Таблица82343567[[#This Row],[Остаток по состоянию на 30.06.2025 г.]]</f>
        <v>#REF!</v>
      </c>
    </row>
    <row r="435" spans="1:12" ht="30">
      <c r="A435" s="15" t="s">
        <v>1770</v>
      </c>
      <c r="B435" s="402" t="s">
        <v>1770</v>
      </c>
      <c r="C435" s="403" t="s">
        <v>1256</v>
      </c>
      <c r="D435" s="403" t="s">
        <v>33</v>
      </c>
      <c r="E435" s="403" t="s">
        <v>1257</v>
      </c>
      <c r="F435" s="403" t="s">
        <v>1258</v>
      </c>
      <c r="G435" s="403" t="s">
        <v>1259</v>
      </c>
      <c r="I435" s="403" t="s">
        <v>1260</v>
      </c>
      <c r="J435" s="403" t="s">
        <v>1261</v>
      </c>
      <c r="K435" s="406">
        <v>11320164.73</v>
      </c>
      <c r="L435" s="136" t="e">
        <f>#REF!-Таблица82343567[[#This Row],[Остаток по состоянию на 30.06.2025 г.]]</f>
        <v>#REF!</v>
      </c>
    </row>
    <row r="436" spans="1:12" ht="30">
      <c r="A436" s="15" t="s">
        <v>1770</v>
      </c>
      <c r="B436" s="402" t="s">
        <v>1770</v>
      </c>
      <c r="C436" s="403" t="s">
        <v>1263</v>
      </c>
      <c r="D436" s="403" t="s">
        <v>33</v>
      </c>
      <c r="E436" s="403" t="s">
        <v>165</v>
      </c>
      <c r="F436" s="403" t="s">
        <v>166</v>
      </c>
      <c r="G436" s="403" t="s">
        <v>603</v>
      </c>
      <c r="I436" s="403" t="s">
        <v>243</v>
      </c>
      <c r="J436" s="403" t="s">
        <v>244</v>
      </c>
      <c r="K436" s="406">
        <v>9572930.4399999995</v>
      </c>
      <c r="L436" s="136" t="e">
        <f>#REF!-Таблица82343567[[#This Row],[Остаток по состоянию на 30.06.2025 г.]]</f>
        <v>#REF!</v>
      </c>
    </row>
    <row r="437" spans="1:12">
      <c r="A437" s="15" t="s">
        <v>1770</v>
      </c>
      <c r="B437" s="402" t="s">
        <v>1770</v>
      </c>
      <c r="C437" s="403" t="s">
        <v>1264</v>
      </c>
      <c r="D437" s="403" t="s">
        <v>33</v>
      </c>
      <c r="E437" s="403" t="s">
        <v>720</v>
      </c>
      <c r="F437" s="403" t="s">
        <v>721</v>
      </c>
      <c r="G437" s="403" t="s">
        <v>270</v>
      </c>
      <c r="I437" s="403" t="s">
        <v>195</v>
      </c>
      <c r="J437" s="403" t="s">
        <v>51</v>
      </c>
      <c r="K437" s="406">
        <v>10997535.529999999</v>
      </c>
      <c r="L437" s="136" t="e">
        <f>#REF!-Таблица82343567[[#This Row],[Остаток по состоянию на 30.06.2025 г.]]</f>
        <v>#REF!</v>
      </c>
    </row>
    <row r="438" spans="1:12" ht="45">
      <c r="A438" s="15" t="s">
        <v>1770</v>
      </c>
      <c r="B438" s="402" t="s">
        <v>1770</v>
      </c>
      <c r="C438" s="403" t="s">
        <v>1265</v>
      </c>
      <c r="D438" s="403" t="s">
        <v>33</v>
      </c>
      <c r="E438" s="403" t="s">
        <v>342</v>
      </c>
      <c r="F438" s="403" t="s">
        <v>343</v>
      </c>
      <c r="G438" s="403" t="s">
        <v>1266</v>
      </c>
      <c r="I438" s="403" t="s">
        <v>195</v>
      </c>
      <c r="J438" s="403" t="s">
        <v>51</v>
      </c>
      <c r="K438" s="406">
        <v>6561112.5999999996</v>
      </c>
      <c r="L438" s="136" t="e">
        <f>#REF!-Таблица82343567[[#This Row],[Остаток по состоянию на 30.06.2025 г.]]</f>
        <v>#REF!</v>
      </c>
    </row>
    <row r="439" spans="1:12">
      <c r="A439" s="15" t="s">
        <v>1770</v>
      </c>
      <c r="B439" s="402" t="s">
        <v>1770</v>
      </c>
      <c r="C439" s="403" t="s">
        <v>1267</v>
      </c>
      <c r="D439" s="403" t="s">
        <v>33</v>
      </c>
      <c r="E439" s="403" t="s">
        <v>439</v>
      </c>
      <c r="F439" s="403" t="s">
        <v>440</v>
      </c>
      <c r="G439" s="403" t="s">
        <v>594</v>
      </c>
      <c r="I439" s="403" t="s">
        <v>625</v>
      </c>
      <c r="J439" s="403" t="s">
        <v>626</v>
      </c>
      <c r="K439" s="406">
        <v>10490186.17</v>
      </c>
      <c r="L439" s="136" t="e">
        <f>#REF!-Таблица82343567[[#This Row],[Остаток по состоянию на 30.06.2025 г.]]</f>
        <v>#REF!</v>
      </c>
    </row>
    <row r="440" spans="1:12">
      <c r="A440" s="15" t="s">
        <v>1770</v>
      </c>
      <c r="B440" s="402" t="s">
        <v>1770</v>
      </c>
      <c r="C440" s="403" t="s">
        <v>1268</v>
      </c>
      <c r="D440" s="403" t="s">
        <v>83</v>
      </c>
      <c r="E440" s="403" t="s">
        <v>385</v>
      </c>
      <c r="F440" s="403" t="s">
        <v>224</v>
      </c>
      <c r="G440" s="403" t="s">
        <v>757</v>
      </c>
      <c r="I440" s="403" t="s">
        <v>180</v>
      </c>
      <c r="J440" s="403" t="s">
        <v>181</v>
      </c>
      <c r="K440" s="406">
        <v>3441754.97</v>
      </c>
      <c r="L440" s="136" t="e">
        <f>#REF!-Таблица82343567[[#This Row],[Остаток по состоянию на 30.06.2025 г.]]</f>
        <v>#REF!</v>
      </c>
    </row>
    <row r="441" spans="1:12">
      <c r="A441" s="15" t="s">
        <v>1770</v>
      </c>
      <c r="B441" s="402" t="s">
        <v>1770</v>
      </c>
      <c r="C441" s="403" t="s">
        <v>1269</v>
      </c>
      <c r="D441" s="403" t="s">
        <v>33</v>
      </c>
      <c r="E441" s="403" t="s">
        <v>752</v>
      </c>
      <c r="F441" s="403" t="s">
        <v>753</v>
      </c>
      <c r="G441" s="403" t="s">
        <v>708</v>
      </c>
      <c r="I441" s="403" t="s">
        <v>238</v>
      </c>
      <c r="J441" s="403" t="s">
        <v>239</v>
      </c>
      <c r="K441" s="406">
        <v>10796480.25</v>
      </c>
      <c r="L441" s="136" t="e">
        <f>#REF!-Таблица82343567[[#This Row],[Остаток по состоянию на 30.06.2025 г.]]</f>
        <v>#REF!</v>
      </c>
    </row>
    <row r="442" spans="1:12">
      <c r="A442" s="15" t="s">
        <v>1770</v>
      </c>
      <c r="B442" s="402" t="s">
        <v>1770</v>
      </c>
      <c r="C442" s="403" t="s">
        <v>1270</v>
      </c>
      <c r="D442" s="403" t="s">
        <v>827</v>
      </c>
      <c r="E442" s="403" t="s">
        <v>828</v>
      </c>
      <c r="F442" s="403" t="s">
        <v>829</v>
      </c>
      <c r="G442" s="403" t="s">
        <v>383</v>
      </c>
      <c r="I442" s="403" t="s">
        <v>1181</v>
      </c>
      <c r="J442" s="403" t="s">
        <v>831</v>
      </c>
      <c r="K442" s="406">
        <v>2771118.87</v>
      </c>
      <c r="L442" s="136" t="e">
        <f>#REF!-Таблица82343567[[#This Row],[Остаток по состоянию на 30.06.2025 г.]]</f>
        <v>#REF!</v>
      </c>
    </row>
    <row r="443" spans="1:12" ht="45">
      <c r="A443" s="15" t="s">
        <v>1770</v>
      </c>
      <c r="B443" s="402" t="s">
        <v>1770</v>
      </c>
      <c r="C443" s="403" t="s">
        <v>1271</v>
      </c>
      <c r="D443" s="403" t="s">
        <v>443</v>
      </c>
      <c r="E443" s="403" t="s">
        <v>1154</v>
      </c>
      <c r="F443" s="403" t="s">
        <v>1155</v>
      </c>
      <c r="G443" s="403" t="s">
        <v>75</v>
      </c>
      <c r="I443" s="403" t="s">
        <v>1156</v>
      </c>
      <c r="J443" s="403" t="s">
        <v>1157</v>
      </c>
      <c r="K443" s="406">
        <v>10547624.66</v>
      </c>
      <c r="L443" s="136" t="e">
        <f>#REF!-Таблица82343567[[#This Row],[Остаток по состоянию на 30.06.2025 г.]]</f>
        <v>#REF!</v>
      </c>
    </row>
    <row r="444" spans="1:12" ht="45">
      <c r="A444" s="15" t="s">
        <v>1770</v>
      </c>
      <c r="B444" s="402" t="s">
        <v>1770</v>
      </c>
      <c r="C444" s="403" t="s">
        <v>1272</v>
      </c>
      <c r="D444" s="403" t="s">
        <v>33</v>
      </c>
      <c r="E444" s="403" t="s">
        <v>342</v>
      </c>
      <c r="F444" s="403" t="s">
        <v>343</v>
      </c>
      <c r="G444" s="403" t="s">
        <v>809</v>
      </c>
      <c r="I444" s="403" t="s">
        <v>349</v>
      </c>
      <c r="J444" s="403" t="s">
        <v>350</v>
      </c>
      <c r="K444" s="406">
        <v>3376595.95</v>
      </c>
      <c r="L444" s="136" t="e">
        <f>#REF!-Таблица82343567[[#This Row],[Остаток по состоянию на 30.06.2025 г.]]</f>
        <v>#REF!</v>
      </c>
    </row>
    <row r="445" spans="1:12">
      <c r="A445" s="15" t="s">
        <v>1770</v>
      </c>
      <c r="B445" s="402" t="s">
        <v>1770</v>
      </c>
      <c r="C445" s="403" t="s">
        <v>1273</v>
      </c>
      <c r="D445" s="403" t="s">
        <v>33</v>
      </c>
      <c r="E445" s="403" t="s">
        <v>568</v>
      </c>
      <c r="F445" s="403" t="s">
        <v>569</v>
      </c>
      <c r="G445" s="403" t="s">
        <v>728</v>
      </c>
      <c r="I445" s="403" t="s">
        <v>195</v>
      </c>
      <c r="J445" s="403" t="s">
        <v>51</v>
      </c>
      <c r="K445" s="406">
        <v>2684516.11</v>
      </c>
      <c r="L445" s="136" t="e">
        <f>#REF!-Таблица82343567[[#This Row],[Остаток по состоянию на 30.06.2025 г.]]</f>
        <v>#REF!</v>
      </c>
    </row>
    <row r="446" spans="1:12">
      <c r="A446" s="15" t="s">
        <v>1770</v>
      </c>
      <c r="B446" s="402" t="s">
        <v>1770</v>
      </c>
      <c r="C446" s="403" t="s">
        <v>1274</v>
      </c>
      <c r="D446" s="403" t="s">
        <v>33</v>
      </c>
      <c r="E446" s="403" t="s">
        <v>1275</v>
      </c>
      <c r="F446" s="403" t="s">
        <v>1276</v>
      </c>
      <c r="G446" s="403" t="s">
        <v>580</v>
      </c>
      <c r="I446" s="403" t="s">
        <v>1277</v>
      </c>
      <c r="J446" s="403" t="s">
        <v>1278</v>
      </c>
      <c r="K446" s="406">
        <v>9045225.0099999998</v>
      </c>
      <c r="L446" s="136" t="e">
        <f>#REF!-Таблица82343567[[#This Row],[Остаток по состоянию на 30.06.2025 г.]]</f>
        <v>#REF!</v>
      </c>
    </row>
    <row r="447" spans="1:12">
      <c r="A447" s="15" t="s">
        <v>1770</v>
      </c>
      <c r="B447" s="402" t="s">
        <v>1770</v>
      </c>
      <c r="C447" s="403" t="s">
        <v>1279</v>
      </c>
      <c r="D447" s="403" t="s">
        <v>33</v>
      </c>
      <c r="E447" s="403" t="s">
        <v>752</v>
      </c>
      <c r="F447" s="403" t="s">
        <v>753</v>
      </c>
      <c r="G447" s="403" t="s">
        <v>111</v>
      </c>
      <c r="I447" s="403" t="s">
        <v>238</v>
      </c>
      <c r="J447" s="403" t="s">
        <v>239</v>
      </c>
      <c r="K447" s="406">
        <v>4911260.66</v>
      </c>
      <c r="L447" s="136" t="e">
        <f>#REF!-Таблица82343567[[#This Row],[Остаток по состоянию на 30.06.2025 г.]]</f>
        <v>#REF!</v>
      </c>
    </row>
    <row r="448" spans="1:12" ht="30">
      <c r="A448" s="15" t="s">
        <v>1770</v>
      </c>
      <c r="B448" s="402" t="s">
        <v>1770</v>
      </c>
      <c r="C448" s="403" t="s">
        <v>1280</v>
      </c>
      <c r="D448" s="403" t="s">
        <v>33</v>
      </c>
      <c r="E448" s="403" t="s">
        <v>1228</v>
      </c>
      <c r="F448" s="403" t="s">
        <v>1229</v>
      </c>
      <c r="G448" s="403" t="s">
        <v>540</v>
      </c>
      <c r="I448" s="403" t="s">
        <v>174</v>
      </c>
      <c r="J448" s="403" t="s">
        <v>175</v>
      </c>
      <c r="K448" s="406">
        <v>7856848.6699999999</v>
      </c>
      <c r="L448" s="136" t="e">
        <f>#REF!-Таблица82343567[[#This Row],[Остаток по состоянию на 30.06.2025 г.]]</f>
        <v>#REF!</v>
      </c>
    </row>
    <row r="449" spans="1:12" ht="30">
      <c r="A449" s="15" t="s">
        <v>1770</v>
      </c>
      <c r="B449" s="402" t="s">
        <v>1770</v>
      </c>
      <c r="C449" s="403" t="s">
        <v>1281</v>
      </c>
      <c r="D449" s="403" t="s">
        <v>33</v>
      </c>
      <c r="E449" s="403" t="s">
        <v>1028</v>
      </c>
      <c r="F449" s="403" t="s">
        <v>1029</v>
      </c>
      <c r="G449" s="403" t="s">
        <v>873</v>
      </c>
      <c r="I449" s="408" t="s">
        <v>63</v>
      </c>
      <c r="J449" s="408" t="s">
        <v>64</v>
      </c>
      <c r="K449" s="406">
        <v>3696095.52</v>
      </c>
      <c r="L449" s="136" t="e">
        <f>#REF!-Таблица82343567[[#This Row],[Остаток по состоянию на 30.06.2025 г.]]</f>
        <v>#REF!</v>
      </c>
    </row>
    <row r="450" spans="1:12" ht="45">
      <c r="A450" s="15" t="s">
        <v>1770</v>
      </c>
      <c r="B450" s="402" t="s">
        <v>1770</v>
      </c>
      <c r="C450" s="403" t="s">
        <v>1282</v>
      </c>
      <c r="D450" s="403" t="s">
        <v>33</v>
      </c>
      <c r="E450" s="403" t="s">
        <v>1283</v>
      </c>
      <c r="F450" s="403" t="s">
        <v>1284</v>
      </c>
      <c r="G450" s="403" t="s">
        <v>213</v>
      </c>
      <c r="I450" s="403" t="s">
        <v>325</v>
      </c>
      <c r="J450" s="403" t="s">
        <v>326</v>
      </c>
      <c r="K450" s="406">
        <v>1963489.22</v>
      </c>
      <c r="L450" s="136" t="e">
        <f>#REF!-Таблица82343567[[#This Row],[Остаток по состоянию на 30.06.2025 г.]]</f>
        <v>#REF!</v>
      </c>
    </row>
    <row r="451" spans="1:12">
      <c r="A451" s="15" t="s">
        <v>1770</v>
      </c>
      <c r="B451" s="402" t="s">
        <v>1770</v>
      </c>
      <c r="C451" s="403" t="s">
        <v>1285</v>
      </c>
      <c r="D451" s="403" t="s">
        <v>33</v>
      </c>
      <c r="E451" s="403" t="s">
        <v>34</v>
      </c>
      <c r="F451" s="403" t="s">
        <v>35</v>
      </c>
      <c r="G451" s="403" t="s">
        <v>188</v>
      </c>
      <c r="I451" s="403" t="s">
        <v>325</v>
      </c>
      <c r="J451" s="403" t="s">
        <v>326</v>
      </c>
      <c r="K451" s="406">
        <v>5085903.87</v>
      </c>
      <c r="L451" s="136" t="e">
        <f>#REF!-Таблица82343567[[#This Row],[Остаток по состоянию на 30.06.2025 г.]]</f>
        <v>#REF!</v>
      </c>
    </row>
    <row r="452" spans="1:12" ht="30">
      <c r="A452" s="15" t="s">
        <v>1770</v>
      </c>
      <c r="B452" s="402" t="s">
        <v>1770</v>
      </c>
      <c r="C452" s="403" t="s">
        <v>1286</v>
      </c>
      <c r="D452" s="403" t="s">
        <v>33</v>
      </c>
      <c r="E452" s="403" t="s">
        <v>1021</v>
      </c>
      <c r="F452" s="403" t="s">
        <v>1022</v>
      </c>
      <c r="G452" s="403" t="s">
        <v>580</v>
      </c>
      <c r="I452" s="403" t="s">
        <v>572</v>
      </c>
      <c r="J452" s="403" t="s">
        <v>573</v>
      </c>
      <c r="K452" s="406">
        <v>5464310.4900000002</v>
      </c>
      <c r="L452" s="136" t="e">
        <f>#REF!-Таблица82343567[[#This Row],[Остаток по состоянию на 30.06.2025 г.]]</f>
        <v>#REF!</v>
      </c>
    </row>
    <row r="453" spans="1:12">
      <c r="A453" s="15" t="s">
        <v>1770</v>
      </c>
      <c r="B453" s="402" t="s">
        <v>1770</v>
      </c>
      <c r="C453" s="403" t="s">
        <v>1287</v>
      </c>
      <c r="D453" s="403" t="s">
        <v>827</v>
      </c>
      <c r="E453" s="403" t="s">
        <v>482</v>
      </c>
      <c r="F453" s="403" t="s">
        <v>1288</v>
      </c>
      <c r="G453" s="403" t="s">
        <v>414</v>
      </c>
      <c r="I453" s="403" t="s">
        <v>1181</v>
      </c>
      <c r="J453" s="403" t="s">
        <v>831</v>
      </c>
      <c r="K453" s="406">
        <v>2623289.25</v>
      </c>
      <c r="L453" s="136" t="e">
        <f>#REF!-Таблица82343567[[#This Row],[Остаток по состоянию на 30.06.2025 г.]]</f>
        <v>#REF!</v>
      </c>
    </row>
    <row r="454" spans="1:12">
      <c r="A454" s="15" t="s">
        <v>1770</v>
      </c>
      <c r="B454" s="402" t="s">
        <v>1770</v>
      </c>
      <c r="C454" s="403" t="s">
        <v>1289</v>
      </c>
      <c r="D454" s="403" t="s">
        <v>33</v>
      </c>
      <c r="E454" s="403" t="s">
        <v>621</v>
      </c>
      <c r="F454" s="403" t="s">
        <v>622</v>
      </c>
      <c r="G454" s="403" t="s">
        <v>156</v>
      </c>
      <c r="I454" s="403" t="s">
        <v>345</v>
      </c>
      <c r="J454" s="403" t="s">
        <v>346</v>
      </c>
      <c r="K454" s="406">
        <v>2301369.11</v>
      </c>
      <c r="L454" s="136" t="e">
        <f>#REF!-Таблица82343567[[#This Row],[Остаток по состоянию на 30.06.2025 г.]]</f>
        <v>#REF!</v>
      </c>
    </row>
    <row r="455" spans="1:12">
      <c r="A455" s="15" t="s">
        <v>1770</v>
      </c>
      <c r="B455" s="402" t="s">
        <v>1770</v>
      </c>
      <c r="C455" s="403" t="s">
        <v>1290</v>
      </c>
      <c r="D455" s="403" t="s">
        <v>33</v>
      </c>
      <c r="E455" s="403" t="s">
        <v>488</v>
      </c>
      <c r="F455" s="403" t="s">
        <v>489</v>
      </c>
      <c r="G455" s="403" t="s">
        <v>316</v>
      </c>
      <c r="I455" s="403" t="s">
        <v>1291</v>
      </c>
      <c r="J455" s="403" t="s">
        <v>1292</v>
      </c>
      <c r="K455" s="406">
        <v>3494617.24</v>
      </c>
      <c r="L455" s="136" t="e">
        <f>#REF!-Таблица82343567[[#This Row],[Остаток по состоянию на 30.06.2025 г.]]</f>
        <v>#REF!</v>
      </c>
    </row>
    <row r="456" spans="1:12" ht="30">
      <c r="A456" s="15" t="s">
        <v>1770</v>
      </c>
      <c r="B456" s="402" t="s">
        <v>1770</v>
      </c>
      <c r="C456" s="402" t="s">
        <v>1293</v>
      </c>
      <c r="D456" s="403" t="s">
        <v>33</v>
      </c>
      <c r="E456" s="403" t="s">
        <v>305</v>
      </c>
      <c r="F456" s="403" t="s">
        <v>306</v>
      </c>
      <c r="G456" s="403" t="s">
        <v>1008</v>
      </c>
      <c r="I456" s="403" t="s">
        <v>1294</v>
      </c>
      <c r="J456" s="403" t="s">
        <v>175</v>
      </c>
      <c r="K456" s="406">
        <v>3527493.17</v>
      </c>
      <c r="L456" s="136" t="e">
        <f>#REF!-Таблица82343567[[#This Row],[Остаток по состоянию на 30.06.2025 г.]]</f>
        <v>#REF!</v>
      </c>
    </row>
    <row r="457" spans="1:12">
      <c r="A457" s="15" t="s">
        <v>1770</v>
      </c>
      <c r="B457" s="402" t="s">
        <v>1770</v>
      </c>
      <c r="C457" s="403" t="s">
        <v>1295</v>
      </c>
      <c r="D457" s="403" t="s">
        <v>83</v>
      </c>
      <c r="E457" s="403" t="s">
        <v>183</v>
      </c>
      <c r="F457" s="403" t="s">
        <v>184</v>
      </c>
      <c r="G457" s="403" t="s">
        <v>1296</v>
      </c>
      <c r="I457" s="403" t="s">
        <v>100</v>
      </c>
      <c r="J457" s="403" t="s">
        <v>101</v>
      </c>
      <c r="K457" s="406">
        <v>5400716.79</v>
      </c>
      <c r="L457" s="136" t="e">
        <f>#REF!-Таблица82343567[[#This Row],[Остаток по состоянию на 30.06.2025 г.]]</f>
        <v>#REF!</v>
      </c>
    </row>
    <row r="458" spans="1:12" ht="45">
      <c r="A458" s="15" t="s">
        <v>1770</v>
      </c>
      <c r="B458" s="402" t="s">
        <v>1770</v>
      </c>
      <c r="C458" s="403" t="s">
        <v>1297</v>
      </c>
      <c r="D458" s="403" t="s">
        <v>33</v>
      </c>
      <c r="E458" s="403" t="s">
        <v>342</v>
      </c>
      <c r="F458" s="403" t="s">
        <v>343</v>
      </c>
      <c r="G458" s="403" t="s">
        <v>1298</v>
      </c>
      <c r="I458" s="403" t="s">
        <v>349</v>
      </c>
      <c r="J458" s="403" t="s">
        <v>350</v>
      </c>
      <c r="K458" s="406">
        <v>2215224.17</v>
      </c>
      <c r="L458" s="136" t="e">
        <f>#REF!-Таблица82343567[[#This Row],[Остаток по состоянию на 30.06.2025 г.]]</f>
        <v>#REF!</v>
      </c>
    </row>
    <row r="459" spans="1:12" ht="45">
      <c r="A459" s="15" t="s">
        <v>1770</v>
      </c>
      <c r="B459" s="402" t="s">
        <v>1770</v>
      </c>
      <c r="C459" s="403" t="s">
        <v>1299</v>
      </c>
      <c r="D459" s="403" t="s">
        <v>33</v>
      </c>
      <c r="E459" s="403" t="s">
        <v>337</v>
      </c>
      <c r="F459" s="403" t="s">
        <v>338</v>
      </c>
      <c r="G459" s="403" t="s">
        <v>540</v>
      </c>
      <c r="I459" s="403" t="s">
        <v>485</v>
      </c>
      <c r="J459" s="403" t="s">
        <v>486</v>
      </c>
      <c r="K459" s="406">
        <v>9240790.5199999996</v>
      </c>
      <c r="L459" s="136" t="e">
        <f>#REF!-Таблица82343567[[#This Row],[Остаток по состоянию на 30.06.2025 г.]]</f>
        <v>#REF!</v>
      </c>
    </row>
    <row r="460" spans="1:12">
      <c r="A460" s="15" t="s">
        <v>1770</v>
      </c>
      <c r="B460" s="402" t="s">
        <v>1770</v>
      </c>
      <c r="C460" s="403" t="s">
        <v>1300</v>
      </c>
      <c r="D460" s="403" t="s">
        <v>83</v>
      </c>
      <c r="E460" s="403" t="s">
        <v>313</v>
      </c>
      <c r="F460" s="403" t="s">
        <v>314</v>
      </c>
      <c r="G460" s="403" t="s">
        <v>162</v>
      </c>
      <c r="I460" s="403" t="s">
        <v>180</v>
      </c>
      <c r="J460" s="403" t="s">
        <v>181</v>
      </c>
      <c r="K460" s="406">
        <v>3334119.07</v>
      </c>
      <c r="L460" s="136" t="e">
        <f>#REF!-Таблица82343567[[#This Row],[Остаток по состоянию на 30.06.2025 г.]]</f>
        <v>#REF!</v>
      </c>
    </row>
    <row r="461" spans="1:12">
      <c r="A461" s="15" t="s">
        <v>1770</v>
      </c>
      <c r="B461" s="402" t="s">
        <v>1770</v>
      </c>
      <c r="C461" s="403" t="s">
        <v>1301</v>
      </c>
      <c r="D461" s="403" t="s">
        <v>33</v>
      </c>
      <c r="E461" s="403" t="s">
        <v>154</v>
      </c>
      <c r="F461" s="403" t="s">
        <v>155</v>
      </c>
      <c r="G461" s="403" t="s">
        <v>1302</v>
      </c>
      <c r="I461" s="403" t="s">
        <v>195</v>
      </c>
      <c r="J461" s="403" t="s">
        <v>51</v>
      </c>
      <c r="K461" s="406">
        <v>3046525.6</v>
      </c>
      <c r="L461" s="136" t="e">
        <f>#REF!-Таблица82343567[[#This Row],[Остаток по состоянию на 30.06.2025 г.]]</f>
        <v>#REF!</v>
      </c>
    </row>
    <row r="462" spans="1:12" ht="30">
      <c r="A462" s="15" t="s">
        <v>1770</v>
      </c>
      <c r="B462" s="402" t="s">
        <v>1770</v>
      </c>
      <c r="C462" s="403" t="s">
        <v>1303</v>
      </c>
      <c r="D462" s="403" t="s">
        <v>33</v>
      </c>
      <c r="E462" s="403" t="s">
        <v>362</v>
      </c>
      <c r="F462" s="403" t="s">
        <v>363</v>
      </c>
      <c r="G462" s="403" t="s">
        <v>185</v>
      </c>
      <c r="I462" s="403" t="s">
        <v>349</v>
      </c>
      <c r="J462" s="403" t="s">
        <v>350</v>
      </c>
      <c r="K462" s="406">
        <v>8301415.6799999997</v>
      </c>
      <c r="L462" s="136" t="e">
        <f>#REF!-Таблица82343567[[#This Row],[Остаток по состоянию на 30.06.2025 г.]]</f>
        <v>#REF!</v>
      </c>
    </row>
    <row r="463" spans="1:12">
      <c r="A463" s="15" t="s">
        <v>1770</v>
      </c>
      <c r="B463" s="402" t="s">
        <v>1770</v>
      </c>
      <c r="C463" s="403" t="s">
        <v>1304</v>
      </c>
      <c r="D463" s="403" t="s">
        <v>33</v>
      </c>
      <c r="E463" s="403" t="s">
        <v>410</v>
      </c>
      <c r="F463" s="403" t="s">
        <v>411</v>
      </c>
      <c r="G463" s="403" t="s">
        <v>1305</v>
      </c>
      <c r="I463" s="408" t="s">
        <v>238</v>
      </c>
      <c r="J463" s="408">
        <v>2462048307</v>
      </c>
      <c r="K463" s="406">
        <v>2523801.63</v>
      </c>
      <c r="L463" s="136" t="e">
        <f>#REF!-Таблица82343567[[#This Row],[Остаток по состоянию на 30.06.2025 г.]]</f>
        <v>#REF!</v>
      </c>
    </row>
    <row r="464" spans="1:12">
      <c r="A464" s="15" t="s">
        <v>1770</v>
      </c>
      <c r="B464" s="402" t="s">
        <v>1770</v>
      </c>
      <c r="C464" s="403" t="s">
        <v>1306</v>
      </c>
      <c r="D464" s="403" t="s">
        <v>33</v>
      </c>
      <c r="E464" s="403" t="s">
        <v>1307</v>
      </c>
      <c r="F464" s="403" t="s">
        <v>1308</v>
      </c>
      <c r="G464" s="403" t="s">
        <v>371</v>
      </c>
      <c r="I464" s="403" t="s">
        <v>625</v>
      </c>
      <c r="J464" s="403" t="s">
        <v>626</v>
      </c>
      <c r="K464" s="406">
        <v>4681239.21</v>
      </c>
      <c r="L464" s="136" t="e">
        <f>#REF!-Таблица82343567[[#This Row],[Остаток по состоянию на 30.06.2025 г.]]</f>
        <v>#REF!</v>
      </c>
    </row>
    <row r="465" spans="1:12">
      <c r="A465" s="15" t="s">
        <v>1770</v>
      </c>
      <c r="B465" s="402" t="s">
        <v>1770</v>
      </c>
      <c r="C465" s="403" t="s">
        <v>1309</v>
      </c>
      <c r="D465" s="403" t="s">
        <v>33</v>
      </c>
      <c r="E465" s="403" t="s">
        <v>154</v>
      </c>
      <c r="F465" s="403" t="s">
        <v>155</v>
      </c>
      <c r="G465" s="403" t="s">
        <v>138</v>
      </c>
      <c r="I465" s="403" t="s">
        <v>705</v>
      </c>
      <c r="J465" s="403" t="s">
        <v>706</v>
      </c>
      <c r="K465" s="406">
        <v>5117339.8899999997</v>
      </c>
      <c r="L465" s="136" t="e">
        <f>#REF!-Таблица82343567[[#This Row],[Остаток по состоянию на 30.06.2025 г.]]</f>
        <v>#REF!</v>
      </c>
    </row>
    <row r="466" spans="1:12" ht="30">
      <c r="A466" s="15" t="s">
        <v>1770</v>
      </c>
      <c r="B466" s="402" t="s">
        <v>1770</v>
      </c>
      <c r="C466" s="403" t="s">
        <v>1310</v>
      </c>
      <c r="D466" s="403" t="s">
        <v>33</v>
      </c>
      <c r="E466" s="403" t="s">
        <v>967</v>
      </c>
      <c r="F466" s="403" t="s">
        <v>968</v>
      </c>
      <c r="G466" s="403" t="s">
        <v>335</v>
      </c>
      <c r="I466" s="403" t="s">
        <v>969</v>
      </c>
      <c r="J466" s="403" t="s">
        <v>970</v>
      </c>
      <c r="K466" s="406">
        <v>12633904.289999999</v>
      </c>
      <c r="L466" s="136" t="e">
        <f>#REF!-Таблица82343567[[#This Row],[Остаток по состоянию на 30.06.2025 г.]]</f>
        <v>#REF!</v>
      </c>
    </row>
    <row r="467" spans="1:12">
      <c r="A467" s="15" t="s">
        <v>1770</v>
      </c>
      <c r="B467" s="402" t="s">
        <v>1770</v>
      </c>
      <c r="C467" s="403" t="s">
        <v>1311</v>
      </c>
      <c r="D467" s="403" t="s">
        <v>33</v>
      </c>
      <c r="E467" s="403" t="s">
        <v>450</v>
      </c>
      <c r="F467" s="403" t="s">
        <v>451</v>
      </c>
      <c r="G467" s="403" t="s">
        <v>270</v>
      </c>
      <c r="I467" s="403" t="s">
        <v>195</v>
      </c>
      <c r="J467" s="403" t="s">
        <v>51</v>
      </c>
      <c r="K467" s="406">
        <v>1831070.39</v>
      </c>
      <c r="L467" s="136" t="e">
        <f>#REF!-Таблица82343567[[#This Row],[Остаток по состоянию на 30.06.2025 г.]]</f>
        <v>#REF!</v>
      </c>
    </row>
    <row r="468" spans="1:12">
      <c r="A468" s="15" t="s">
        <v>1770</v>
      </c>
      <c r="B468" s="402" t="s">
        <v>1770</v>
      </c>
      <c r="C468" s="403" t="s">
        <v>1312</v>
      </c>
      <c r="D468" s="403" t="s">
        <v>33</v>
      </c>
      <c r="E468" s="403" t="s">
        <v>1313</v>
      </c>
      <c r="F468" s="403" t="s">
        <v>1314</v>
      </c>
      <c r="G468" s="403" t="s">
        <v>383</v>
      </c>
      <c r="I468" s="403" t="s">
        <v>1105</v>
      </c>
      <c r="J468" s="403" t="s">
        <v>1106</v>
      </c>
      <c r="K468" s="406">
        <v>11795109.289999999</v>
      </c>
      <c r="L468" s="136" t="e">
        <f>#REF!-Таблица82343567[[#This Row],[Остаток по состоянию на 30.06.2025 г.]]</f>
        <v>#REF!</v>
      </c>
    </row>
    <row r="469" spans="1:12">
      <c r="A469" s="15" t="s">
        <v>1770</v>
      </c>
      <c r="B469" s="402" t="s">
        <v>1770</v>
      </c>
      <c r="C469" s="403" t="s">
        <v>1315</v>
      </c>
      <c r="D469" s="403" t="s">
        <v>827</v>
      </c>
      <c r="E469" s="403" t="s">
        <v>828</v>
      </c>
      <c r="F469" s="403" t="s">
        <v>829</v>
      </c>
      <c r="G469" s="403" t="s">
        <v>1069</v>
      </c>
      <c r="I469" s="403" t="s">
        <v>1181</v>
      </c>
      <c r="J469" s="403" t="s">
        <v>831</v>
      </c>
      <c r="K469" s="406">
        <v>10415994.9</v>
      </c>
      <c r="L469" s="136" t="e">
        <f>#REF!-Таблица82343567[[#This Row],[Остаток по состоянию на 30.06.2025 г.]]</f>
        <v>#REF!</v>
      </c>
    </row>
    <row r="470" spans="1:12">
      <c r="A470" s="15" t="s">
        <v>1770</v>
      </c>
      <c r="B470" s="402" t="s">
        <v>1770</v>
      </c>
      <c r="C470" s="403" t="s">
        <v>1316</v>
      </c>
      <c r="D470" s="403" t="s">
        <v>33</v>
      </c>
      <c r="E470" s="403" t="s">
        <v>202</v>
      </c>
      <c r="F470" s="403" t="s">
        <v>203</v>
      </c>
      <c r="G470" s="403" t="s">
        <v>1317</v>
      </c>
      <c r="I470" s="403" t="s">
        <v>1105</v>
      </c>
      <c r="J470" s="403" t="s">
        <v>1106</v>
      </c>
      <c r="K470" s="406">
        <v>12617594.939999999</v>
      </c>
      <c r="L470" s="136" t="e">
        <f>#REF!-Таблица82343567[[#This Row],[Остаток по состоянию на 30.06.2025 г.]]</f>
        <v>#REF!</v>
      </c>
    </row>
    <row r="471" spans="1:12" ht="30">
      <c r="A471" s="15" t="s">
        <v>1770</v>
      </c>
      <c r="B471" s="402" t="s">
        <v>1770</v>
      </c>
      <c r="C471" s="403" t="s">
        <v>1319</v>
      </c>
      <c r="D471" s="403" t="s">
        <v>33</v>
      </c>
      <c r="E471" s="403" t="s">
        <v>208</v>
      </c>
      <c r="F471" s="403" t="s">
        <v>209</v>
      </c>
      <c r="G471" s="403" t="s">
        <v>1320</v>
      </c>
      <c r="I471" s="403" t="s">
        <v>572</v>
      </c>
      <c r="J471" s="403" t="s">
        <v>573</v>
      </c>
      <c r="K471" s="406">
        <v>15010550.470000001</v>
      </c>
      <c r="L471" s="136" t="e">
        <f>#REF!-Таблица82343567[[#This Row],[Остаток по состоянию на 30.06.2025 г.]]</f>
        <v>#REF!</v>
      </c>
    </row>
    <row r="472" spans="1:12">
      <c r="A472" s="15" t="s">
        <v>1770</v>
      </c>
      <c r="B472" s="402" t="s">
        <v>1770</v>
      </c>
      <c r="C472" s="403" t="s">
        <v>1321</v>
      </c>
      <c r="D472" s="403" t="s">
        <v>33</v>
      </c>
      <c r="E472" s="403" t="s">
        <v>563</v>
      </c>
      <c r="F472" s="403" t="s">
        <v>564</v>
      </c>
      <c r="G472" s="403" t="s">
        <v>1052</v>
      </c>
      <c r="I472" s="403" t="s">
        <v>238</v>
      </c>
      <c r="J472" s="403" t="s">
        <v>239</v>
      </c>
      <c r="K472" s="406">
        <v>5462669.6699999999</v>
      </c>
      <c r="L472" s="136" t="e">
        <f>#REF!-Таблица82343567[[#This Row],[Остаток по состоянию на 30.06.2025 г.]]</f>
        <v>#REF!</v>
      </c>
    </row>
    <row r="473" spans="1:12">
      <c r="A473" s="15" t="s">
        <v>1770</v>
      </c>
      <c r="B473" s="402" t="s">
        <v>1770</v>
      </c>
      <c r="C473" s="403" t="s">
        <v>1322</v>
      </c>
      <c r="D473" s="403" t="s">
        <v>83</v>
      </c>
      <c r="E473" s="403" t="s">
        <v>385</v>
      </c>
      <c r="F473" s="403" t="s">
        <v>224</v>
      </c>
      <c r="G473" s="403" t="s">
        <v>792</v>
      </c>
      <c r="I473" s="403" t="s">
        <v>180</v>
      </c>
      <c r="J473" s="403" t="s">
        <v>181</v>
      </c>
      <c r="K473" s="406">
        <v>5110316.0599999996</v>
      </c>
      <c r="L473" s="136" t="e">
        <f>#REF!-Таблица82343567[[#This Row],[Остаток по состоянию на 30.06.2025 г.]]</f>
        <v>#REF!</v>
      </c>
    </row>
    <row r="474" spans="1:12">
      <c r="A474" s="15" t="s">
        <v>1770</v>
      </c>
      <c r="B474" s="402" t="s">
        <v>1770</v>
      </c>
      <c r="C474" s="403" t="s">
        <v>1323</v>
      </c>
      <c r="D474" s="403" t="s">
        <v>33</v>
      </c>
      <c r="E474" s="403" t="s">
        <v>1003</v>
      </c>
      <c r="F474" s="403" t="s">
        <v>1004</v>
      </c>
      <c r="G474" s="403" t="s">
        <v>156</v>
      </c>
      <c r="I474" s="403" t="s">
        <v>1219</v>
      </c>
      <c r="J474" s="403" t="s">
        <v>1220</v>
      </c>
      <c r="K474" s="406">
        <v>17339885.559999999</v>
      </c>
      <c r="L474" s="136" t="e">
        <f>#REF!-Таблица82343567[[#This Row],[Остаток по состоянию на 30.06.2025 г.]]</f>
        <v>#REF!</v>
      </c>
    </row>
    <row r="475" spans="1:12">
      <c r="A475" s="15" t="s">
        <v>1770</v>
      </c>
      <c r="B475" s="402" t="s">
        <v>1770</v>
      </c>
      <c r="C475" s="403" t="s">
        <v>1324</v>
      </c>
      <c r="D475" s="403" t="s">
        <v>33</v>
      </c>
      <c r="E475" s="403" t="s">
        <v>1325</v>
      </c>
      <c r="F475" s="403" t="s">
        <v>1326</v>
      </c>
      <c r="G475" s="403" t="s">
        <v>1069</v>
      </c>
      <c r="I475" s="403" t="s">
        <v>1327</v>
      </c>
      <c r="J475" s="403" t="s">
        <v>1328</v>
      </c>
      <c r="K475" s="406">
        <v>9475137.6300000008</v>
      </c>
      <c r="L475" s="136" t="e">
        <f>#REF!-Таблица82343567[[#This Row],[Остаток по состоянию на 30.06.2025 г.]]</f>
        <v>#REF!</v>
      </c>
    </row>
    <row r="476" spans="1:12" ht="45">
      <c r="A476" s="15" t="s">
        <v>1770</v>
      </c>
      <c r="B476" s="402" t="s">
        <v>1770</v>
      </c>
      <c r="C476" s="403" t="s">
        <v>1329</v>
      </c>
      <c r="D476" s="403" t="s">
        <v>33</v>
      </c>
      <c r="E476" s="403" t="s">
        <v>342</v>
      </c>
      <c r="F476" s="403" t="s">
        <v>343</v>
      </c>
      <c r="G476" s="403" t="s">
        <v>1330</v>
      </c>
      <c r="I476" s="403" t="s">
        <v>349</v>
      </c>
      <c r="J476" s="403" t="s">
        <v>350</v>
      </c>
      <c r="K476" s="406">
        <v>2015283.62</v>
      </c>
      <c r="L476" s="136" t="e">
        <f>#REF!-Таблица82343567[[#This Row],[Остаток по состоянию на 30.06.2025 г.]]</f>
        <v>#REF!</v>
      </c>
    </row>
    <row r="477" spans="1:12" ht="30">
      <c r="A477" s="15" t="s">
        <v>1770</v>
      </c>
      <c r="B477" s="402" t="s">
        <v>1770</v>
      </c>
      <c r="C477" s="403" t="s">
        <v>1331</v>
      </c>
      <c r="D477" s="403" t="s">
        <v>33</v>
      </c>
      <c r="E477" s="403" t="s">
        <v>41</v>
      </c>
      <c r="F477" s="403" t="s">
        <v>42</v>
      </c>
      <c r="G477" s="403" t="s">
        <v>1063</v>
      </c>
      <c r="I477" s="403" t="s">
        <v>1053</v>
      </c>
      <c r="J477" s="403" t="s">
        <v>51</v>
      </c>
      <c r="K477" s="406">
        <v>3659011.71</v>
      </c>
      <c r="L477" s="136" t="e">
        <f>#REF!-Таблица82343567[[#This Row],[Остаток по состоянию на 30.06.2025 г.]]</f>
        <v>#REF!</v>
      </c>
    </row>
    <row r="478" spans="1:12">
      <c r="A478" s="15" t="s">
        <v>1770</v>
      </c>
      <c r="B478" s="402" t="s">
        <v>1770</v>
      </c>
      <c r="C478" s="403" t="s">
        <v>1332</v>
      </c>
      <c r="D478" s="403" t="s">
        <v>33</v>
      </c>
      <c r="E478" s="403" t="s">
        <v>765</v>
      </c>
      <c r="F478" s="403" t="s">
        <v>766</v>
      </c>
      <c r="G478" s="403" t="s">
        <v>111</v>
      </c>
      <c r="I478" s="403" t="s">
        <v>195</v>
      </c>
      <c r="J478" s="403" t="s">
        <v>51</v>
      </c>
      <c r="K478" s="406">
        <v>702983.54</v>
      </c>
      <c r="L478" s="136" t="e">
        <f>#REF!-Таблица82343567[[#This Row],[Остаток по состоянию на 30.06.2025 г.]]</f>
        <v>#REF!</v>
      </c>
    </row>
    <row r="479" spans="1:12">
      <c r="A479" s="15" t="s">
        <v>1770</v>
      </c>
      <c r="B479" s="402" t="s">
        <v>1770</v>
      </c>
      <c r="C479" s="403" t="s">
        <v>1333</v>
      </c>
      <c r="D479" s="403" t="s">
        <v>33</v>
      </c>
      <c r="E479" s="403" t="s">
        <v>639</v>
      </c>
      <c r="F479" s="403" t="s">
        <v>640</v>
      </c>
      <c r="G479" s="403">
        <v>63</v>
      </c>
      <c r="I479" s="403" t="s">
        <v>195</v>
      </c>
      <c r="J479" s="403" t="s">
        <v>51</v>
      </c>
      <c r="K479" s="406">
        <v>1498630.07</v>
      </c>
      <c r="L479" s="136" t="e">
        <f>#REF!-Таблица82343567[[#This Row],[Остаток по состоянию на 30.06.2025 г.]]</f>
        <v>#REF!</v>
      </c>
    </row>
    <row r="480" spans="1:12">
      <c r="A480" s="15" t="s">
        <v>1770</v>
      </c>
      <c r="B480" s="402" t="s">
        <v>1770</v>
      </c>
      <c r="C480" s="403" t="s">
        <v>1334</v>
      </c>
      <c r="D480" s="403" t="s">
        <v>33</v>
      </c>
      <c r="E480" s="403" t="s">
        <v>165</v>
      </c>
      <c r="F480" s="403" t="s">
        <v>166</v>
      </c>
      <c r="G480" s="403" t="s">
        <v>93</v>
      </c>
      <c r="I480" s="403" t="s">
        <v>1112</v>
      </c>
      <c r="J480" s="403" t="s">
        <v>1113</v>
      </c>
      <c r="K480" s="406">
        <v>12995135</v>
      </c>
      <c r="L480" s="136" t="e">
        <f>#REF!-Таблица82343567[[#This Row],[Остаток по состоянию на 30.06.2025 г.]]</f>
        <v>#REF!</v>
      </c>
    </row>
    <row r="481" spans="1:12" ht="30">
      <c r="A481" s="15" t="s">
        <v>1770</v>
      </c>
      <c r="B481" s="402" t="s">
        <v>1770</v>
      </c>
      <c r="C481" s="403" t="s">
        <v>1336</v>
      </c>
      <c r="D481" s="403" t="s">
        <v>33</v>
      </c>
      <c r="E481" s="403" t="s">
        <v>967</v>
      </c>
      <c r="F481" s="403" t="s">
        <v>968</v>
      </c>
      <c r="G481" s="403" t="s">
        <v>246</v>
      </c>
      <c r="I481" s="403" t="s">
        <v>1337</v>
      </c>
      <c r="J481" s="403" t="s">
        <v>1338</v>
      </c>
      <c r="K481" s="406">
        <v>5442088.5899999999</v>
      </c>
      <c r="L481" s="136" t="e">
        <f>#REF!-Таблица82343567[[#This Row],[Остаток по состоянию на 30.06.2025 г.]]</f>
        <v>#REF!</v>
      </c>
    </row>
    <row r="482" spans="1:12">
      <c r="A482" s="15" t="s">
        <v>1770</v>
      </c>
      <c r="B482" s="402" t="s">
        <v>1770</v>
      </c>
      <c r="C482" s="403" t="s">
        <v>1344</v>
      </c>
      <c r="D482" s="403" t="s">
        <v>33</v>
      </c>
      <c r="E482" s="403" t="s">
        <v>202</v>
      </c>
      <c r="F482" s="403" t="s">
        <v>203</v>
      </c>
      <c r="G482" s="403" t="s">
        <v>461</v>
      </c>
      <c r="I482" s="403" t="s">
        <v>1105</v>
      </c>
      <c r="J482" s="403" t="s">
        <v>1106</v>
      </c>
      <c r="K482" s="406">
        <v>13781464.710000001</v>
      </c>
      <c r="L482" s="136" t="e">
        <f>#REF!-Таблица82343567[[#This Row],[Остаток по состоянию на 30.06.2025 г.]]</f>
        <v>#REF!</v>
      </c>
    </row>
    <row r="483" spans="1:12" ht="30">
      <c r="A483" s="15" t="s">
        <v>1770</v>
      </c>
      <c r="B483" s="402" t="s">
        <v>1770</v>
      </c>
      <c r="C483" s="403" t="s">
        <v>1345</v>
      </c>
      <c r="D483" s="403" t="s">
        <v>33</v>
      </c>
      <c r="E483" s="403" t="s">
        <v>613</v>
      </c>
      <c r="F483" s="403" t="s">
        <v>614</v>
      </c>
      <c r="G483" s="403" t="s">
        <v>148</v>
      </c>
      <c r="I483" s="403" t="s">
        <v>433</v>
      </c>
      <c r="J483" s="403" t="s">
        <v>434</v>
      </c>
      <c r="K483" s="406">
        <v>14293306.439999999</v>
      </c>
      <c r="L483" s="136" t="e">
        <f>#REF!-Таблица82343567[[#This Row],[Остаток по состоянию на 30.06.2025 г.]]</f>
        <v>#REF!</v>
      </c>
    </row>
    <row r="484" spans="1:12" ht="30">
      <c r="A484" s="15" t="s">
        <v>1770</v>
      </c>
      <c r="B484" s="402" t="s">
        <v>1770</v>
      </c>
      <c r="C484" s="403" t="s">
        <v>1346</v>
      </c>
      <c r="D484" s="403" t="s">
        <v>33</v>
      </c>
      <c r="E484" s="403" t="s">
        <v>613</v>
      </c>
      <c r="F484" s="403" t="s">
        <v>614</v>
      </c>
      <c r="G484" s="403" t="s">
        <v>156</v>
      </c>
      <c r="I484" s="403" t="s">
        <v>433</v>
      </c>
      <c r="J484" s="403" t="s">
        <v>434</v>
      </c>
      <c r="K484" s="406">
        <v>15103251.24</v>
      </c>
      <c r="L484" s="136" t="e">
        <f>#REF!-Таблица82343567[[#This Row],[Остаток по состоянию на 30.06.2025 г.]]</f>
        <v>#REF!</v>
      </c>
    </row>
    <row r="485" spans="1:12" ht="45">
      <c r="A485" s="15" t="s">
        <v>1770</v>
      </c>
      <c r="B485" s="402" t="s">
        <v>1770</v>
      </c>
      <c r="C485" s="403" t="s">
        <v>1347</v>
      </c>
      <c r="D485" s="403" t="s">
        <v>33</v>
      </c>
      <c r="E485" s="403" t="s">
        <v>517</v>
      </c>
      <c r="F485" s="403" t="s">
        <v>518</v>
      </c>
      <c r="G485" s="403" t="s">
        <v>469</v>
      </c>
      <c r="I485" s="403" t="s">
        <v>485</v>
      </c>
      <c r="J485" s="403" t="s">
        <v>486</v>
      </c>
      <c r="K485" s="406">
        <v>7613449.6100000003</v>
      </c>
      <c r="L485" s="136" t="e">
        <f>#REF!-Таблица82343567[[#This Row],[Остаток по состоянию на 30.06.2025 г.]]</f>
        <v>#REF!</v>
      </c>
    </row>
    <row r="486" spans="1:12" ht="30">
      <c r="A486" s="15" t="s">
        <v>1770</v>
      </c>
      <c r="B486" s="402" t="s">
        <v>1770</v>
      </c>
      <c r="C486" s="403" t="s">
        <v>1348</v>
      </c>
      <c r="D486" s="403" t="s">
        <v>33</v>
      </c>
      <c r="E486" s="403" t="s">
        <v>1349</v>
      </c>
      <c r="F486" s="403" t="s">
        <v>1350</v>
      </c>
      <c r="G486" s="403" t="s">
        <v>786</v>
      </c>
      <c r="I486" s="403" t="s">
        <v>1191</v>
      </c>
      <c r="J486" s="403" t="s">
        <v>1192</v>
      </c>
      <c r="K486" s="406">
        <v>16389830.15</v>
      </c>
      <c r="L486" s="136" t="e">
        <f>#REF!-Таблица82343567[[#This Row],[Остаток по состоянию на 30.06.2025 г.]]</f>
        <v>#REF!</v>
      </c>
    </row>
    <row r="487" spans="1:12">
      <c r="A487" s="15" t="s">
        <v>1770</v>
      </c>
      <c r="B487" s="402" t="s">
        <v>1770</v>
      </c>
      <c r="C487" s="403" t="s">
        <v>1351</v>
      </c>
      <c r="D487" s="403" t="s">
        <v>33</v>
      </c>
      <c r="E487" s="403" t="s">
        <v>165</v>
      </c>
      <c r="F487" s="403" t="s">
        <v>166</v>
      </c>
      <c r="G487" s="403" t="s">
        <v>1352</v>
      </c>
      <c r="I487" s="403" t="s">
        <v>195</v>
      </c>
      <c r="J487" s="403" t="s">
        <v>51</v>
      </c>
      <c r="K487" s="406">
        <v>1593462.22</v>
      </c>
      <c r="L487" s="136" t="e">
        <f>#REF!-Таблица82343567[[#This Row],[Остаток по состоянию на 30.06.2025 г.]]</f>
        <v>#REF!</v>
      </c>
    </row>
    <row r="488" spans="1:12">
      <c r="A488" s="15" t="s">
        <v>1770</v>
      </c>
      <c r="B488" s="402" t="s">
        <v>1770</v>
      </c>
      <c r="C488" s="403" t="s">
        <v>1353</v>
      </c>
      <c r="D488" s="403" t="s">
        <v>33</v>
      </c>
      <c r="E488" s="403" t="s">
        <v>202</v>
      </c>
      <c r="F488" s="403" t="s">
        <v>203</v>
      </c>
      <c r="G488" s="403" t="s">
        <v>121</v>
      </c>
      <c r="I488" s="403" t="s">
        <v>1105</v>
      </c>
      <c r="J488" s="403" t="s">
        <v>1106</v>
      </c>
      <c r="K488" s="406">
        <v>16796533.960000001</v>
      </c>
      <c r="L488" s="136" t="e">
        <f>#REF!-Таблица82343567[[#This Row],[Остаток по состоянию на 30.06.2025 г.]]</f>
        <v>#REF!</v>
      </c>
    </row>
    <row r="489" spans="1:12">
      <c r="A489" s="15" t="s">
        <v>1770</v>
      </c>
      <c r="B489" s="402" t="s">
        <v>1770</v>
      </c>
      <c r="C489" s="403" t="s">
        <v>1355</v>
      </c>
      <c r="D489" s="403" t="s">
        <v>33</v>
      </c>
      <c r="E489" s="403" t="s">
        <v>337</v>
      </c>
      <c r="F489" s="403" t="s">
        <v>338</v>
      </c>
      <c r="G489" s="403" t="s">
        <v>1052</v>
      </c>
      <c r="I489" s="403" t="s">
        <v>195</v>
      </c>
      <c r="J489" s="403" t="s">
        <v>51</v>
      </c>
      <c r="K489" s="406">
        <v>4662750.7699999996</v>
      </c>
      <c r="L489" s="136" t="e">
        <f>#REF!-Таблица82343567[[#This Row],[Остаток по состоянию на 30.06.2025 г.]]</f>
        <v>#REF!</v>
      </c>
    </row>
    <row r="490" spans="1:12">
      <c r="A490" s="15" t="s">
        <v>1770</v>
      </c>
      <c r="B490" s="402" t="s">
        <v>1770</v>
      </c>
      <c r="C490" s="403" t="s">
        <v>1356</v>
      </c>
      <c r="D490" s="403" t="s">
        <v>33</v>
      </c>
      <c r="E490" s="403" t="s">
        <v>471</v>
      </c>
      <c r="F490" s="403" t="s">
        <v>472</v>
      </c>
      <c r="G490" s="403" t="s">
        <v>680</v>
      </c>
      <c r="I490" s="403" t="s">
        <v>345</v>
      </c>
      <c r="J490" s="403" t="s">
        <v>346</v>
      </c>
      <c r="K490" s="406">
        <v>4546964.34</v>
      </c>
      <c r="L490" s="136" t="e">
        <f>#REF!-Таблица82343567[[#This Row],[Остаток по состоянию на 30.06.2025 г.]]</f>
        <v>#REF!</v>
      </c>
    </row>
    <row r="491" spans="1:12">
      <c r="A491" s="15" t="s">
        <v>1770</v>
      </c>
      <c r="B491" s="402" t="s">
        <v>1770</v>
      </c>
      <c r="C491" s="403" t="s">
        <v>1357</v>
      </c>
      <c r="D491" s="403" t="s">
        <v>33</v>
      </c>
      <c r="E491" s="403" t="s">
        <v>1358</v>
      </c>
      <c r="F491" s="403" t="s">
        <v>1359</v>
      </c>
      <c r="G491" s="403" t="s">
        <v>1360</v>
      </c>
      <c r="I491" s="403" t="s">
        <v>1361</v>
      </c>
      <c r="J491" s="403" t="s">
        <v>1362</v>
      </c>
      <c r="K491" s="406">
        <v>13140417.619999999</v>
      </c>
      <c r="L491" s="136" t="e">
        <f>#REF!-Таблица82343567[[#This Row],[Остаток по состоянию на 30.06.2025 г.]]</f>
        <v>#REF!</v>
      </c>
    </row>
    <row r="492" spans="1:12">
      <c r="A492" s="15" t="s">
        <v>1770</v>
      </c>
      <c r="B492" s="402" t="s">
        <v>1770</v>
      </c>
      <c r="C492" s="403" t="s">
        <v>1363</v>
      </c>
      <c r="D492" s="403" t="s">
        <v>33</v>
      </c>
      <c r="E492" s="403" t="s">
        <v>1257</v>
      </c>
      <c r="F492" s="403" t="s">
        <v>1258</v>
      </c>
      <c r="G492" s="403" t="s">
        <v>1364</v>
      </c>
      <c r="I492" s="403" t="s">
        <v>1105</v>
      </c>
      <c r="J492" s="403" t="s">
        <v>1106</v>
      </c>
      <c r="K492" s="406">
        <v>18745971.18</v>
      </c>
      <c r="L492" s="136" t="e">
        <f>#REF!-Таблица82343567[[#This Row],[Остаток по состоянию на 30.06.2025 г.]]</f>
        <v>#REF!</v>
      </c>
    </row>
    <row r="493" spans="1:12">
      <c r="A493" s="15" t="s">
        <v>1770</v>
      </c>
      <c r="B493" s="402" t="s">
        <v>1770</v>
      </c>
      <c r="C493" s="403" t="s">
        <v>1365</v>
      </c>
      <c r="D493" s="403" t="s">
        <v>33</v>
      </c>
      <c r="E493" s="403" t="s">
        <v>699</v>
      </c>
      <c r="F493" s="403" t="s">
        <v>700</v>
      </c>
      <c r="G493" s="403" t="s">
        <v>270</v>
      </c>
      <c r="I493" s="403" t="s">
        <v>195</v>
      </c>
      <c r="J493" s="403" t="s">
        <v>51</v>
      </c>
      <c r="K493" s="406">
        <v>3043801.33</v>
      </c>
      <c r="L493" s="136" t="e">
        <f>#REF!-Таблица82343567[[#This Row],[Остаток по состоянию на 30.06.2025 г.]]</f>
        <v>#REF!</v>
      </c>
    </row>
    <row r="494" spans="1:12">
      <c r="A494" s="15" t="s">
        <v>1770</v>
      </c>
      <c r="B494" s="402" t="s">
        <v>1770</v>
      </c>
      <c r="C494" s="403" t="s">
        <v>1366</v>
      </c>
      <c r="D494" s="403" t="s">
        <v>33</v>
      </c>
      <c r="E494" s="403" t="s">
        <v>1358</v>
      </c>
      <c r="F494" s="403" t="s">
        <v>1359</v>
      </c>
      <c r="G494" s="403" t="s">
        <v>1164</v>
      </c>
      <c r="I494" s="403" t="s">
        <v>1361</v>
      </c>
      <c r="J494" s="403" t="s">
        <v>1362</v>
      </c>
      <c r="K494" s="406">
        <v>18583564.579999998</v>
      </c>
      <c r="L494" s="136" t="e">
        <f>#REF!-Таблица82343567[[#This Row],[Остаток по состоянию на 30.06.2025 г.]]</f>
        <v>#REF!</v>
      </c>
    </row>
    <row r="495" spans="1:12" ht="30">
      <c r="A495" s="15" t="s">
        <v>1770</v>
      </c>
      <c r="B495" s="402" t="s">
        <v>1770</v>
      </c>
      <c r="C495" s="403" t="s">
        <v>1367</v>
      </c>
      <c r="D495" s="403" t="s">
        <v>33</v>
      </c>
      <c r="E495" s="403" t="s">
        <v>1368</v>
      </c>
      <c r="F495" s="403" t="s">
        <v>1369</v>
      </c>
      <c r="G495" s="403" t="s">
        <v>728</v>
      </c>
      <c r="I495" s="403" t="s">
        <v>157</v>
      </c>
      <c r="J495" s="403" t="s">
        <v>158</v>
      </c>
      <c r="K495" s="406">
        <v>8011503.3399999999</v>
      </c>
      <c r="L495" s="136" t="e">
        <f>#REF!-Таблица82343567[[#This Row],[Остаток по состоянию на 30.06.2025 г.]]</f>
        <v>#REF!</v>
      </c>
    </row>
    <row r="496" spans="1:12" ht="30">
      <c r="A496" s="15" t="s">
        <v>1770</v>
      </c>
      <c r="B496" s="402" t="s">
        <v>1770</v>
      </c>
      <c r="C496" s="403" t="s">
        <v>1370</v>
      </c>
      <c r="D496" s="403" t="s">
        <v>33</v>
      </c>
      <c r="E496" s="403" t="s">
        <v>305</v>
      </c>
      <c r="F496" s="403" t="s">
        <v>306</v>
      </c>
      <c r="G496" s="403" t="s">
        <v>75</v>
      </c>
      <c r="I496" s="403" t="s">
        <v>1791</v>
      </c>
      <c r="J496" s="403" t="s">
        <v>51</v>
      </c>
      <c r="K496" s="406">
        <v>5909833.7300000004</v>
      </c>
      <c r="L496" s="136" t="e">
        <f>#REF!-Таблица82343567[[#This Row],[Остаток по состоянию на 30.06.2025 г.]]</f>
        <v>#REF!</v>
      </c>
    </row>
    <row r="497" spans="1:12" ht="30">
      <c r="A497" s="15" t="s">
        <v>1770</v>
      </c>
      <c r="B497" s="402" t="s">
        <v>1770</v>
      </c>
      <c r="C497" s="403" t="s">
        <v>1373</v>
      </c>
      <c r="D497" s="403" t="s">
        <v>33</v>
      </c>
      <c r="E497" s="403" t="s">
        <v>208</v>
      </c>
      <c r="F497" s="403" t="s">
        <v>209</v>
      </c>
      <c r="G497" s="403" t="s">
        <v>43</v>
      </c>
      <c r="I497" s="403" t="s">
        <v>572</v>
      </c>
      <c r="J497" s="403" t="s">
        <v>573</v>
      </c>
      <c r="K497" s="406">
        <v>3969501.84</v>
      </c>
      <c r="L497" s="136" t="e">
        <f>#REF!-Таблица82343567[[#This Row],[Остаток по состоянию на 30.06.2025 г.]]</f>
        <v>#REF!</v>
      </c>
    </row>
    <row r="498" spans="1:12" ht="30">
      <c r="A498" s="15" t="s">
        <v>1770</v>
      </c>
      <c r="B498" s="402" t="s">
        <v>1770</v>
      </c>
      <c r="C498" s="403" t="s">
        <v>1374</v>
      </c>
      <c r="D498" s="403" t="s">
        <v>33</v>
      </c>
      <c r="E498" s="403" t="s">
        <v>765</v>
      </c>
      <c r="F498" s="403" t="s">
        <v>766</v>
      </c>
      <c r="G498" s="403" t="s">
        <v>162</v>
      </c>
      <c r="I498" s="408" t="s">
        <v>349</v>
      </c>
      <c r="J498" s="408" t="s">
        <v>350</v>
      </c>
      <c r="K498" s="406">
        <v>7870045.6900000004</v>
      </c>
      <c r="L498" s="136" t="e">
        <f>#REF!-Таблица82343567[[#This Row],[Остаток по состоянию на 30.06.2025 г.]]</f>
        <v>#REF!</v>
      </c>
    </row>
    <row r="499" spans="1:12">
      <c r="A499" s="15" t="s">
        <v>1770</v>
      </c>
      <c r="B499" s="402" t="s">
        <v>1770</v>
      </c>
      <c r="C499" s="403" t="s">
        <v>1375</v>
      </c>
      <c r="D499" s="403" t="s">
        <v>33</v>
      </c>
      <c r="E499" s="403" t="s">
        <v>568</v>
      </c>
      <c r="F499" s="403" t="s">
        <v>569</v>
      </c>
      <c r="G499" s="403" t="s">
        <v>647</v>
      </c>
      <c r="I499" s="403" t="s">
        <v>195</v>
      </c>
      <c r="J499" s="403" t="s">
        <v>51</v>
      </c>
      <c r="K499" s="406">
        <v>1158901.19</v>
      </c>
      <c r="L499" s="136" t="e">
        <f>#REF!-Таблица82343567[[#This Row],[Остаток по состоянию на 30.06.2025 г.]]</f>
        <v>#REF!</v>
      </c>
    </row>
    <row r="500" spans="1:12">
      <c r="A500" s="15" t="s">
        <v>1770</v>
      </c>
      <c r="B500" s="402" t="s">
        <v>1770</v>
      </c>
      <c r="C500" s="403" t="s">
        <v>1376</v>
      </c>
      <c r="D500" s="403" t="s">
        <v>33</v>
      </c>
      <c r="E500" s="403" t="s">
        <v>236</v>
      </c>
      <c r="F500" s="403" t="s">
        <v>237</v>
      </c>
      <c r="G500" s="403" t="s">
        <v>339</v>
      </c>
      <c r="I500" s="403" t="s">
        <v>1377</v>
      </c>
      <c r="J500" s="403" t="s">
        <v>1378</v>
      </c>
      <c r="K500" s="406">
        <v>12812882.359999999</v>
      </c>
      <c r="L500" s="136" t="e">
        <f>#REF!-Таблица82343567[[#This Row],[Остаток по состоянию на 30.06.2025 г.]]</f>
        <v>#REF!</v>
      </c>
    </row>
    <row r="501" spans="1:12" s="137" customFormat="1">
      <c r="A501" s="138" t="s">
        <v>1770</v>
      </c>
      <c r="B501" s="428" t="s">
        <v>1770</v>
      </c>
      <c r="C501" s="403" t="s">
        <v>1379</v>
      </c>
      <c r="D501" s="409" t="s">
        <v>33</v>
      </c>
      <c r="E501" s="409" t="s">
        <v>538</v>
      </c>
      <c r="F501" s="409" t="s">
        <v>1380</v>
      </c>
      <c r="G501" s="409" t="s">
        <v>1096</v>
      </c>
      <c r="H501" s="409"/>
      <c r="I501" s="409" t="s">
        <v>325</v>
      </c>
      <c r="J501" s="409" t="s">
        <v>326</v>
      </c>
      <c r="K501" s="405">
        <v>9187879.2400000002</v>
      </c>
      <c r="L501" s="429" t="e">
        <f>#REF!-Таблица82343567[[#This Row],[Остаток по состоянию на 30.06.2025 г.]]</f>
        <v>#REF!</v>
      </c>
    </row>
    <row r="502" spans="1:12">
      <c r="A502" s="15" t="s">
        <v>1770</v>
      </c>
      <c r="B502" s="402" t="s">
        <v>1770</v>
      </c>
      <c r="C502" s="403" t="s">
        <v>1381</v>
      </c>
      <c r="D502" s="403" t="s">
        <v>443</v>
      </c>
      <c r="E502" s="403" t="s">
        <v>802</v>
      </c>
      <c r="F502" s="403" t="s">
        <v>1382</v>
      </c>
      <c r="G502" s="403" t="s">
        <v>213</v>
      </c>
      <c r="I502" s="403" t="s">
        <v>1239</v>
      </c>
      <c r="J502" s="403" t="s">
        <v>1240</v>
      </c>
      <c r="K502" s="406">
        <v>4755038.74</v>
      </c>
      <c r="L502" s="136" t="e">
        <f>#REF!-Таблица82343567[[#This Row],[Остаток по состоянию на 30.06.2025 г.]]</f>
        <v>#REF!</v>
      </c>
    </row>
    <row r="503" spans="1:12">
      <c r="A503" s="15" t="s">
        <v>1770</v>
      </c>
      <c r="B503" s="402" t="s">
        <v>1770</v>
      </c>
      <c r="C503" s="403" t="s">
        <v>1383</v>
      </c>
      <c r="D503" s="403" t="s">
        <v>33</v>
      </c>
      <c r="E503" s="403" t="s">
        <v>1103</v>
      </c>
      <c r="F503" s="403" t="s">
        <v>1104</v>
      </c>
      <c r="G503" s="403" t="s">
        <v>786</v>
      </c>
      <c r="I503" s="403" t="s">
        <v>1105</v>
      </c>
      <c r="J503" s="403" t="s">
        <v>1106</v>
      </c>
      <c r="K503" s="405">
        <v>6877435.0300000003</v>
      </c>
      <c r="L503" s="136" t="e">
        <f>#REF!-Таблица82343567[[#This Row],[Остаток по состоянию на 30.06.2025 г.]]</f>
        <v>#REF!</v>
      </c>
    </row>
    <row r="504" spans="1:12" ht="30">
      <c r="A504" s="15" t="s">
        <v>1770</v>
      </c>
      <c r="B504" s="402" t="s">
        <v>1770</v>
      </c>
      <c r="C504" s="403" t="s">
        <v>1384</v>
      </c>
      <c r="D504" s="403" t="s">
        <v>33</v>
      </c>
      <c r="E504" s="403" t="s">
        <v>1385</v>
      </c>
      <c r="F504" s="403" t="s">
        <v>1386</v>
      </c>
      <c r="G504" s="403" t="s">
        <v>446</v>
      </c>
      <c r="I504" s="403" t="s">
        <v>1387</v>
      </c>
      <c r="J504" s="403" t="s">
        <v>1388</v>
      </c>
      <c r="K504" s="405">
        <v>1167632.81</v>
      </c>
      <c r="L504" s="136" t="e">
        <f>#REF!-Таблица82343567[[#This Row],[Остаток по состоянию на 30.06.2025 г.]]</f>
        <v>#REF!</v>
      </c>
    </row>
    <row r="505" spans="1:12">
      <c r="A505" s="15" t="s">
        <v>1770</v>
      </c>
      <c r="B505" s="402" t="s">
        <v>1770</v>
      </c>
      <c r="C505" s="403" t="s">
        <v>1389</v>
      </c>
      <c r="D505" s="403" t="s">
        <v>33</v>
      </c>
      <c r="E505" s="403" t="s">
        <v>471</v>
      </c>
      <c r="F505" s="403" t="s">
        <v>472</v>
      </c>
      <c r="G505" s="403" t="s">
        <v>1390</v>
      </c>
      <c r="I505" s="403" t="s">
        <v>345</v>
      </c>
      <c r="J505" s="403" t="s">
        <v>346</v>
      </c>
      <c r="K505" s="405">
        <v>30166262.850000001</v>
      </c>
      <c r="L505" s="136" t="e">
        <f>#REF!-Таблица82343567[[#This Row],[Остаток по состоянию на 30.06.2025 г.]]</f>
        <v>#REF!</v>
      </c>
    </row>
    <row r="506" spans="1:12" ht="30">
      <c r="A506" s="15" t="s">
        <v>1770</v>
      </c>
      <c r="B506" s="402" t="s">
        <v>1770</v>
      </c>
      <c r="C506" s="403" t="s">
        <v>1391</v>
      </c>
      <c r="D506" s="403" t="s">
        <v>33</v>
      </c>
      <c r="E506" s="403" t="s">
        <v>255</v>
      </c>
      <c r="F506" s="403" t="s">
        <v>256</v>
      </c>
      <c r="G506" s="403" t="s">
        <v>432</v>
      </c>
      <c r="I506" s="403" t="s">
        <v>258</v>
      </c>
      <c r="J506" s="403" t="s">
        <v>259</v>
      </c>
      <c r="K506" s="405">
        <v>30747017.25</v>
      </c>
      <c r="L506" s="136" t="e">
        <f>#REF!-Таблица82343567[[#This Row],[Остаток по состоянию на 30.06.2025 г.]]</f>
        <v>#REF!</v>
      </c>
    </row>
    <row r="507" spans="1:12">
      <c r="A507" s="15" t="s">
        <v>1770</v>
      </c>
      <c r="B507" s="402" t="s">
        <v>1770</v>
      </c>
      <c r="C507" s="403" t="s">
        <v>1392</v>
      </c>
      <c r="D507" s="403" t="s">
        <v>33</v>
      </c>
      <c r="E507" s="403" t="s">
        <v>1393</v>
      </c>
      <c r="F507" s="403" t="s">
        <v>1394</v>
      </c>
      <c r="G507" s="403" t="s">
        <v>115</v>
      </c>
      <c r="I507" s="403" t="s">
        <v>1395</v>
      </c>
      <c r="J507" s="403" t="s">
        <v>1396</v>
      </c>
      <c r="K507" s="405">
        <v>6873392.5999999996</v>
      </c>
      <c r="L507" s="136" t="e">
        <f>#REF!-Таблица82343567[[#This Row],[Остаток по состоянию на 30.06.2025 г.]]</f>
        <v>#REF!</v>
      </c>
    </row>
    <row r="508" spans="1:12">
      <c r="A508" s="15" t="s">
        <v>1770</v>
      </c>
      <c r="B508" s="402" t="s">
        <v>1770</v>
      </c>
      <c r="C508" s="403" t="s">
        <v>1397</v>
      </c>
      <c r="D508" s="403" t="s">
        <v>443</v>
      </c>
      <c r="E508" s="403" t="s">
        <v>47</v>
      </c>
      <c r="F508" s="403" t="s">
        <v>1398</v>
      </c>
      <c r="G508" s="403" t="s">
        <v>89</v>
      </c>
      <c r="I508" s="403" t="s">
        <v>1239</v>
      </c>
      <c r="J508" s="403" t="s">
        <v>1240</v>
      </c>
      <c r="K508" s="405">
        <v>6080239.8099999996</v>
      </c>
      <c r="L508" s="136" t="e">
        <f>#REF!-Таблица82343567[[#This Row],[Остаток по состоянию на 30.06.2025 г.]]</f>
        <v>#REF!</v>
      </c>
    </row>
    <row r="509" spans="1:12" ht="30">
      <c r="A509" s="15" t="s">
        <v>1770</v>
      </c>
      <c r="B509" s="402" t="s">
        <v>1770</v>
      </c>
      <c r="C509" s="403" t="s">
        <v>1399</v>
      </c>
      <c r="D509" s="403" t="s">
        <v>827</v>
      </c>
      <c r="E509" s="403" t="s">
        <v>1183</v>
      </c>
      <c r="F509" s="403" t="s">
        <v>1179</v>
      </c>
      <c r="G509" s="403" t="s">
        <v>1069</v>
      </c>
      <c r="I509" s="403" t="s">
        <v>1181</v>
      </c>
      <c r="J509" s="403" t="s">
        <v>831</v>
      </c>
      <c r="K509" s="405">
        <v>8452448.7699999996</v>
      </c>
      <c r="L509" s="136" t="e">
        <f>#REF!-Таблица82343567[[#This Row],[Остаток по состоянию на 30.06.2025 г.]]</f>
        <v>#REF!</v>
      </c>
    </row>
    <row r="510" spans="1:12">
      <c r="A510" s="15" t="s">
        <v>1770</v>
      </c>
      <c r="B510" s="402" t="s">
        <v>1770</v>
      </c>
      <c r="C510" s="403" t="s">
        <v>1400</v>
      </c>
      <c r="D510" s="403" t="s">
        <v>33</v>
      </c>
      <c r="E510" s="403" t="s">
        <v>208</v>
      </c>
      <c r="F510" s="403" t="s">
        <v>209</v>
      </c>
      <c r="G510" s="403" t="s">
        <v>1401</v>
      </c>
      <c r="I510" s="408" t="s">
        <v>1291</v>
      </c>
      <c r="J510" s="408" t="s">
        <v>1292</v>
      </c>
      <c r="K510" s="405">
        <v>20165090.620000001</v>
      </c>
      <c r="L510" s="136" t="e">
        <f>#REF!-Таблица82343567[[#This Row],[Остаток по состоянию на 30.06.2025 г.]]</f>
        <v>#REF!</v>
      </c>
    </row>
    <row r="511" spans="1:12">
      <c r="A511" s="15" t="s">
        <v>1770</v>
      </c>
      <c r="B511" s="402" t="s">
        <v>1770</v>
      </c>
      <c r="C511" s="403" t="s">
        <v>1402</v>
      </c>
      <c r="D511" s="403" t="s">
        <v>33</v>
      </c>
      <c r="E511" s="403" t="s">
        <v>1403</v>
      </c>
      <c r="F511" s="403" t="s">
        <v>1404</v>
      </c>
      <c r="G511" s="403" t="s">
        <v>525</v>
      </c>
      <c r="I511" s="403" t="s">
        <v>1225</v>
      </c>
      <c r="J511" s="403" t="s">
        <v>1226</v>
      </c>
      <c r="K511" s="405">
        <v>16262511.310000001</v>
      </c>
      <c r="L511" s="136" t="e">
        <f>#REF!-Таблица82343567[[#This Row],[Остаток по состоянию на 30.06.2025 г.]]</f>
        <v>#REF!</v>
      </c>
    </row>
    <row r="512" spans="1:12">
      <c r="A512" s="15" t="s">
        <v>1770</v>
      </c>
      <c r="B512" s="402" t="s">
        <v>1770</v>
      </c>
      <c r="C512" s="403" t="s">
        <v>1407</v>
      </c>
      <c r="D512" s="403" t="s">
        <v>443</v>
      </c>
      <c r="E512" s="403" t="s">
        <v>893</v>
      </c>
      <c r="F512" s="403" t="s">
        <v>894</v>
      </c>
      <c r="G512" s="403" t="s">
        <v>115</v>
      </c>
      <c r="I512" s="403" t="s">
        <v>1408</v>
      </c>
      <c r="J512" s="403" t="s">
        <v>1409</v>
      </c>
      <c r="K512" s="405">
        <v>9927089.0800000001</v>
      </c>
      <c r="L512" s="136" t="e">
        <f>#REF!-Таблица82343567[[#This Row],[Остаток по состоянию на 30.06.2025 г.]]</f>
        <v>#REF!</v>
      </c>
    </row>
    <row r="513" spans="1:12">
      <c r="A513" s="15" t="s">
        <v>1770</v>
      </c>
      <c r="B513" s="402" t="s">
        <v>1770</v>
      </c>
      <c r="C513" s="403" t="s">
        <v>1410</v>
      </c>
      <c r="D513" s="403" t="s">
        <v>33</v>
      </c>
      <c r="E513" s="403" t="s">
        <v>617</v>
      </c>
      <c r="F513" s="403" t="s">
        <v>618</v>
      </c>
      <c r="G513" s="403" t="s">
        <v>1259</v>
      </c>
      <c r="I513" s="403" t="s">
        <v>345</v>
      </c>
      <c r="J513" s="403" t="s">
        <v>346</v>
      </c>
      <c r="K513" s="405">
        <v>1886571.66</v>
      </c>
      <c r="L513" s="136" t="e">
        <f>#REF!-Таблица82343567[[#This Row],[Остаток по состоянию на 30.06.2025 г.]]</f>
        <v>#REF!</v>
      </c>
    </row>
    <row r="514" spans="1:12">
      <c r="A514" s="15" t="s">
        <v>1770</v>
      </c>
      <c r="B514" s="402" t="s">
        <v>1770</v>
      </c>
      <c r="C514" s="403" t="s">
        <v>1411</v>
      </c>
      <c r="D514" s="403" t="s">
        <v>33</v>
      </c>
      <c r="E514" s="403" t="s">
        <v>474</v>
      </c>
      <c r="F514" s="403" t="s">
        <v>475</v>
      </c>
      <c r="G514" s="403" t="s">
        <v>125</v>
      </c>
      <c r="I514" s="408" t="s">
        <v>195</v>
      </c>
      <c r="J514" s="403" t="s">
        <v>51</v>
      </c>
      <c r="K514" s="406">
        <v>2383421.5</v>
      </c>
      <c r="L514" s="136" t="e">
        <f>#REF!-Таблица82343567[[#This Row],[Остаток по состоянию на 30.06.2025 г.]]</f>
        <v>#REF!</v>
      </c>
    </row>
    <row r="515" spans="1:12">
      <c r="A515" s="15" t="s">
        <v>1770</v>
      </c>
      <c r="B515" s="402" t="s">
        <v>1770</v>
      </c>
      <c r="C515" s="403" t="s">
        <v>1413</v>
      </c>
      <c r="D515" s="403" t="s">
        <v>33</v>
      </c>
      <c r="E515" s="403" t="s">
        <v>617</v>
      </c>
      <c r="F515" s="403" t="s">
        <v>618</v>
      </c>
      <c r="G515" s="403" t="s">
        <v>1414</v>
      </c>
      <c r="I515" s="403" t="s">
        <v>345</v>
      </c>
      <c r="J515" s="403" t="s">
        <v>346</v>
      </c>
      <c r="K515" s="406">
        <v>2203420.1</v>
      </c>
      <c r="L515" s="136" t="e">
        <f>#REF!-Таблица82343567[[#This Row],[Остаток по состоянию на 30.06.2025 г.]]</f>
        <v>#REF!</v>
      </c>
    </row>
    <row r="516" spans="1:12">
      <c r="A516" s="15" t="s">
        <v>1770</v>
      </c>
      <c r="B516" s="402" t="s">
        <v>1770</v>
      </c>
      <c r="C516" s="403" t="s">
        <v>1415</v>
      </c>
      <c r="D516" s="403" t="s">
        <v>33</v>
      </c>
      <c r="E516" s="403" t="s">
        <v>467</v>
      </c>
      <c r="F516" s="403" t="s">
        <v>468</v>
      </c>
      <c r="G516" s="403" t="s">
        <v>428</v>
      </c>
      <c r="I516" s="403" t="s">
        <v>345</v>
      </c>
      <c r="J516" s="403" t="s">
        <v>346</v>
      </c>
      <c r="K516" s="405">
        <v>4530125.6900000004</v>
      </c>
      <c r="L516" s="136" t="e">
        <f>#REF!-Таблица82343567[[#This Row],[Остаток по состоянию на 30.06.2025 г.]]</f>
        <v>#REF!</v>
      </c>
    </row>
    <row r="517" spans="1:12">
      <c r="A517" s="15" t="s">
        <v>1770</v>
      </c>
      <c r="B517" s="402" t="s">
        <v>1770</v>
      </c>
      <c r="C517" s="403" t="s">
        <v>1416</v>
      </c>
      <c r="D517" s="403" t="s">
        <v>33</v>
      </c>
      <c r="E517" s="403" t="s">
        <v>617</v>
      </c>
      <c r="F517" s="403" t="s">
        <v>618</v>
      </c>
      <c r="G517" s="403" t="s">
        <v>1417</v>
      </c>
      <c r="I517" s="403" t="s">
        <v>345</v>
      </c>
      <c r="J517" s="403" t="s">
        <v>346</v>
      </c>
      <c r="K517" s="406">
        <v>2758964.98</v>
      </c>
      <c r="L517" s="136" t="e">
        <f>#REF!-Таблица82343567[[#This Row],[Остаток по состоянию на 30.06.2025 г.]]</f>
        <v>#REF!</v>
      </c>
    </row>
    <row r="518" spans="1:12" ht="30">
      <c r="A518" s="15" t="s">
        <v>1770</v>
      </c>
      <c r="B518" s="402" t="s">
        <v>1770</v>
      </c>
      <c r="C518" s="403" t="s">
        <v>1418</v>
      </c>
      <c r="D518" s="403" t="s">
        <v>33</v>
      </c>
      <c r="E518" s="403" t="s">
        <v>467</v>
      </c>
      <c r="F518" s="403" t="s">
        <v>468</v>
      </c>
      <c r="G518" s="403" t="s">
        <v>544</v>
      </c>
      <c r="I518" s="403" t="s">
        <v>1419</v>
      </c>
      <c r="J518" s="403" t="s">
        <v>346</v>
      </c>
      <c r="K518" s="406">
        <v>1920303.16</v>
      </c>
      <c r="L518" s="136" t="e">
        <f>#REF!-Таблица82343567[[#This Row],[Остаток по состоянию на 30.06.2025 г.]]</f>
        <v>#REF!</v>
      </c>
    </row>
    <row r="519" spans="1:12">
      <c r="A519" s="15" t="s">
        <v>1770</v>
      </c>
      <c r="B519" s="402" t="s">
        <v>1770</v>
      </c>
      <c r="C519" s="403" t="s">
        <v>1421</v>
      </c>
      <c r="D519" s="403" t="s">
        <v>33</v>
      </c>
      <c r="E519" s="403" t="s">
        <v>298</v>
      </c>
      <c r="F519" s="403" t="s">
        <v>299</v>
      </c>
      <c r="G519" s="403" t="s">
        <v>62</v>
      </c>
      <c r="I519" s="403" t="s">
        <v>1422</v>
      </c>
      <c r="J519" s="403" t="s">
        <v>1423</v>
      </c>
      <c r="K519" s="406">
        <v>3658107.05</v>
      </c>
      <c r="L519" s="136" t="e">
        <f>#REF!-Таблица82343567[[#This Row],[Остаток по состоянию на 30.06.2025 г.]]</f>
        <v>#REF!</v>
      </c>
    </row>
    <row r="520" spans="1:12" ht="30">
      <c r="A520" s="15" t="s">
        <v>1770</v>
      </c>
      <c r="B520" s="402" t="s">
        <v>1770</v>
      </c>
      <c r="C520" s="402" t="s">
        <v>1424</v>
      </c>
      <c r="D520" s="403" t="s">
        <v>33</v>
      </c>
      <c r="E520" s="403" t="s">
        <v>563</v>
      </c>
      <c r="F520" s="403" t="s">
        <v>564</v>
      </c>
      <c r="G520" s="403" t="s">
        <v>115</v>
      </c>
      <c r="I520" s="403" t="s">
        <v>1425</v>
      </c>
      <c r="J520" s="403" t="s">
        <v>1426</v>
      </c>
      <c r="K520" s="406">
        <v>3700443.83</v>
      </c>
      <c r="L520" s="136" t="e">
        <f>#REF!-Таблица82343567[[#This Row],[Остаток по состоянию на 30.06.2025 г.]]</f>
        <v>#REF!</v>
      </c>
    </row>
    <row r="521" spans="1:12" ht="45">
      <c r="A521" s="15" t="s">
        <v>1770</v>
      </c>
      <c r="B521" s="402" t="s">
        <v>1770</v>
      </c>
      <c r="C521" s="403" t="s">
        <v>1427</v>
      </c>
      <c r="D521" s="403" t="s">
        <v>33</v>
      </c>
      <c r="E521" s="403" t="s">
        <v>1428</v>
      </c>
      <c r="F521" s="403" t="s">
        <v>1429</v>
      </c>
      <c r="G521" s="403" t="s">
        <v>316</v>
      </c>
      <c r="I521" s="403" t="s">
        <v>1422</v>
      </c>
      <c r="J521" s="403" t="s">
        <v>1423</v>
      </c>
      <c r="K521" s="406">
        <v>2213526.2200000002</v>
      </c>
      <c r="L521" s="136" t="e">
        <f>#REF!-Таблица82343567[[#This Row],[Остаток по состоянию на 30.06.2025 г.]]</f>
        <v>#REF!</v>
      </c>
    </row>
    <row r="522" spans="1:12" ht="45">
      <c r="A522" s="15" t="s">
        <v>1770</v>
      </c>
      <c r="B522" s="402" t="s">
        <v>1770</v>
      </c>
      <c r="C522" s="403" t="s">
        <v>1430</v>
      </c>
      <c r="D522" s="403" t="s">
        <v>33</v>
      </c>
      <c r="E522" s="403" t="s">
        <v>1431</v>
      </c>
      <c r="F522" s="403" t="s">
        <v>1432</v>
      </c>
      <c r="G522" s="403" t="s">
        <v>1433</v>
      </c>
      <c r="I522" s="403" t="s">
        <v>2076</v>
      </c>
      <c r="J522" s="403" t="s">
        <v>1435</v>
      </c>
      <c r="K522" s="406">
        <v>1454746.79</v>
      </c>
      <c r="L522" s="136" t="e">
        <f>#REF!-Таблица82343567[[#This Row],[Остаток по состоянию на 30.06.2025 г.]]</f>
        <v>#REF!</v>
      </c>
    </row>
    <row r="523" spans="1:12" ht="45">
      <c r="A523" s="15" t="s">
        <v>1770</v>
      </c>
      <c r="B523" s="402" t="s">
        <v>1770</v>
      </c>
      <c r="C523" s="403" t="s">
        <v>1436</v>
      </c>
      <c r="D523" s="403" t="s">
        <v>33</v>
      </c>
      <c r="E523" s="403" t="s">
        <v>342</v>
      </c>
      <c r="F523" s="403" t="s">
        <v>343</v>
      </c>
      <c r="G523" s="403" t="s">
        <v>1437</v>
      </c>
      <c r="I523" s="403" t="s">
        <v>345</v>
      </c>
      <c r="J523" s="403" t="s">
        <v>346</v>
      </c>
      <c r="K523" s="406">
        <v>994786.83</v>
      </c>
      <c r="L523" s="136" t="e">
        <f>#REF!-Таблица82343567[[#This Row],[Остаток по состоянию на 30.06.2025 г.]]</f>
        <v>#REF!</v>
      </c>
    </row>
    <row r="524" spans="1:12">
      <c r="A524" s="15" t="s">
        <v>1770</v>
      </c>
      <c r="B524" s="402" t="s">
        <v>1770</v>
      </c>
      <c r="C524" s="403" t="s">
        <v>1438</v>
      </c>
      <c r="D524" s="403" t="s">
        <v>33</v>
      </c>
      <c r="E524" s="403" t="s">
        <v>154</v>
      </c>
      <c r="F524" s="403" t="s">
        <v>155</v>
      </c>
      <c r="G524" s="403" t="s">
        <v>446</v>
      </c>
      <c r="I524" s="403" t="s">
        <v>1781</v>
      </c>
      <c r="J524" s="403" t="s">
        <v>990</v>
      </c>
      <c r="K524" s="406">
        <v>1109067.4099999999</v>
      </c>
      <c r="L524" s="136" t="e">
        <f>#REF!-Таблица82343567[[#This Row],[Остаток по состоянию на 30.06.2025 г.]]</f>
        <v>#REF!</v>
      </c>
    </row>
    <row r="525" spans="1:12">
      <c r="A525" s="15" t="s">
        <v>1770</v>
      </c>
      <c r="B525" s="402" t="s">
        <v>1770</v>
      </c>
      <c r="C525" s="403" t="s">
        <v>1440</v>
      </c>
      <c r="D525" s="403" t="s">
        <v>33</v>
      </c>
      <c r="E525" s="403" t="s">
        <v>154</v>
      </c>
      <c r="F525" s="403" t="s">
        <v>155</v>
      </c>
      <c r="G525" s="403" t="s">
        <v>525</v>
      </c>
      <c r="I525" s="403" t="s">
        <v>1781</v>
      </c>
      <c r="J525" s="403" t="s">
        <v>990</v>
      </c>
      <c r="K525" s="406">
        <v>657117.09</v>
      </c>
      <c r="L525" s="136" t="e">
        <f>#REF!-Таблица82343567[[#This Row],[Остаток по состоянию на 30.06.2025 г.]]</f>
        <v>#REF!</v>
      </c>
    </row>
    <row r="526" spans="1:12">
      <c r="A526" s="15" t="s">
        <v>1770</v>
      </c>
      <c r="B526" s="402" t="s">
        <v>1770</v>
      </c>
      <c r="C526" s="403" t="s">
        <v>1441</v>
      </c>
      <c r="D526" s="403" t="s">
        <v>33</v>
      </c>
      <c r="E526" s="403" t="s">
        <v>154</v>
      </c>
      <c r="F526" s="403" t="s">
        <v>155</v>
      </c>
      <c r="G526" s="403" t="s">
        <v>644</v>
      </c>
      <c r="I526" s="403" t="s">
        <v>1781</v>
      </c>
      <c r="J526" s="403" t="s">
        <v>990</v>
      </c>
      <c r="K526" s="406">
        <v>796000.21</v>
      </c>
      <c r="L526" s="136" t="e">
        <f>#REF!-Таблица82343567[[#This Row],[Остаток по состоянию на 30.06.2025 г.]]</f>
        <v>#REF!</v>
      </c>
    </row>
    <row r="527" spans="1:12">
      <c r="A527" s="15" t="s">
        <v>1770</v>
      </c>
      <c r="B527" s="402" t="s">
        <v>1770</v>
      </c>
      <c r="C527" s="403" t="s">
        <v>1442</v>
      </c>
      <c r="D527" s="403" t="s">
        <v>33</v>
      </c>
      <c r="E527" s="403" t="s">
        <v>84</v>
      </c>
      <c r="F527" s="403" t="s">
        <v>633</v>
      </c>
      <c r="G527" s="403" t="s">
        <v>115</v>
      </c>
      <c r="I527" s="403" t="s">
        <v>1781</v>
      </c>
      <c r="J527" s="403" t="s">
        <v>990</v>
      </c>
      <c r="K527" s="406">
        <v>674436.07</v>
      </c>
      <c r="L527" s="136" t="e">
        <f>#REF!-Таблица82343567[[#This Row],[Остаток по состоянию на 30.06.2025 г.]]</f>
        <v>#REF!</v>
      </c>
    </row>
    <row r="528" spans="1:12">
      <c r="A528" s="15" t="s">
        <v>1770</v>
      </c>
      <c r="B528" s="402" t="s">
        <v>1770</v>
      </c>
      <c r="C528" s="403" t="s">
        <v>1443</v>
      </c>
      <c r="D528" s="403" t="s">
        <v>33</v>
      </c>
      <c r="E528" s="403" t="s">
        <v>1444</v>
      </c>
      <c r="F528" s="403" t="s">
        <v>1445</v>
      </c>
      <c r="G528" s="403" t="s">
        <v>1238</v>
      </c>
      <c r="I528" s="403" t="s">
        <v>1781</v>
      </c>
      <c r="J528" s="403" t="s">
        <v>990</v>
      </c>
      <c r="K528" s="406">
        <v>2021164.95</v>
      </c>
      <c r="L528" s="136" t="e">
        <f>#REF!-Таблица82343567[[#This Row],[Остаток по состоянию на 30.06.2025 г.]]</f>
        <v>#REF!</v>
      </c>
    </row>
    <row r="529" spans="1:12">
      <c r="A529" s="15" t="s">
        <v>1770</v>
      </c>
      <c r="B529" s="402" t="s">
        <v>1770</v>
      </c>
      <c r="C529" s="403" t="s">
        <v>1446</v>
      </c>
      <c r="D529" s="403" t="s">
        <v>33</v>
      </c>
      <c r="E529" s="403" t="s">
        <v>395</v>
      </c>
      <c r="F529" s="403" t="s">
        <v>396</v>
      </c>
      <c r="G529" s="403" t="s">
        <v>406</v>
      </c>
      <c r="I529" s="403" t="s">
        <v>1781</v>
      </c>
      <c r="J529" s="403" t="s">
        <v>990</v>
      </c>
      <c r="K529" s="406">
        <v>1231949.68</v>
      </c>
      <c r="L529" s="136" t="e">
        <f>#REF!-Таблица82343567[[#This Row],[Остаток по состоянию на 30.06.2025 г.]]</f>
        <v>#REF!</v>
      </c>
    </row>
    <row r="530" spans="1:12" ht="30">
      <c r="A530" s="15" t="s">
        <v>1770</v>
      </c>
      <c r="B530" s="402" t="s">
        <v>1770</v>
      </c>
      <c r="C530" s="403" t="s">
        <v>1452</v>
      </c>
      <c r="D530" s="403" t="s">
        <v>856</v>
      </c>
      <c r="E530" s="403" t="s">
        <v>1453</v>
      </c>
      <c r="F530" s="403" t="s">
        <v>1454</v>
      </c>
      <c r="G530" s="403" t="s">
        <v>105</v>
      </c>
      <c r="I530" s="408" t="s">
        <v>349</v>
      </c>
      <c r="J530" s="408" t="s">
        <v>350</v>
      </c>
      <c r="K530" s="406">
        <v>1780351.86</v>
      </c>
      <c r="L530" s="136" t="e">
        <f>#REF!-Таблица82343567[[#This Row],[Остаток по состоянию на 30.06.2025 г.]]</f>
        <v>#REF!</v>
      </c>
    </row>
    <row r="531" spans="1:12">
      <c r="A531" s="15" t="s">
        <v>1770</v>
      </c>
      <c r="B531" s="402" t="s">
        <v>1770</v>
      </c>
      <c r="C531" s="403" t="s">
        <v>1455</v>
      </c>
      <c r="D531" s="403" t="s">
        <v>856</v>
      </c>
      <c r="E531" s="403" t="s">
        <v>1456</v>
      </c>
      <c r="F531" s="403" t="s">
        <v>569</v>
      </c>
      <c r="G531" s="403" t="s">
        <v>1302</v>
      </c>
      <c r="I531" s="403" t="s">
        <v>157</v>
      </c>
      <c r="J531" s="403" t="s">
        <v>158</v>
      </c>
      <c r="K531" s="406">
        <v>729447.02</v>
      </c>
      <c r="L531" s="136" t="e">
        <f>#REF!-Таблица82343567[[#This Row],[Остаток по состоянию на 30.06.2025 г.]]</f>
        <v>#REF!</v>
      </c>
    </row>
    <row r="532" spans="1:12">
      <c r="A532" s="15" t="s">
        <v>1770</v>
      </c>
      <c r="B532" s="402" t="s">
        <v>1770</v>
      </c>
      <c r="C532" s="403" t="s">
        <v>1457</v>
      </c>
      <c r="D532" s="403" t="s">
        <v>856</v>
      </c>
      <c r="E532" s="403" t="s">
        <v>563</v>
      </c>
      <c r="F532" s="403" t="s">
        <v>564</v>
      </c>
      <c r="G532" s="403" t="s">
        <v>1458</v>
      </c>
      <c r="I532" s="403" t="s">
        <v>238</v>
      </c>
      <c r="J532" s="403">
        <v>2462048307</v>
      </c>
      <c r="K532" s="406">
        <v>872495.7</v>
      </c>
      <c r="L532" s="136" t="e">
        <f>#REF!-Таблица82343567[[#This Row],[Остаток по состоянию на 30.06.2025 г.]]</f>
        <v>#REF!</v>
      </c>
    </row>
    <row r="533" spans="1:12">
      <c r="A533" s="15" t="s">
        <v>1770</v>
      </c>
      <c r="B533" s="402" t="s">
        <v>1770</v>
      </c>
      <c r="C533" s="403" t="s">
        <v>1459</v>
      </c>
      <c r="D533" s="403" t="s">
        <v>856</v>
      </c>
      <c r="E533" s="403" t="s">
        <v>703</v>
      </c>
      <c r="F533" s="403" t="s">
        <v>704</v>
      </c>
      <c r="G533" s="403" t="s">
        <v>75</v>
      </c>
      <c r="I533" s="403" t="s">
        <v>705</v>
      </c>
      <c r="J533" s="403" t="s">
        <v>706</v>
      </c>
      <c r="K533" s="406">
        <v>2205178.96</v>
      </c>
      <c r="L533" s="136" t="e">
        <f>#REF!-Таблица82343567[[#This Row],[Остаток по состоянию на 30.06.2025 г.]]</f>
        <v>#REF!</v>
      </c>
    </row>
    <row r="534" spans="1:12" ht="30">
      <c r="A534" s="15" t="s">
        <v>1770</v>
      </c>
      <c r="B534" s="402" t="s">
        <v>1770</v>
      </c>
      <c r="C534" s="403" t="s">
        <v>1460</v>
      </c>
      <c r="D534" s="403" t="s">
        <v>856</v>
      </c>
      <c r="E534" s="403" t="s">
        <v>1461</v>
      </c>
      <c r="F534" s="403" t="s">
        <v>674</v>
      </c>
      <c r="G534" s="403" t="s">
        <v>603</v>
      </c>
      <c r="I534" s="403" t="s">
        <v>349</v>
      </c>
      <c r="J534" s="403" t="s">
        <v>350</v>
      </c>
      <c r="K534" s="406">
        <v>4889063.8099999996</v>
      </c>
      <c r="L534" s="136" t="e">
        <f>#REF!-Таблица82343567[[#This Row],[Остаток по состоянию на 30.06.2025 г.]]</f>
        <v>#REF!</v>
      </c>
    </row>
    <row r="535" spans="1:12" ht="45">
      <c r="A535" s="15" t="s">
        <v>1770</v>
      </c>
      <c r="B535" s="402" t="s">
        <v>1770</v>
      </c>
      <c r="C535" s="403" t="s">
        <v>1462</v>
      </c>
      <c r="D535" s="403" t="s">
        <v>1463</v>
      </c>
      <c r="E535" s="403" t="s">
        <v>1999</v>
      </c>
      <c r="F535" s="403" t="s">
        <v>1465</v>
      </c>
      <c r="G535" s="403" t="s">
        <v>135</v>
      </c>
      <c r="I535" s="403" t="s">
        <v>1466</v>
      </c>
      <c r="J535" s="403">
        <v>2450018474</v>
      </c>
      <c r="K535" s="406">
        <v>189681.52</v>
      </c>
      <c r="L535" s="136" t="e">
        <f>#REF!-Таблица82343567[[#This Row],[Остаток по состоянию на 30.06.2025 г.]]</f>
        <v>#REF!</v>
      </c>
    </row>
    <row r="536" spans="1:12" ht="30">
      <c r="A536" s="15" t="s">
        <v>1770</v>
      </c>
      <c r="B536" s="402" t="s">
        <v>1770</v>
      </c>
      <c r="C536" s="403" t="s">
        <v>1468</v>
      </c>
      <c r="D536" s="403" t="s">
        <v>33</v>
      </c>
      <c r="E536" s="403" t="s">
        <v>1469</v>
      </c>
      <c r="F536" s="403" t="s">
        <v>1470</v>
      </c>
      <c r="G536" s="403" t="s">
        <v>246</v>
      </c>
      <c r="I536" s="403" t="s">
        <v>2078</v>
      </c>
      <c r="J536" s="403">
        <v>2465326827</v>
      </c>
      <c r="K536" s="406">
        <v>181243.64</v>
      </c>
      <c r="L536" s="136" t="e">
        <f>#REF!-Таблица82343567[[#This Row],[Остаток по состоянию на 30.06.2025 г.]]</f>
        <v>#REF!</v>
      </c>
    </row>
    <row r="537" spans="1:12">
      <c r="A537" s="15" t="s">
        <v>1770</v>
      </c>
      <c r="B537" s="402" t="s">
        <v>1770</v>
      </c>
      <c r="C537" s="403" t="s">
        <v>1472</v>
      </c>
      <c r="D537" s="403" t="s">
        <v>33</v>
      </c>
      <c r="E537" s="403" t="s">
        <v>752</v>
      </c>
      <c r="F537" s="403" t="s">
        <v>753</v>
      </c>
      <c r="G537" s="403" t="s">
        <v>75</v>
      </c>
      <c r="I537" s="403" t="s">
        <v>566</v>
      </c>
      <c r="J537" s="403" t="s">
        <v>1473</v>
      </c>
      <c r="K537" s="406">
        <v>3139123.66</v>
      </c>
      <c r="L537" s="136" t="e">
        <f>#REF!-Таблица82343567[[#This Row],[Остаток по состоянию на 30.06.2025 г.]]</f>
        <v>#REF!</v>
      </c>
    </row>
    <row r="538" spans="1:12">
      <c r="A538" s="15" t="s">
        <v>1770</v>
      </c>
      <c r="B538" s="402" t="s">
        <v>1770</v>
      </c>
      <c r="C538" s="403" t="s">
        <v>1474</v>
      </c>
      <c r="D538" s="403" t="s">
        <v>33</v>
      </c>
      <c r="E538" s="403" t="s">
        <v>752</v>
      </c>
      <c r="F538" s="403" t="s">
        <v>753</v>
      </c>
      <c r="G538" s="403" t="s">
        <v>89</v>
      </c>
      <c r="I538" s="403" t="s">
        <v>566</v>
      </c>
      <c r="J538" s="403" t="s">
        <v>1473</v>
      </c>
      <c r="K538" s="406">
        <v>1901305.36</v>
      </c>
      <c r="L538" s="136" t="e">
        <f>#REF!-Таблица82343567[[#This Row],[Остаток по состоянию на 30.06.2025 г.]]</f>
        <v>#REF!</v>
      </c>
    </row>
    <row r="539" spans="1:12">
      <c r="A539" s="15" t="s">
        <v>1770</v>
      </c>
      <c r="B539" s="402" t="s">
        <v>1770</v>
      </c>
      <c r="C539" s="403" t="s">
        <v>1475</v>
      </c>
      <c r="D539" s="403" t="s">
        <v>33</v>
      </c>
      <c r="E539" s="403" t="s">
        <v>752</v>
      </c>
      <c r="F539" s="403" t="s">
        <v>753</v>
      </c>
      <c r="G539" s="403" t="s">
        <v>135</v>
      </c>
      <c r="I539" s="403" t="s">
        <v>566</v>
      </c>
      <c r="J539" s="403" t="s">
        <v>1473</v>
      </c>
      <c r="K539" s="406">
        <v>4581099.1100000003</v>
      </c>
      <c r="L539" s="136" t="e">
        <f>#REF!-Таблица82343567[[#This Row],[Остаток по состоянию на 30.06.2025 г.]]</f>
        <v>#REF!</v>
      </c>
    </row>
    <row r="540" spans="1:12">
      <c r="A540" s="15" t="s">
        <v>1770</v>
      </c>
      <c r="B540" s="402" t="s">
        <v>1770</v>
      </c>
      <c r="C540" s="403" t="s">
        <v>1479</v>
      </c>
      <c r="D540" s="403" t="s">
        <v>33</v>
      </c>
      <c r="E540" s="403" t="s">
        <v>1477</v>
      </c>
      <c r="F540" s="403" t="s">
        <v>1478</v>
      </c>
      <c r="G540" s="403" t="s">
        <v>1036</v>
      </c>
      <c r="I540" s="403" t="s">
        <v>566</v>
      </c>
      <c r="J540" s="403" t="s">
        <v>1473</v>
      </c>
      <c r="K540" s="406">
        <v>3482441.95</v>
      </c>
      <c r="L540" s="136" t="e">
        <f>#REF!-Таблица82343567[[#This Row],[Остаток по состоянию на 30.06.2025 г.]]</f>
        <v>#REF!</v>
      </c>
    </row>
    <row r="541" spans="1:12">
      <c r="A541" s="15" t="s">
        <v>1770</v>
      </c>
      <c r="B541" s="402" t="s">
        <v>1770</v>
      </c>
      <c r="C541" s="403" t="s">
        <v>1480</v>
      </c>
      <c r="D541" s="403" t="s">
        <v>33</v>
      </c>
      <c r="E541" s="403" t="s">
        <v>752</v>
      </c>
      <c r="F541" s="403" t="s">
        <v>753</v>
      </c>
      <c r="G541" s="403" t="s">
        <v>115</v>
      </c>
      <c r="I541" s="403" t="s">
        <v>566</v>
      </c>
      <c r="J541" s="403" t="s">
        <v>1473</v>
      </c>
      <c r="K541" s="406">
        <v>12033215.57</v>
      </c>
      <c r="L541" s="136" t="e">
        <f>#REF!-Таблица82343567[[#This Row],[Остаток по состоянию на 30.06.2025 г.]]</f>
        <v>#REF!</v>
      </c>
    </row>
    <row r="542" spans="1:12" ht="30">
      <c r="A542" s="15" t="s">
        <v>1770</v>
      </c>
      <c r="B542" s="402" t="s">
        <v>1770</v>
      </c>
      <c r="C542" s="403" t="s">
        <v>1481</v>
      </c>
      <c r="D542" s="403" t="s">
        <v>33</v>
      </c>
      <c r="E542" s="403" t="s">
        <v>814</v>
      </c>
      <c r="F542" s="403" t="s">
        <v>815</v>
      </c>
      <c r="G542" s="403" t="s">
        <v>69</v>
      </c>
      <c r="I542" s="403" t="s">
        <v>1482</v>
      </c>
      <c r="J542" s="403">
        <v>2460118735</v>
      </c>
      <c r="K542" s="406">
        <v>2813791.62</v>
      </c>
      <c r="L542" s="136" t="e">
        <f>#REF!-Таблица82343567[[#This Row],[Остаток по состоянию на 30.06.2025 г.]]</f>
        <v>#REF!</v>
      </c>
    </row>
    <row r="543" spans="1:12" ht="30">
      <c r="A543" s="15" t="s">
        <v>1770</v>
      </c>
      <c r="B543" s="402" t="s">
        <v>1770</v>
      </c>
      <c r="C543" s="403" t="s">
        <v>1483</v>
      </c>
      <c r="D543" s="403" t="s">
        <v>33</v>
      </c>
      <c r="E543" s="403" t="s">
        <v>1228</v>
      </c>
      <c r="F543" s="403" t="s">
        <v>1229</v>
      </c>
      <c r="G543" s="403" t="s">
        <v>406</v>
      </c>
      <c r="I543" s="403" t="s">
        <v>1484</v>
      </c>
      <c r="J543" s="403">
        <v>2463241857</v>
      </c>
      <c r="K543" s="406">
        <v>1962922.62</v>
      </c>
      <c r="L543" s="136" t="e">
        <f>#REF!-Таблица82343567[[#This Row],[Остаток по состоянию на 30.06.2025 г.]]</f>
        <v>#REF!</v>
      </c>
    </row>
    <row r="544" spans="1:12">
      <c r="A544" s="15" t="s">
        <v>1770</v>
      </c>
      <c r="B544" s="402" t="s">
        <v>1770</v>
      </c>
      <c r="C544" s="402" t="s">
        <v>1485</v>
      </c>
      <c r="D544" s="403" t="s">
        <v>33</v>
      </c>
      <c r="E544" s="403" t="s">
        <v>563</v>
      </c>
      <c r="F544" s="403" t="s">
        <v>564</v>
      </c>
      <c r="G544" s="403" t="s">
        <v>1486</v>
      </c>
      <c r="I544" s="403" t="s">
        <v>1491</v>
      </c>
      <c r="J544" s="403" t="s">
        <v>1473</v>
      </c>
      <c r="K544" s="406">
        <v>3151943.07</v>
      </c>
      <c r="L544" s="136" t="e">
        <f>#REF!-Таблица82343567[[#This Row],[Остаток по состоянию на 30.06.2025 г.]]</f>
        <v>#REF!</v>
      </c>
    </row>
    <row r="545" spans="1:12">
      <c r="A545" s="15" t="s">
        <v>1770</v>
      </c>
      <c r="B545" s="402" t="s">
        <v>1770</v>
      </c>
      <c r="C545" s="403" t="s">
        <v>1490</v>
      </c>
      <c r="D545" s="403" t="s">
        <v>33</v>
      </c>
      <c r="E545" s="403" t="s">
        <v>752</v>
      </c>
      <c r="F545" s="403" t="s">
        <v>753</v>
      </c>
      <c r="G545" s="403" t="s">
        <v>647</v>
      </c>
      <c r="I545" s="403" t="s">
        <v>1491</v>
      </c>
      <c r="J545" s="403" t="s">
        <v>1473</v>
      </c>
      <c r="K545" s="406">
        <v>11932937.41</v>
      </c>
      <c r="L545" s="136" t="e">
        <f>#REF!-Таблица82343567[[#This Row],[Остаток по состоянию на 30.06.2025 г.]]</f>
        <v>#REF!</v>
      </c>
    </row>
    <row r="546" spans="1:12">
      <c r="A546" s="15" t="s">
        <v>1770</v>
      </c>
      <c r="B546" s="402" t="s">
        <v>1770</v>
      </c>
      <c r="C546" s="403" t="s">
        <v>1495</v>
      </c>
      <c r="D546" s="403" t="s">
        <v>443</v>
      </c>
      <c r="E546" s="403" t="s">
        <v>893</v>
      </c>
      <c r="F546" s="403" t="s">
        <v>894</v>
      </c>
      <c r="G546" s="403" t="s">
        <v>821</v>
      </c>
      <c r="I546" s="408" t="s">
        <v>1493</v>
      </c>
      <c r="J546" s="408" t="s">
        <v>1494</v>
      </c>
      <c r="K546" s="406">
        <v>12507008.529999999</v>
      </c>
      <c r="L546" s="136" t="e">
        <f>#REF!-Таблица82343567[[#This Row],[Остаток по состоянию на 30.06.2025 г.]]</f>
        <v>#REF!</v>
      </c>
    </row>
    <row r="547" spans="1:12">
      <c r="A547" s="15" t="s">
        <v>1770</v>
      </c>
      <c r="B547" s="402" t="s">
        <v>1770</v>
      </c>
      <c r="C547" s="403" t="s">
        <v>1496</v>
      </c>
      <c r="D547" s="403" t="s">
        <v>443</v>
      </c>
      <c r="E547" s="403" t="s">
        <v>311</v>
      </c>
      <c r="F547" s="403" t="s">
        <v>1237</v>
      </c>
      <c r="G547" s="403" t="s">
        <v>812</v>
      </c>
      <c r="I547" s="403" t="s">
        <v>1493</v>
      </c>
      <c r="J547" s="403" t="s">
        <v>1494</v>
      </c>
      <c r="K547" s="406">
        <v>3103249.33</v>
      </c>
      <c r="L547" s="136" t="e">
        <f>#REF!-Таблица82343567[[#This Row],[Остаток по состоянию на 30.06.2025 г.]]</f>
        <v>#REF!</v>
      </c>
    </row>
    <row r="548" spans="1:12" ht="30">
      <c r="A548" s="15" t="s">
        <v>1770</v>
      </c>
      <c r="B548" s="402" t="s">
        <v>1770</v>
      </c>
      <c r="C548" s="403" t="s">
        <v>1497</v>
      </c>
      <c r="D548" s="403" t="s">
        <v>443</v>
      </c>
      <c r="E548" s="403" t="s">
        <v>1498</v>
      </c>
      <c r="F548" s="403" t="s">
        <v>1499</v>
      </c>
      <c r="G548" s="403" t="s">
        <v>540</v>
      </c>
      <c r="I548" s="403" t="s">
        <v>1500</v>
      </c>
      <c r="J548" s="403" t="s">
        <v>1501</v>
      </c>
      <c r="K548" s="406">
        <v>2712886.22</v>
      </c>
      <c r="L548" s="136" t="e">
        <f>#REF!-Таблица82343567[[#This Row],[Остаток по состоянию на 30.06.2025 г.]]</f>
        <v>#REF!</v>
      </c>
    </row>
    <row r="549" spans="1:12" ht="30">
      <c r="A549" s="15" t="s">
        <v>1770</v>
      </c>
      <c r="B549" s="402" t="s">
        <v>1770</v>
      </c>
      <c r="C549" s="403" t="s">
        <v>1502</v>
      </c>
      <c r="D549" s="403" t="s">
        <v>443</v>
      </c>
      <c r="E549" s="403" t="s">
        <v>41</v>
      </c>
      <c r="F549" s="403" t="s">
        <v>1503</v>
      </c>
      <c r="G549" s="403" t="s">
        <v>909</v>
      </c>
      <c r="I549" s="403" t="s">
        <v>1504</v>
      </c>
      <c r="J549" s="403" t="s">
        <v>1501</v>
      </c>
      <c r="K549" s="406">
        <v>5353525.5999999996</v>
      </c>
      <c r="L549" s="136" t="e">
        <f>#REF!-Таблица82343567[[#This Row],[Остаток по состоянию на 30.06.2025 г.]]</f>
        <v>#REF!</v>
      </c>
    </row>
    <row r="550" spans="1:12">
      <c r="A550" s="15" t="s">
        <v>1770</v>
      </c>
      <c r="B550" s="402" t="s">
        <v>1770</v>
      </c>
      <c r="C550" s="403" t="s">
        <v>1508</v>
      </c>
      <c r="D550" s="403" t="s">
        <v>33</v>
      </c>
      <c r="E550" s="403" t="s">
        <v>54</v>
      </c>
      <c r="F550" s="403" t="s">
        <v>55</v>
      </c>
      <c r="G550" s="403" t="s">
        <v>1509</v>
      </c>
      <c r="I550" s="403" t="s">
        <v>1510</v>
      </c>
      <c r="J550" s="403" t="s">
        <v>1511</v>
      </c>
      <c r="K550" s="406">
        <v>2473075.2799999998</v>
      </c>
      <c r="L550" s="136" t="e">
        <f>#REF!-Таблица82343567[[#This Row],[Остаток по состоянию на 30.06.2025 г.]]</f>
        <v>#REF!</v>
      </c>
    </row>
    <row r="551" spans="1:12">
      <c r="A551" s="15" t="s">
        <v>1770</v>
      </c>
      <c r="B551" s="402" t="s">
        <v>1770</v>
      </c>
      <c r="C551" s="403" t="s">
        <v>1513</v>
      </c>
      <c r="D551" s="403" t="s">
        <v>33</v>
      </c>
      <c r="E551" s="403" t="s">
        <v>54</v>
      </c>
      <c r="F551" s="403" t="s">
        <v>55</v>
      </c>
      <c r="G551" s="403" t="s">
        <v>367</v>
      </c>
      <c r="I551" s="403" t="s">
        <v>1510</v>
      </c>
      <c r="J551" s="403" t="s">
        <v>1511</v>
      </c>
      <c r="K551" s="406">
        <v>15858188.5</v>
      </c>
      <c r="L551" s="136" t="e">
        <f>#REF!-Таблица82343567[[#This Row],[Остаток по состоянию на 30.06.2025 г.]]</f>
        <v>#REF!</v>
      </c>
    </row>
    <row r="552" spans="1:12">
      <c r="A552" s="15" t="s">
        <v>1770</v>
      </c>
      <c r="B552" s="402" t="s">
        <v>1770</v>
      </c>
      <c r="C552" s="403" t="s">
        <v>1514</v>
      </c>
      <c r="D552" s="403" t="s">
        <v>33</v>
      </c>
      <c r="E552" s="403" t="s">
        <v>582</v>
      </c>
      <c r="F552" s="403" t="s">
        <v>583</v>
      </c>
      <c r="G552" s="403" t="s">
        <v>1515</v>
      </c>
      <c r="I552" s="403" t="s">
        <v>1510</v>
      </c>
      <c r="J552" s="403" t="s">
        <v>1511</v>
      </c>
      <c r="K552" s="406">
        <v>2974126.23</v>
      </c>
      <c r="L552" s="136" t="e">
        <f>#REF!-Таблица82343567[[#This Row],[Остаток по состоянию на 30.06.2025 г.]]</f>
        <v>#REF!</v>
      </c>
    </row>
    <row r="553" spans="1:12">
      <c r="A553" s="15" t="s">
        <v>1770</v>
      </c>
      <c r="B553" s="402" t="s">
        <v>1770</v>
      </c>
      <c r="C553" s="403" t="s">
        <v>1516</v>
      </c>
      <c r="D553" s="403" t="s">
        <v>33</v>
      </c>
      <c r="E553" s="403" t="s">
        <v>1517</v>
      </c>
      <c r="F553" s="403" t="s">
        <v>1518</v>
      </c>
      <c r="G553" s="403" t="s">
        <v>459</v>
      </c>
      <c r="I553" s="403" t="s">
        <v>1510</v>
      </c>
      <c r="J553" s="403" t="s">
        <v>1511</v>
      </c>
      <c r="K553" s="406">
        <v>1318395.04</v>
      </c>
      <c r="L553" s="136" t="e">
        <f>#REF!-Таблица82343567[[#This Row],[Остаток по состоянию на 30.06.2025 г.]]</f>
        <v>#REF!</v>
      </c>
    </row>
    <row r="554" spans="1:12" ht="30">
      <c r="A554" s="15" t="s">
        <v>1770</v>
      </c>
      <c r="B554" s="402" t="s">
        <v>1770</v>
      </c>
      <c r="C554" s="403" t="s">
        <v>1519</v>
      </c>
      <c r="D554" s="403" t="s">
        <v>33</v>
      </c>
      <c r="E554" s="403" t="s">
        <v>1520</v>
      </c>
      <c r="F554" s="403" t="s">
        <v>1521</v>
      </c>
      <c r="G554" s="403" t="s">
        <v>138</v>
      </c>
      <c r="I554" s="403" t="s">
        <v>1522</v>
      </c>
      <c r="J554" s="403" t="s">
        <v>1523</v>
      </c>
      <c r="K554" s="406">
        <v>6149553.1600000001</v>
      </c>
      <c r="L554" s="136" t="e">
        <f>#REF!-Таблица82343567[[#This Row],[Остаток по состоянию на 30.06.2025 г.]]</f>
        <v>#REF!</v>
      </c>
    </row>
    <row r="555" spans="1:12" ht="30">
      <c r="A555" s="15" t="s">
        <v>1770</v>
      </c>
      <c r="B555" s="402" t="s">
        <v>1770</v>
      </c>
      <c r="C555" s="403" t="s">
        <v>1525</v>
      </c>
      <c r="D555" s="403" t="s">
        <v>33</v>
      </c>
      <c r="E555" s="403" t="s">
        <v>1358</v>
      </c>
      <c r="F555" s="403" t="s">
        <v>1359</v>
      </c>
      <c r="G555" s="403" t="s">
        <v>880</v>
      </c>
      <c r="I555" s="403" t="s">
        <v>1526</v>
      </c>
      <c r="J555" s="403" t="s">
        <v>1527</v>
      </c>
      <c r="K555" s="406">
        <v>12465484.699999999</v>
      </c>
      <c r="L555" s="136" t="e">
        <f>#REF!-Таблица82343567[[#This Row],[Остаток по состоянию на 30.06.2025 г.]]</f>
        <v>#REF!</v>
      </c>
    </row>
    <row r="556" spans="1:12" ht="30">
      <c r="A556" s="15" t="s">
        <v>1770</v>
      </c>
      <c r="B556" s="402" t="s">
        <v>1770</v>
      </c>
      <c r="C556" s="403" t="s">
        <v>1528</v>
      </c>
      <c r="D556" s="403" t="s">
        <v>33</v>
      </c>
      <c r="E556" s="403" t="s">
        <v>328</v>
      </c>
      <c r="F556" s="403" t="s">
        <v>306</v>
      </c>
      <c r="G556" s="403" t="s">
        <v>743</v>
      </c>
      <c r="I556" s="403" t="s">
        <v>1529</v>
      </c>
      <c r="J556" s="403" t="s">
        <v>1530</v>
      </c>
      <c r="K556" s="406">
        <v>5821562.3600000003</v>
      </c>
      <c r="L556" s="136" t="e">
        <f>#REF!-Таблица82343567[[#This Row],[Остаток по состоянию на 30.06.2025 г.]]</f>
        <v>#REF!</v>
      </c>
    </row>
    <row r="557" spans="1:12" ht="30">
      <c r="A557" s="15" t="s">
        <v>1770</v>
      </c>
      <c r="B557" s="402" t="s">
        <v>1770</v>
      </c>
      <c r="C557" s="402" t="s">
        <v>1532</v>
      </c>
      <c r="D557" s="403" t="s">
        <v>33</v>
      </c>
      <c r="E557" s="403" t="s">
        <v>1533</v>
      </c>
      <c r="F557" s="403" t="s">
        <v>1534</v>
      </c>
      <c r="G557" s="403" t="s">
        <v>105</v>
      </c>
      <c r="I557" s="403" t="s">
        <v>1529</v>
      </c>
      <c r="J557" s="403" t="s">
        <v>1530</v>
      </c>
      <c r="K557" s="406">
        <v>2864265.74</v>
      </c>
      <c r="L557" s="136" t="e">
        <f>#REF!-Таблица82343567[[#This Row],[Остаток по состоянию на 30.06.2025 г.]]</f>
        <v>#REF!</v>
      </c>
    </row>
    <row r="558" spans="1:12">
      <c r="A558" s="15" t="s">
        <v>1770</v>
      </c>
      <c r="B558" s="402" t="s">
        <v>1770</v>
      </c>
      <c r="C558" s="403" t="s">
        <v>1535</v>
      </c>
      <c r="D558" s="403" t="s">
        <v>33</v>
      </c>
      <c r="E558" s="403" t="s">
        <v>1536</v>
      </c>
      <c r="F558" s="403" t="s">
        <v>1537</v>
      </c>
      <c r="G558" s="403" t="s">
        <v>565</v>
      </c>
      <c r="I558" s="403" t="s">
        <v>1538</v>
      </c>
      <c r="J558" s="403" t="s">
        <v>1539</v>
      </c>
      <c r="K558" s="405">
        <v>3817496.01</v>
      </c>
      <c r="L558" s="136" t="e">
        <f>#REF!-Таблица82343567[[#This Row],[Остаток по состоянию на 30.06.2025 г.]]</f>
        <v>#REF!</v>
      </c>
    </row>
    <row r="559" spans="1:12" ht="45">
      <c r="A559" s="15" t="s">
        <v>1770</v>
      </c>
      <c r="B559" s="402" t="s">
        <v>1770</v>
      </c>
      <c r="C559" s="403" t="s">
        <v>1540</v>
      </c>
      <c r="D559" s="403" t="s">
        <v>33</v>
      </c>
      <c r="E559" s="403" t="s">
        <v>454</v>
      </c>
      <c r="F559" s="403" t="s">
        <v>455</v>
      </c>
      <c r="G559" s="403" t="s">
        <v>1541</v>
      </c>
      <c r="I559" s="403" t="s">
        <v>1542</v>
      </c>
      <c r="J559" s="403" t="s">
        <v>1543</v>
      </c>
      <c r="K559" s="406">
        <v>3141748.87</v>
      </c>
      <c r="L559" s="136" t="e">
        <f>#REF!-Таблица82343567[[#This Row],[Остаток по состоянию на 30.06.2025 г.]]</f>
        <v>#REF!</v>
      </c>
    </row>
    <row r="560" spans="1:12" ht="30">
      <c r="A560" s="15" t="s">
        <v>1770</v>
      </c>
      <c r="B560" s="402" t="s">
        <v>1770</v>
      </c>
      <c r="C560" s="403" t="s">
        <v>1544</v>
      </c>
      <c r="D560" s="403" t="s">
        <v>33</v>
      </c>
      <c r="E560" s="403" t="s">
        <v>439</v>
      </c>
      <c r="F560" s="403" t="s">
        <v>440</v>
      </c>
      <c r="G560" s="403" t="s">
        <v>549</v>
      </c>
      <c r="I560" s="403" t="s">
        <v>1545</v>
      </c>
      <c r="J560" s="403" t="s">
        <v>1546</v>
      </c>
      <c r="K560" s="406">
        <v>6509001.96</v>
      </c>
      <c r="L560" s="136" t="e">
        <f>#REF!-Таблица82343567[[#This Row],[Остаток по состоянию на 30.06.2025 г.]]</f>
        <v>#REF!</v>
      </c>
    </row>
    <row r="561" spans="1:12" ht="30">
      <c r="A561" s="15" t="s">
        <v>1770</v>
      </c>
      <c r="B561" s="402" t="s">
        <v>1770</v>
      </c>
      <c r="C561" s="403" t="s">
        <v>1547</v>
      </c>
      <c r="D561" s="403" t="s">
        <v>33</v>
      </c>
      <c r="E561" s="403" t="s">
        <v>1358</v>
      </c>
      <c r="F561" s="403" t="s">
        <v>1359</v>
      </c>
      <c r="G561" s="403" t="s">
        <v>339</v>
      </c>
      <c r="I561" s="403" t="s">
        <v>1548</v>
      </c>
      <c r="J561" s="403" t="s">
        <v>1549</v>
      </c>
      <c r="K561" s="406">
        <v>2397109.7000000002</v>
      </c>
      <c r="L561" s="136" t="e">
        <f>#REF!-Таблица82343567[[#This Row],[Остаток по состоянию на 30.06.2025 г.]]</f>
        <v>#REF!</v>
      </c>
    </row>
    <row r="562" spans="1:12" ht="30">
      <c r="A562" s="15" t="s">
        <v>1770</v>
      </c>
      <c r="B562" s="402" t="s">
        <v>1770</v>
      </c>
      <c r="C562" s="402" t="s">
        <v>1550</v>
      </c>
      <c r="D562" s="403" t="s">
        <v>33</v>
      </c>
      <c r="E562" s="403" t="s">
        <v>1551</v>
      </c>
      <c r="F562" s="403" t="s">
        <v>1552</v>
      </c>
      <c r="G562" s="403" t="s">
        <v>490</v>
      </c>
      <c r="I562" s="403" t="s">
        <v>1553</v>
      </c>
      <c r="J562" s="403" t="s">
        <v>1554</v>
      </c>
      <c r="K562" s="405">
        <v>4505448.3099999996</v>
      </c>
      <c r="L562" s="136" t="e">
        <f>#REF!-Таблица82343567[[#This Row],[Остаток по состоянию на 30.06.2025 г.]]</f>
        <v>#REF!</v>
      </c>
    </row>
    <row r="563" spans="1:12">
      <c r="A563" s="15" t="s">
        <v>1770</v>
      </c>
      <c r="B563" s="402" t="s">
        <v>1770</v>
      </c>
      <c r="C563" s="403" t="s">
        <v>1555</v>
      </c>
      <c r="D563" s="403" t="s">
        <v>33</v>
      </c>
      <c r="E563" s="403" t="s">
        <v>362</v>
      </c>
      <c r="F563" s="403" t="s">
        <v>363</v>
      </c>
      <c r="G563" s="403" t="s">
        <v>391</v>
      </c>
      <c r="I563" s="403" t="s">
        <v>1556</v>
      </c>
      <c r="J563" s="403" t="s">
        <v>1557</v>
      </c>
      <c r="K563" s="405">
        <v>4459014.63</v>
      </c>
      <c r="L563" s="136" t="e">
        <f>#REF!-Таблица82343567[[#This Row],[Остаток по состоянию на 30.06.2025 г.]]</f>
        <v>#REF!</v>
      </c>
    </row>
    <row r="564" spans="1:12">
      <c r="A564" s="15" t="s">
        <v>1770</v>
      </c>
      <c r="B564" s="402" t="s">
        <v>1770</v>
      </c>
      <c r="C564" s="403" t="s">
        <v>1558</v>
      </c>
      <c r="D564" s="403" t="s">
        <v>33</v>
      </c>
      <c r="E564" s="403" t="s">
        <v>1559</v>
      </c>
      <c r="F564" s="403" t="s">
        <v>1560</v>
      </c>
      <c r="G564" s="403" t="s">
        <v>162</v>
      </c>
      <c r="I564" s="403" t="s">
        <v>1556</v>
      </c>
      <c r="J564" s="403" t="s">
        <v>1557</v>
      </c>
      <c r="K564" s="405">
        <v>3330552.8</v>
      </c>
      <c r="L564" s="136" t="e">
        <f>#REF!-Таблица82343567[[#This Row],[Остаток по состоянию на 30.06.2025 г.]]</f>
        <v>#REF!</v>
      </c>
    </row>
    <row r="565" spans="1:12">
      <c r="A565" s="15" t="s">
        <v>1770</v>
      </c>
      <c r="B565" s="402" t="s">
        <v>1770</v>
      </c>
      <c r="C565" s="403" t="s">
        <v>1561</v>
      </c>
      <c r="D565" s="403" t="s">
        <v>33</v>
      </c>
      <c r="E565" s="403" t="s">
        <v>621</v>
      </c>
      <c r="F565" s="403" t="s">
        <v>622</v>
      </c>
      <c r="G565" s="403" t="s">
        <v>1562</v>
      </c>
      <c r="I565" s="403" t="s">
        <v>1542</v>
      </c>
      <c r="J565" s="403" t="s">
        <v>1563</v>
      </c>
      <c r="K565" s="406">
        <v>2687749.43</v>
      </c>
      <c r="L565" s="136" t="e">
        <f>#REF!-Таблица82343567[[#This Row],[Остаток по состоянию на 30.06.2025 г.]]</f>
        <v>#REF!</v>
      </c>
    </row>
    <row r="566" spans="1:12">
      <c r="A566" s="15" t="s">
        <v>1770</v>
      </c>
      <c r="B566" s="402" t="s">
        <v>1770</v>
      </c>
      <c r="C566" s="403" t="s">
        <v>1564</v>
      </c>
      <c r="D566" s="403" t="s">
        <v>33</v>
      </c>
      <c r="E566" s="403" t="s">
        <v>925</v>
      </c>
      <c r="F566" s="403" t="s">
        <v>926</v>
      </c>
      <c r="G566" s="403" t="s">
        <v>647</v>
      </c>
      <c r="I566" s="403" t="s">
        <v>1565</v>
      </c>
      <c r="J566" s="403" t="s">
        <v>1566</v>
      </c>
      <c r="K566" s="406">
        <v>1979828.86</v>
      </c>
      <c r="L566" s="136" t="e">
        <f>#REF!-Таблица82343567[[#This Row],[Остаток по состоянию на 30.06.2025 г.]]</f>
        <v>#REF!</v>
      </c>
    </row>
    <row r="567" spans="1:12" ht="30">
      <c r="A567" s="15" t="s">
        <v>1770</v>
      </c>
      <c r="B567" s="402" t="s">
        <v>1770</v>
      </c>
      <c r="C567" s="403" t="s">
        <v>1567</v>
      </c>
      <c r="D567" s="403" t="s">
        <v>33</v>
      </c>
      <c r="E567" s="403" t="s">
        <v>780</v>
      </c>
      <c r="F567" s="403" t="s">
        <v>781</v>
      </c>
      <c r="G567" s="403" t="s">
        <v>560</v>
      </c>
      <c r="I567" s="403" t="s">
        <v>1510</v>
      </c>
      <c r="J567" s="403" t="s">
        <v>1511</v>
      </c>
      <c r="K567" s="406">
        <v>6237998.9699999997</v>
      </c>
      <c r="L567" s="136" t="e">
        <f>#REF!-Таблица82343567[[#This Row],[Остаток по состоянию на 30.06.2025 г.]]</f>
        <v>#REF!</v>
      </c>
    </row>
    <row r="568" spans="1:12">
      <c r="A568" s="15" t="s">
        <v>1770</v>
      </c>
      <c r="B568" s="402" t="s">
        <v>1770</v>
      </c>
      <c r="C568" s="403" t="s">
        <v>1571</v>
      </c>
      <c r="D568" s="403" t="s">
        <v>230</v>
      </c>
      <c r="E568" s="403" t="s">
        <v>1572</v>
      </c>
      <c r="F568" s="403" t="s">
        <v>1573</v>
      </c>
      <c r="G568" s="403" t="s">
        <v>383</v>
      </c>
      <c r="I568" s="408" t="s">
        <v>1574</v>
      </c>
      <c r="J568" s="408" t="s">
        <v>1575</v>
      </c>
      <c r="K568" s="406">
        <v>3673700.85</v>
      </c>
      <c r="L568" s="136" t="e">
        <f>#REF!-Таблица82343567[[#This Row],[Остаток по состоянию на 30.06.2025 г.]]</f>
        <v>#REF!</v>
      </c>
    </row>
    <row r="569" spans="1:12" ht="30">
      <c r="A569" s="15" t="s">
        <v>1770</v>
      </c>
      <c r="B569" s="402" t="s">
        <v>1770</v>
      </c>
      <c r="C569" s="403" t="s">
        <v>1576</v>
      </c>
      <c r="D569" s="403" t="s">
        <v>443</v>
      </c>
      <c r="E569" s="403" t="s">
        <v>482</v>
      </c>
      <c r="F569" s="403" t="s">
        <v>1577</v>
      </c>
      <c r="G569" s="403" t="s">
        <v>446</v>
      </c>
      <c r="I569" s="403" t="s">
        <v>1578</v>
      </c>
      <c r="J569" s="403" t="s">
        <v>1579</v>
      </c>
      <c r="K569" s="406">
        <v>5712058.29</v>
      </c>
      <c r="L569" s="136" t="e">
        <f>#REF!-Таблица82343567[[#This Row],[Остаток по состоянию на 30.06.2025 г.]]</f>
        <v>#REF!</v>
      </c>
    </row>
    <row r="570" spans="1:12" ht="30">
      <c r="A570" s="15" t="s">
        <v>1770</v>
      </c>
      <c r="B570" s="402" t="s">
        <v>1770</v>
      </c>
      <c r="C570" s="403" t="s">
        <v>1580</v>
      </c>
      <c r="D570" s="403" t="s">
        <v>33</v>
      </c>
      <c r="E570" s="403" t="s">
        <v>1581</v>
      </c>
      <c r="F570" s="403" t="s">
        <v>1582</v>
      </c>
      <c r="G570" s="403" t="s">
        <v>1486</v>
      </c>
      <c r="I570" s="403" t="s">
        <v>1583</v>
      </c>
      <c r="J570" s="408" t="s">
        <v>1584</v>
      </c>
      <c r="K570" s="406">
        <v>310099.25</v>
      </c>
      <c r="L570" s="136" t="e">
        <f>#REF!-Таблица82343567[[#This Row],[Остаток по состоянию на 30.06.2025 г.]]</f>
        <v>#REF!</v>
      </c>
    </row>
    <row r="571" spans="1:12" ht="30">
      <c r="A571" s="15" t="s">
        <v>1770</v>
      </c>
      <c r="B571" s="402" t="s">
        <v>1770</v>
      </c>
      <c r="C571" s="403" t="s">
        <v>1585</v>
      </c>
      <c r="D571" s="403" t="s">
        <v>33</v>
      </c>
      <c r="E571" s="403" t="s">
        <v>1586</v>
      </c>
      <c r="F571" s="403" t="s">
        <v>1587</v>
      </c>
      <c r="G571" s="403" t="s">
        <v>459</v>
      </c>
      <c r="I571" s="403" t="s">
        <v>1583</v>
      </c>
      <c r="J571" s="403" t="s">
        <v>1584</v>
      </c>
      <c r="K571" s="406">
        <v>2130623.29</v>
      </c>
      <c r="L571" s="136" t="e">
        <f>#REF!-Таблица82343567[[#This Row],[Остаток по состоянию на 30.06.2025 г.]]</f>
        <v>#REF!</v>
      </c>
    </row>
    <row r="572" spans="1:12" ht="30">
      <c r="A572" s="15" t="s">
        <v>1770</v>
      </c>
      <c r="B572" s="402" t="s">
        <v>1770</v>
      </c>
      <c r="C572" s="403" t="s">
        <v>1588</v>
      </c>
      <c r="D572" s="403" t="s">
        <v>33</v>
      </c>
      <c r="E572" s="403" t="s">
        <v>1589</v>
      </c>
      <c r="F572" s="403" t="s">
        <v>1590</v>
      </c>
      <c r="G572" s="403" t="s">
        <v>446</v>
      </c>
      <c r="I572" s="403" t="s">
        <v>1583</v>
      </c>
      <c r="J572" s="403" t="s">
        <v>1584</v>
      </c>
      <c r="K572" s="405">
        <v>3386969.79</v>
      </c>
      <c r="L572" s="136" t="e">
        <f>#REF!-Таблица82343567[[#This Row],[Остаток по состоянию на 30.06.2025 г.]]</f>
        <v>#REF!</v>
      </c>
    </row>
    <row r="573" spans="1:12" ht="30">
      <c r="A573" s="15" t="s">
        <v>1770</v>
      </c>
      <c r="B573" s="402" t="s">
        <v>1770</v>
      </c>
      <c r="C573" s="403" t="s">
        <v>1591</v>
      </c>
      <c r="D573" s="403" t="s">
        <v>33</v>
      </c>
      <c r="E573" s="403" t="s">
        <v>1589</v>
      </c>
      <c r="F573" s="403" t="s">
        <v>1590</v>
      </c>
      <c r="G573" s="403" t="s">
        <v>406</v>
      </c>
      <c r="I573" s="403" t="s">
        <v>1583</v>
      </c>
      <c r="J573" s="403" t="s">
        <v>1584</v>
      </c>
      <c r="K573" s="406">
        <v>1995909.61</v>
      </c>
      <c r="L573" s="136" t="e">
        <f>#REF!-Таблица82343567[[#This Row],[Остаток по состоянию на 30.06.2025 г.]]</f>
        <v>#REF!</v>
      </c>
    </row>
    <row r="574" spans="1:12" ht="30">
      <c r="A574" s="15" t="s">
        <v>1770</v>
      </c>
      <c r="B574" s="402" t="s">
        <v>1770</v>
      </c>
      <c r="C574" s="403" t="s">
        <v>1592</v>
      </c>
      <c r="D574" s="403" t="s">
        <v>33</v>
      </c>
      <c r="E574" s="403" t="s">
        <v>1593</v>
      </c>
      <c r="F574" s="403" t="s">
        <v>1100</v>
      </c>
      <c r="G574" s="403" t="s">
        <v>62</v>
      </c>
      <c r="I574" s="403" t="s">
        <v>1583</v>
      </c>
      <c r="J574" s="403" t="s">
        <v>1584</v>
      </c>
      <c r="K574" s="406">
        <v>5181570.2</v>
      </c>
      <c r="L574" s="136" t="e">
        <f>#REF!-Таблица82343567[[#This Row],[Остаток по состоянию на 30.06.2025 г.]]</f>
        <v>#REF!</v>
      </c>
    </row>
    <row r="575" spans="1:12" ht="30">
      <c r="A575" s="15" t="s">
        <v>1770</v>
      </c>
      <c r="B575" s="402" t="s">
        <v>1770</v>
      </c>
      <c r="C575" s="403" t="s">
        <v>1594</v>
      </c>
      <c r="D575" s="403" t="s">
        <v>33</v>
      </c>
      <c r="E575" s="403" t="s">
        <v>2075</v>
      </c>
      <c r="F575" s="403" t="s">
        <v>1100</v>
      </c>
      <c r="G575" s="403" t="s">
        <v>335</v>
      </c>
      <c r="I575" s="403" t="s">
        <v>1583</v>
      </c>
      <c r="J575" s="403" t="s">
        <v>1584</v>
      </c>
      <c r="K575" s="406">
        <v>5159871.29</v>
      </c>
      <c r="L575" s="136" t="e">
        <f>#REF!-Таблица82343567[[#This Row],[Остаток по состоянию на 30.06.2025 г.]]</f>
        <v>#REF!</v>
      </c>
    </row>
    <row r="576" spans="1:12" ht="30">
      <c r="A576" s="15" t="s">
        <v>1770</v>
      </c>
      <c r="B576" s="402" t="s">
        <v>1770</v>
      </c>
      <c r="C576" s="403" t="s">
        <v>1595</v>
      </c>
      <c r="D576" s="403" t="s">
        <v>33</v>
      </c>
      <c r="E576" s="403" t="s">
        <v>60</v>
      </c>
      <c r="F576" s="403" t="s">
        <v>61</v>
      </c>
      <c r="G576" s="403" t="s">
        <v>335</v>
      </c>
      <c r="I576" s="403" t="s">
        <v>1583</v>
      </c>
      <c r="J576" s="403" t="s">
        <v>1584</v>
      </c>
      <c r="K576" s="406">
        <v>3074557.28</v>
      </c>
      <c r="L576" s="136" t="e">
        <f>#REF!-Таблица82343567[[#This Row],[Остаток по состоянию на 30.06.2025 г.]]</f>
        <v>#REF!</v>
      </c>
    </row>
    <row r="577" spans="1:12" ht="30">
      <c r="A577" s="15" t="s">
        <v>1770</v>
      </c>
      <c r="B577" s="402" t="s">
        <v>1770</v>
      </c>
      <c r="C577" s="403" t="s">
        <v>1596</v>
      </c>
      <c r="D577" s="403" t="s">
        <v>33</v>
      </c>
      <c r="E577" s="403" t="s">
        <v>1597</v>
      </c>
      <c r="F577" s="403" t="s">
        <v>1598</v>
      </c>
      <c r="G577" s="403" t="s">
        <v>469</v>
      </c>
      <c r="I577" s="408" t="s">
        <v>1583</v>
      </c>
      <c r="J577" s="408" t="s">
        <v>1584</v>
      </c>
      <c r="K577" s="406">
        <v>7208203.5800000001</v>
      </c>
      <c r="L577" s="136" t="e">
        <f>#REF!-Таблица82343567[[#This Row],[Остаток по состоянию на 30.06.2025 г.]]</f>
        <v>#REF!</v>
      </c>
    </row>
    <row r="578" spans="1:12" ht="30">
      <c r="A578" s="15" t="s">
        <v>1770</v>
      </c>
      <c r="B578" s="402" t="s">
        <v>1770</v>
      </c>
      <c r="C578" s="403" t="s">
        <v>1599</v>
      </c>
      <c r="D578" s="403" t="s">
        <v>33</v>
      </c>
      <c r="E578" s="403" t="s">
        <v>1600</v>
      </c>
      <c r="F578" s="403" t="s">
        <v>1601</v>
      </c>
      <c r="G578" s="403" t="s">
        <v>1036</v>
      </c>
      <c r="I578" s="403" t="s">
        <v>1583</v>
      </c>
      <c r="J578" s="403" t="s">
        <v>1584</v>
      </c>
      <c r="K578" s="406">
        <v>6874026.0499999998</v>
      </c>
      <c r="L578" s="136" t="e">
        <f>#REF!-Таблица82343567[[#This Row],[Остаток по состоянию на 30.06.2025 г.]]</f>
        <v>#REF!</v>
      </c>
    </row>
    <row r="579" spans="1:12" ht="30">
      <c r="A579" s="15" t="s">
        <v>1770</v>
      </c>
      <c r="B579" s="402" t="s">
        <v>1770</v>
      </c>
      <c r="C579" s="403" t="s">
        <v>1603</v>
      </c>
      <c r="D579" s="403" t="s">
        <v>33</v>
      </c>
      <c r="E579" s="403" t="s">
        <v>1604</v>
      </c>
      <c r="F579" s="403" t="s">
        <v>1605</v>
      </c>
      <c r="G579" s="403" t="s">
        <v>75</v>
      </c>
      <c r="I579" s="403" t="s">
        <v>1583</v>
      </c>
      <c r="J579" s="403" t="s">
        <v>1584</v>
      </c>
      <c r="K579" s="406">
        <v>6969757.7300000004</v>
      </c>
      <c r="L579" s="136" t="e">
        <f>#REF!-Таблица82343567[[#This Row],[Остаток по состоянию на 30.06.2025 г.]]</f>
        <v>#REF!</v>
      </c>
    </row>
    <row r="580" spans="1:12" ht="30">
      <c r="A580" s="15" t="s">
        <v>1770</v>
      </c>
      <c r="B580" s="402" t="s">
        <v>1770</v>
      </c>
      <c r="C580" s="403" t="s">
        <v>1606</v>
      </c>
      <c r="D580" s="403" t="s">
        <v>33</v>
      </c>
      <c r="E580" s="403" t="s">
        <v>1604</v>
      </c>
      <c r="F580" s="403" t="s">
        <v>1605</v>
      </c>
      <c r="G580" s="403" t="s">
        <v>383</v>
      </c>
      <c r="I580" s="403" t="s">
        <v>1583</v>
      </c>
      <c r="J580" s="403" t="s">
        <v>1584</v>
      </c>
      <c r="K580" s="405">
        <v>426138.52</v>
      </c>
      <c r="L580" s="136" t="e">
        <f>#REF!-Таблица82343567[[#This Row],[Остаток по состоянию на 30.06.2025 г.]]</f>
        <v>#REF!</v>
      </c>
    </row>
    <row r="581" spans="1:12" ht="30">
      <c r="A581" s="15" t="s">
        <v>1770</v>
      </c>
      <c r="B581" s="402" t="s">
        <v>1770</v>
      </c>
      <c r="C581" s="403" t="s">
        <v>1607</v>
      </c>
      <c r="D581" s="403" t="s">
        <v>33</v>
      </c>
      <c r="E581" s="403" t="s">
        <v>1604</v>
      </c>
      <c r="F581" s="403" t="s">
        <v>1605</v>
      </c>
      <c r="G581" s="403" t="s">
        <v>89</v>
      </c>
      <c r="I581" s="403" t="s">
        <v>1583</v>
      </c>
      <c r="J581" s="403" t="s">
        <v>1584</v>
      </c>
      <c r="K581" s="406">
        <v>7495768.5300000003</v>
      </c>
      <c r="L581" s="136" t="e">
        <f>#REF!-Таблица82343567[[#This Row],[Остаток по состоянию на 30.06.2025 г.]]</f>
        <v>#REF!</v>
      </c>
    </row>
    <row r="582" spans="1:12" ht="30">
      <c r="A582" s="15" t="s">
        <v>1770</v>
      </c>
      <c r="B582" s="402" t="s">
        <v>1770</v>
      </c>
      <c r="C582" s="403" t="s">
        <v>1608</v>
      </c>
      <c r="D582" s="403" t="s">
        <v>33</v>
      </c>
      <c r="E582" s="403" t="s">
        <v>1604</v>
      </c>
      <c r="F582" s="403" t="s">
        <v>1605</v>
      </c>
      <c r="G582" s="403" t="s">
        <v>105</v>
      </c>
      <c r="I582" s="403" t="s">
        <v>1583</v>
      </c>
      <c r="J582" s="403" t="s">
        <v>1584</v>
      </c>
      <c r="K582" s="405">
        <v>1882830.72</v>
      </c>
      <c r="L582" s="136" t="e">
        <f>#REF!-Таблица82343567[[#This Row],[Остаток по состоянию на 30.06.2025 г.]]</f>
        <v>#REF!</v>
      </c>
    </row>
    <row r="583" spans="1:12" ht="30">
      <c r="A583" s="15" t="s">
        <v>1770</v>
      </c>
      <c r="B583" s="402" t="s">
        <v>1770</v>
      </c>
      <c r="C583" s="403" t="s">
        <v>1609</v>
      </c>
      <c r="D583" s="403" t="s">
        <v>33</v>
      </c>
      <c r="E583" s="403" t="s">
        <v>1604</v>
      </c>
      <c r="F583" s="403" t="s">
        <v>1605</v>
      </c>
      <c r="G583" s="403" t="s">
        <v>62</v>
      </c>
      <c r="I583" s="403" t="s">
        <v>1583</v>
      </c>
      <c r="J583" s="403" t="s">
        <v>1584</v>
      </c>
      <c r="K583" s="406">
        <v>2044557.78</v>
      </c>
      <c r="L583" s="136" t="e">
        <f>#REF!-Таблица82343567[[#This Row],[Остаток по состоянию на 30.06.2025 г.]]</f>
        <v>#REF!</v>
      </c>
    </row>
    <row r="584" spans="1:12" ht="30">
      <c r="A584" s="15" t="s">
        <v>1770</v>
      </c>
      <c r="B584" s="402" t="s">
        <v>1770</v>
      </c>
      <c r="C584" s="403" t="s">
        <v>1610</v>
      </c>
      <c r="D584" s="403" t="s">
        <v>33</v>
      </c>
      <c r="E584" s="403" t="s">
        <v>1604</v>
      </c>
      <c r="F584" s="403" t="s">
        <v>1605</v>
      </c>
      <c r="G584" s="403" t="s">
        <v>335</v>
      </c>
      <c r="I584" s="403" t="s">
        <v>1583</v>
      </c>
      <c r="J584" s="403" t="s">
        <v>1584</v>
      </c>
      <c r="K584" s="405">
        <v>1671168.01</v>
      </c>
      <c r="L584" s="136" t="e">
        <f>#REF!-Таблица82343567[[#This Row],[Остаток по состоянию на 30.06.2025 г.]]</f>
        <v>#REF!</v>
      </c>
    </row>
    <row r="585" spans="1:12">
      <c r="A585" s="15" t="s">
        <v>1770</v>
      </c>
      <c r="B585" s="402" t="s">
        <v>1770</v>
      </c>
      <c r="C585" s="403" t="s">
        <v>1611</v>
      </c>
      <c r="D585" s="403" t="s">
        <v>1612</v>
      </c>
      <c r="E585" s="403" t="s">
        <v>1613</v>
      </c>
      <c r="F585" s="403" t="s">
        <v>1614</v>
      </c>
      <c r="G585" s="403">
        <v>52</v>
      </c>
      <c r="I585" s="403" t="s">
        <v>1615</v>
      </c>
      <c r="J585" s="403" t="s">
        <v>1616</v>
      </c>
      <c r="K585" s="406">
        <v>710959.04</v>
      </c>
      <c r="L585" s="136" t="e">
        <f>#REF!-Таблица82343567[[#This Row],[Остаток по состоянию на 30.06.2025 г.]]</f>
        <v>#REF!</v>
      </c>
    </row>
    <row r="586" spans="1:12">
      <c r="A586" s="15" t="s">
        <v>1770</v>
      </c>
      <c r="B586" s="402" t="s">
        <v>1770</v>
      </c>
      <c r="C586" s="403" t="s">
        <v>1617</v>
      </c>
      <c r="D586" s="403" t="s">
        <v>1612</v>
      </c>
      <c r="E586" s="403" t="s">
        <v>1618</v>
      </c>
      <c r="F586" s="403" t="s">
        <v>1619</v>
      </c>
      <c r="G586" s="403" t="s">
        <v>465</v>
      </c>
      <c r="I586" s="403" t="s">
        <v>1615</v>
      </c>
      <c r="J586" s="403" t="s">
        <v>1616</v>
      </c>
      <c r="K586" s="406">
        <v>701099.84</v>
      </c>
      <c r="L586" s="136" t="e">
        <f>#REF!-Таблица82343567[[#This Row],[Остаток по состоянию на 30.06.2025 г.]]</f>
        <v>#REF!</v>
      </c>
    </row>
    <row r="587" spans="1:12" s="311" customFormat="1" ht="75">
      <c r="A587" s="15" t="s">
        <v>1770</v>
      </c>
      <c r="B587" s="402" t="s">
        <v>1770</v>
      </c>
      <c r="C587" s="403" t="s">
        <v>1620</v>
      </c>
      <c r="D587" s="403" t="s">
        <v>1612</v>
      </c>
      <c r="E587" s="403" t="s">
        <v>1618</v>
      </c>
      <c r="F587" s="403" t="s">
        <v>1619</v>
      </c>
      <c r="G587" s="403" t="s">
        <v>115</v>
      </c>
      <c r="H587" s="403"/>
      <c r="I587" s="403" t="s">
        <v>1621</v>
      </c>
      <c r="J587" s="403" t="s">
        <v>1616</v>
      </c>
      <c r="K587" s="406">
        <v>271698.39</v>
      </c>
      <c r="L587" s="136" t="e">
        <f>#REF!-Таблица82343567[[#This Row],[Остаток по состоянию на 30.06.2025 г.]]</f>
        <v>#REF!</v>
      </c>
    </row>
    <row r="588" spans="1:12">
      <c r="A588" s="15" t="s">
        <v>1770</v>
      </c>
      <c r="B588" s="402" t="s">
        <v>1770</v>
      </c>
      <c r="C588" s="403" t="s">
        <v>1623</v>
      </c>
      <c r="D588" s="403" t="s">
        <v>443</v>
      </c>
      <c r="E588" s="403" t="s">
        <v>1162</v>
      </c>
      <c r="F588" s="403" t="s">
        <v>1163</v>
      </c>
      <c r="G588" s="403" t="s">
        <v>502</v>
      </c>
      <c r="I588" s="403" t="s">
        <v>1624</v>
      </c>
      <c r="J588" s="403">
        <v>2452047537</v>
      </c>
      <c r="K588" s="406">
        <v>4336930.88</v>
      </c>
      <c r="L588" s="136" t="e">
        <f>#REF!-Таблица82343567[[#This Row],[Остаток по состоянию на 30.06.2025 г.]]</f>
        <v>#REF!</v>
      </c>
    </row>
    <row r="589" spans="1:12" ht="30">
      <c r="A589" s="15" t="s">
        <v>1770</v>
      </c>
      <c r="B589" s="402" t="s">
        <v>1770</v>
      </c>
      <c r="C589" s="403" t="s">
        <v>1625</v>
      </c>
      <c r="D589" s="403" t="s">
        <v>443</v>
      </c>
      <c r="E589" s="403" t="s">
        <v>444</v>
      </c>
      <c r="F589" s="403" t="s">
        <v>445</v>
      </c>
      <c r="G589" s="403" t="s">
        <v>329</v>
      </c>
      <c r="I589" s="403" t="s">
        <v>1626</v>
      </c>
      <c r="J589" s="403" t="s">
        <v>1627</v>
      </c>
      <c r="K589" s="406">
        <v>6540275.0599999996</v>
      </c>
      <c r="L589" s="136" t="e">
        <f>#REF!-Таблица82343567[[#This Row],[Остаток по состоянию на 30.06.2025 г.]]</f>
        <v>#REF!</v>
      </c>
    </row>
    <row r="590" spans="1:12" ht="30">
      <c r="A590" s="15" t="s">
        <v>1770</v>
      </c>
      <c r="B590" s="402" t="s">
        <v>1770</v>
      </c>
      <c r="C590" s="403" t="s">
        <v>1628</v>
      </c>
      <c r="D590" s="403" t="s">
        <v>1629</v>
      </c>
      <c r="E590" s="403" t="s">
        <v>1630</v>
      </c>
      <c r="F590" s="403" t="s">
        <v>1631</v>
      </c>
      <c r="G590" s="403" t="s">
        <v>383</v>
      </c>
      <c r="I590" s="403" t="s">
        <v>1632</v>
      </c>
      <c r="J590" s="403" t="s">
        <v>1633</v>
      </c>
      <c r="K590" s="406">
        <v>587677.97</v>
      </c>
      <c r="L590" s="136" t="e">
        <f>#REF!-Таблица82343567[[#This Row],[Остаток по состоянию на 30.06.2025 г.]]</f>
        <v>#REF!</v>
      </c>
    </row>
    <row r="591" spans="1:12" ht="30">
      <c r="A591" s="15" t="s">
        <v>1770</v>
      </c>
      <c r="B591" s="402" t="s">
        <v>1770</v>
      </c>
      <c r="C591" s="403" t="s">
        <v>1634</v>
      </c>
      <c r="D591" s="403" t="s">
        <v>1629</v>
      </c>
      <c r="E591" s="403" t="s">
        <v>715</v>
      </c>
      <c r="F591" s="403" t="s">
        <v>1635</v>
      </c>
      <c r="G591" s="403" t="s">
        <v>75</v>
      </c>
      <c r="I591" s="403" t="s">
        <v>1632</v>
      </c>
      <c r="J591" s="403" t="s">
        <v>1633</v>
      </c>
      <c r="K591" s="406">
        <v>863787.73</v>
      </c>
      <c r="L591" s="136" t="e">
        <f>#REF!-Таблица82343567[[#This Row],[Остаток по состоянию на 30.06.2025 г.]]</f>
        <v>#REF!</v>
      </c>
    </row>
    <row r="592" spans="1:12" ht="30">
      <c r="A592" s="15" t="s">
        <v>1770</v>
      </c>
      <c r="B592" s="402" t="s">
        <v>1770</v>
      </c>
      <c r="C592" s="403" t="s">
        <v>1636</v>
      </c>
      <c r="D592" s="403" t="s">
        <v>33</v>
      </c>
      <c r="E592" s="403" t="s">
        <v>613</v>
      </c>
      <c r="F592" s="403" t="s">
        <v>614</v>
      </c>
      <c r="G592" s="403" t="s">
        <v>745</v>
      </c>
      <c r="I592" s="403" t="s">
        <v>1451</v>
      </c>
      <c r="J592" s="403" t="s">
        <v>1637</v>
      </c>
      <c r="K592" s="405">
        <v>1550167.34</v>
      </c>
      <c r="L592" s="136" t="e">
        <f>#REF!-Таблица82343567[[#This Row],[Остаток по состоянию на 30.06.2025 г.]]</f>
        <v>#REF!</v>
      </c>
    </row>
    <row r="593" spans="1:12">
      <c r="A593" s="15" t="s">
        <v>1770</v>
      </c>
      <c r="B593" s="402" t="s">
        <v>1770</v>
      </c>
      <c r="C593" s="415" t="s">
        <v>1638</v>
      </c>
      <c r="D593" s="403" t="s">
        <v>827</v>
      </c>
      <c r="E593" s="403" t="s">
        <v>1639</v>
      </c>
      <c r="F593" s="403" t="s">
        <v>1640</v>
      </c>
      <c r="G593" s="403" t="s">
        <v>188</v>
      </c>
      <c r="I593" s="403" t="s">
        <v>1641</v>
      </c>
      <c r="J593" s="403">
        <v>2458013333</v>
      </c>
      <c r="K593" s="406">
        <v>4934795.0599999996</v>
      </c>
      <c r="L593" s="136" t="e">
        <f>#REF!-Таблица82343567[[#This Row],[Остаток по состоянию на 30.06.2025 г.]]</f>
        <v>#REF!</v>
      </c>
    </row>
    <row r="594" spans="1:12">
      <c r="A594" s="15" t="s">
        <v>1770</v>
      </c>
      <c r="B594" s="402" t="s">
        <v>1770</v>
      </c>
      <c r="C594" s="403" t="s">
        <v>1643</v>
      </c>
      <c r="D594" s="403" t="s">
        <v>827</v>
      </c>
      <c r="E594" s="403" t="s">
        <v>1639</v>
      </c>
      <c r="F594" s="403" t="s">
        <v>1640</v>
      </c>
      <c r="G594" s="403" t="s">
        <v>728</v>
      </c>
      <c r="I594" s="403" t="s">
        <v>830</v>
      </c>
      <c r="J594" s="403">
        <v>2458013333</v>
      </c>
      <c r="K594" s="406">
        <v>4490385.38</v>
      </c>
      <c r="L594" s="136" t="e">
        <f>#REF!-Таблица82343567[[#This Row],[Остаток по состоянию на 30.06.2025 г.]]</f>
        <v>#REF!</v>
      </c>
    </row>
    <row r="595" spans="1:12">
      <c r="A595" s="15" t="s">
        <v>1770</v>
      </c>
      <c r="B595" s="402" t="s">
        <v>1770</v>
      </c>
      <c r="C595" s="403" t="s">
        <v>1644</v>
      </c>
      <c r="D595" s="403" t="s">
        <v>827</v>
      </c>
      <c r="E595" s="403" t="s">
        <v>1639</v>
      </c>
      <c r="F595" s="403" t="s">
        <v>1640</v>
      </c>
      <c r="G595" s="403" t="s">
        <v>339</v>
      </c>
      <c r="I595" s="403" t="s">
        <v>830</v>
      </c>
      <c r="J595" s="403">
        <v>2458013333</v>
      </c>
      <c r="K595" s="406">
        <v>4446283.93</v>
      </c>
      <c r="L595" s="136" t="e">
        <f>#REF!-Таблица82343567[[#This Row],[Остаток по состоянию на 30.06.2025 г.]]</f>
        <v>#REF!</v>
      </c>
    </row>
    <row r="596" spans="1:12" ht="30">
      <c r="A596" s="15" t="s">
        <v>1770</v>
      </c>
      <c r="B596" s="402" t="s">
        <v>1770</v>
      </c>
      <c r="C596" s="403" t="s">
        <v>1646</v>
      </c>
      <c r="D596" s="403" t="s">
        <v>827</v>
      </c>
      <c r="E596" s="403" t="s">
        <v>1183</v>
      </c>
      <c r="F596" s="403" t="s">
        <v>1179</v>
      </c>
      <c r="G596" s="403" t="s">
        <v>1052</v>
      </c>
      <c r="I596" s="403" t="s">
        <v>830</v>
      </c>
      <c r="J596" s="403">
        <v>2458013333</v>
      </c>
      <c r="K596" s="406">
        <v>4130290.64</v>
      </c>
      <c r="L596" s="136" t="e">
        <f>#REF!-Таблица82343567[[#This Row],[Остаток по состоянию на 30.06.2025 г.]]</f>
        <v>#REF!</v>
      </c>
    </row>
    <row r="597" spans="1:12" ht="30">
      <c r="A597" s="15" t="s">
        <v>1770</v>
      </c>
      <c r="B597" s="402" t="s">
        <v>1770</v>
      </c>
      <c r="C597" s="403" t="s">
        <v>1647</v>
      </c>
      <c r="D597" s="403" t="s">
        <v>827</v>
      </c>
      <c r="E597" s="403" t="s">
        <v>1183</v>
      </c>
      <c r="F597" s="403" t="s">
        <v>1179</v>
      </c>
      <c r="G597" s="403" t="s">
        <v>324</v>
      </c>
      <c r="I597" s="403" t="s">
        <v>830</v>
      </c>
      <c r="J597" s="403">
        <v>2458013333</v>
      </c>
      <c r="K597" s="406">
        <v>2200677.39</v>
      </c>
      <c r="L597" s="136" t="e">
        <f>#REF!-Таблица82343567[[#This Row],[Остаток по состоянию на 30.06.2025 г.]]</f>
        <v>#REF!</v>
      </c>
    </row>
    <row r="598" spans="1:12" ht="30">
      <c r="A598" s="15" t="s">
        <v>1770</v>
      </c>
      <c r="B598" s="402" t="s">
        <v>1770</v>
      </c>
      <c r="C598" s="403" t="s">
        <v>1648</v>
      </c>
      <c r="D598" s="403" t="s">
        <v>827</v>
      </c>
      <c r="E598" s="403" t="s">
        <v>1183</v>
      </c>
      <c r="F598" s="403" t="s">
        <v>1179</v>
      </c>
      <c r="G598" s="403" t="s">
        <v>1148</v>
      </c>
      <c r="I598" s="403" t="s">
        <v>830</v>
      </c>
      <c r="J598" s="403">
        <v>2458013333</v>
      </c>
      <c r="K598" s="406">
        <v>4948189.8499999996</v>
      </c>
      <c r="L598" s="136" t="e">
        <f>#REF!-Таблица82343567[[#This Row],[Остаток по состоянию на 30.06.2025 г.]]</f>
        <v>#REF!</v>
      </c>
    </row>
    <row r="599" spans="1:12" ht="30">
      <c r="A599" s="15" t="s">
        <v>1770</v>
      </c>
      <c r="B599" s="402" t="s">
        <v>1770</v>
      </c>
      <c r="C599" s="403" t="s">
        <v>1649</v>
      </c>
      <c r="D599" s="403" t="s">
        <v>827</v>
      </c>
      <c r="E599" s="403" t="s">
        <v>1183</v>
      </c>
      <c r="F599" s="403" t="s">
        <v>1179</v>
      </c>
      <c r="G599" s="403" t="s">
        <v>367</v>
      </c>
      <c r="I599" s="403" t="s">
        <v>830</v>
      </c>
      <c r="J599" s="403">
        <v>2458013333</v>
      </c>
      <c r="K599" s="406">
        <v>4502423.57</v>
      </c>
      <c r="L599" s="136" t="e">
        <f>#REF!-Таблица82343567[[#This Row],[Остаток по состоянию на 30.06.2025 г.]]</f>
        <v>#REF!</v>
      </c>
    </row>
    <row r="600" spans="1:12">
      <c r="A600" s="15" t="s">
        <v>1770</v>
      </c>
      <c r="B600" s="402" t="s">
        <v>1770</v>
      </c>
      <c r="C600" s="403" t="s">
        <v>1650</v>
      </c>
      <c r="D600" s="403" t="s">
        <v>33</v>
      </c>
      <c r="E600" s="403" t="s">
        <v>333</v>
      </c>
      <c r="F600" s="403" t="s">
        <v>334</v>
      </c>
      <c r="G600" s="403" t="s">
        <v>728</v>
      </c>
      <c r="I600" s="403" t="s">
        <v>1651</v>
      </c>
      <c r="J600" s="403" t="s">
        <v>1652</v>
      </c>
      <c r="K600" s="406">
        <v>2789535.45</v>
      </c>
      <c r="L600" s="136" t="e">
        <f>#REF!-Таблица82343567[[#This Row],[Остаток по состоянию на 30.06.2025 г.]]</f>
        <v>#REF!</v>
      </c>
    </row>
    <row r="601" spans="1:12">
      <c r="A601" s="15" t="s">
        <v>1770</v>
      </c>
      <c r="B601" s="402" t="s">
        <v>1770</v>
      </c>
      <c r="C601" s="403" t="s">
        <v>1665</v>
      </c>
      <c r="D601" s="403" t="s">
        <v>1666</v>
      </c>
      <c r="E601" s="403" t="s">
        <v>160</v>
      </c>
      <c r="F601" s="403" t="s">
        <v>1667</v>
      </c>
      <c r="G601" s="403" t="s">
        <v>1668</v>
      </c>
      <c r="I601" s="403" t="s">
        <v>1669</v>
      </c>
      <c r="J601" s="403">
        <v>2450035208</v>
      </c>
      <c r="K601" s="405">
        <v>674060.59</v>
      </c>
      <c r="L601" s="136" t="e">
        <f>#REF!-Таблица82343567[[#This Row],[Остаток по состоянию на 30.06.2025 г.]]</f>
        <v>#REF!</v>
      </c>
    </row>
    <row r="602" spans="1:12">
      <c r="A602" s="15" t="s">
        <v>1770</v>
      </c>
      <c r="B602" s="402" t="s">
        <v>1770</v>
      </c>
      <c r="C602" s="403" t="s">
        <v>1673</v>
      </c>
      <c r="D602" s="403" t="s">
        <v>1666</v>
      </c>
      <c r="E602" s="403" t="s">
        <v>160</v>
      </c>
      <c r="F602" s="403" t="s">
        <v>1667</v>
      </c>
      <c r="G602" s="403" t="s">
        <v>1674</v>
      </c>
      <c r="I602" s="403" t="s">
        <v>1669</v>
      </c>
      <c r="J602" s="403">
        <v>2450035208</v>
      </c>
      <c r="K602" s="405">
        <v>357660.87</v>
      </c>
      <c r="L602" s="136" t="e">
        <f>#REF!-Таблица82343567[[#This Row],[Остаток по состоянию на 30.06.2025 г.]]</f>
        <v>#REF!</v>
      </c>
    </row>
    <row r="603" spans="1:12">
      <c r="A603" s="15" t="s">
        <v>1770</v>
      </c>
      <c r="B603" s="402" t="s">
        <v>1770</v>
      </c>
      <c r="C603" s="403" t="s">
        <v>1676</v>
      </c>
      <c r="D603" s="403" t="s">
        <v>33</v>
      </c>
      <c r="E603" s="403" t="s">
        <v>563</v>
      </c>
      <c r="F603" s="403" t="s">
        <v>564</v>
      </c>
      <c r="G603" s="403" t="s">
        <v>644</v>
      </c>
      <c r="I603" s="403" t="s">
        <v>238</v>
      </c>
      <c r="J603" s="403" t="s">
        <v>239</v>
      </c>
      <c r="K603" s="406">
        <v>1565794.54</v>
      </c>
      <c r="L603" s="136" t="e">
        <f>#REF!-Таблица82343567[[#This Row],[Остаток по состоянию на 30.06.2025 г.]]</f>
        <v>#REF!</v>
      </c>
    </row>
    <row r="604" spans="1:12" ht="30">
      <c r="A604" s="15" t="s">
        <v>1770</v>
      </c>
      <c r="B604" s="402" t="s">
        <v>1770</v>
      </c>
      <c r="C604" s="403" t="s">
        <v>1677</v>
      </c>
      <c r="D604" s="403" t="s">
        <v>83</v>
      </c>
      <c r="E604" s="403" t="s">
        <v>482</v>
      </c>
      <c r="G604" s="403" t="s">
        <v>270</v>
      </c>
      <c r="I604" s="403" t="s">
        <v>272</v>
      </c>
      <c r="J604" s="403">
        <v>2456016018</v>
      </c>
      <c r="K604" s="406">
        <v>2095232.21</v>
      </c>
      <c r="L604" s="136" t="e">
        <f>#REF!-Таблица82343567[[#This Row],[Остаток по состоянию на 30.06.2025 г.]]</f>
        <v>#REF!</v>
      </c>
    </row>
    <row r="605" spans="1:12" ht="30">
      <c r="A605" s="15" t="s">
        <v>1770</v>
      </c>
      <c r="B605" s="402" t="s">
        <v>1770</v>
      </c>
      <c r="C605" s="403" t="s">
        <v>1678</v>
      </c>
      <c r="D605" s="403" t="s">
        <v>33</v>
      </c>
      <c r="E605" s="403" t="s">
        <v>1679</v>
      </c>
      <c r="G605" s="403" t="s">
        <v>105</v>
      </c>
      <c r="I605" s="403" t="s">
        <v>572</v>
      </c>
      <c r="J605" s="403" t="s">
        <v>573</v>
      </c>
      <c r="K605" s="406">
        <v>8457557.1500000004</v>
      </c>
      <c r="L605" s="136" t="e">
        <f>#REF!-Таблица82343567[[#This Row],[Остаток по состоянию на 30.06.2025 г.]]</f>
        <v>#REF!</v>
      </c>
    </row>
    <row r="606" spans="1:12">
      <c r="A606" s="15" t="s">
        <v>1770</v>
      </c>
      <c r="B606" s="402" t="s">
        <v>1770</v>
      </c>
      <c r="C606" s="403" t="s">
        <v>1680</v>
      </c>
      <c r="D606" s="403" t="s">
        <v>33</v>
      </c>
      <c r="E606" s="403" t="s">
        <v>1477</v>
      </c>
      <c r="F606" s="403" t="s">
        <v>1478</v>
      </c>
      <c r="G606" s="403" t="s">
        <v>188</v>
      </c>
      <c r="I606" s="403" t="s">
        <v>1491</v>
      </c>
      <c r="J606" s="403" t="s">
        <v>1473</v>
      </c>
      <c r="K606" s="405">
        <v>3140740.94</v>
      </c>
      <c r="L606" s="136" t="e">
        <f>#REF!-Таблица82343567[[#This Row],[Остаток по состоянию на 30.06.2025 г.]]</f>
        <v>#REF!</v>
      </c>
    </row>
    <row r="607" spans="1:12">
      <c r="A607" s="15" t="s">
        <v>1770</v>
      </c>
      <c r="B607" s="402" t="s">
        <v>1770</v>
      </c>
      <c r="C607" s="403" t="s">
        <v>1681</v>
      </c>
      <c r="D607" s="403" t="s">
        <v>33</v>
      </c>
      <c r="E607" s="403" t="s">
        <v>54</v>
      </c>
      <c r="F607" s="403" t="s">
        <v>55</v>
      </c>
      <c r="G607" s="403" t="s">
        <v>1682</v>
      </c>
      <c r="I607" s="403" t="s">
        <v>1510</v>
      </c>
      <c r="J607" s="403" t="s">
        <v>1511</v>
      </c>
      <c r="K607" s="406">
        <v>11218708.189999999</v>
      </c>
      <c r="L607" s="136" t="e">
        <f>#REF!-Таблица82343567[[#This Row],[Остаток по состоянию на 30.06.2025 г.]]</f>
        <v>#REF!</v>
      </c>
    </row>
    <row r="608" spans="1:12" ht="30">
      <c r="A608" s="15" t="s">
        <v>1770</v>
      </c>
      <c r="B608" s="402" t="s">
        <v>1770</v>
      </c>
      <c r="C608" s="403" t="s">
        <v>1683</v>
      </c>
      <c r="D608" s="403" t="s">
        <v>33</v>
      </c>
      <c r="E608" s="403" t="s">
        <v>1461</v>
      </c>
      <c r="F608" s="403" t="s">
        <v>674</v>
      </c>
      <c r="G608" s="403" t="s">
        <v>360</v>
      </c>
      <c r="I608" s="408" t="s">
        <v>349</v>
      </c>
      <c r="J608" s="408" t="s">
        <v>350</v>
      </c>
      <c r="K608" s="406">
        <v>4867556.03</v>
      </c>
      <c r="L608" s="136" t="e">
        <f>#REF!-Таблица82343567[[#This Row],[Остаток по состоянию на 30.06.2025 г.]]</f>
        <v>#REF!</v>
      </c>
    </row>
    <row r="609" spans="1:12" ht="30">
      <c r="A609" s="15" t="s">
        <v>1770</v>
      </c>
      <c r="B609" s="402" t="s">
        <v>1770</v>
      </c>
      <c r="C609" s="402" t="s">
        <v>1684</v>
      </c>
      <c r="D609" s="403" t="s">
        <v>33</v>
      </c>
      <c r="E609" s="416" t="s">
        <v>1006</v>
      </c>
      <c r="F609" s="403" t="s">
        <v>1007</v>
      </c>
      <c r="G609" s="403">
        <v>76</v>
      </c>
      <c r="I609" s="408" t="s">
        <v>1260</v>
      </c>
      <c r="J609" s="403" t="s">
        <v>1261</v>
      </c>
      <c r="K609" s="406">
        <v>3930570.55</v>
      </c>
      <c r="L609" s="136" t="e">
        <f>#REF!-Таблица82343567[[#This Row],[Остаток по состоянию на 30.06.2025 г.]]</f>
        <v>#REF!</v>
      </c>
    </row>
    <row r="610" spans="1:12">
      <c r="A610" s="15" t="s">
        <v>1770</v>
      </c>
      <c r="B610" s="402" t="s">
        <v>1770</v>
      </c>
      <c r="C610" s="402" t="s">
        <v>1685</v>
      </c>
      <c r="D610" s="403" t="s">
        <v>33</v>
      </c>
      <c r="E610" s="430" t="s">
        <v>1686</v>
      </c>
      <c r="F610" s="403" t="s">
        <v>1687</v>
      </c>
      <c r="G610" s="403">
        <v>2</v>
      </c>
      <c r="I610" s="408" t="s">
        <v>1510</v>
      </c>
      <c r="J610" s="403" t="s">
        <v>1511</v>
      </c>
      <c r="K610" s="406">
        <v>3989243.88</v>
      </c>
      <c r="L610" s="136" t="e">
        <f>#REF!-Таблица82343567[[#This Row],[Остаток по состоянию на 30.06.2025 г.]]</f>
        <v>#REF!</v>
      </c>
    </row>
    <row r="611" spans="1:12" ht="30">
      <c r="A611" s="15" t="s">
        <v>1770</v>
      </c>
      <c r="B611" s="402" t="s">
        <v>1770</v>
      </c>
      <c r="C611" s="402" t="s">
        <v>1688</v>
      </c>
      <c r="D611" s="403" t="s">
        <v>33</v>
      </c>
      <c r="E611" s="430" t="s">
        <v>1689</v>
      </c>
      <c r="F611" s="403" t="s">
        <v>427</v>
      </c>
      <c r="G611" s="403">
        <v>38</v>
      </c>
      <c r="I611" s="408" t="s">
        <v>1690</v>
      </c>
      <c r="J611" s="403">
        <v>2460122499</v>
      </c>
      <c r="K611" s="406">
        <v>4388585.12</v>
      </c>
      <c r="L611" s="136" t="e">
        <f>#REF!-Таблица82343567[[#This Row],[Остаток по состоянию на 30.06.2025 г.]]</f>
        <v>#REF!</v>
      </c>
    </row>
    <row r="612" spans="1:12">
      <c r="A612" s="15" t="s">
        <v>1770</v>
      </c>
      <c r="B612" s="402" t="s">
        <v>1770</v>
      </c>
      <c r="C612" s="402" t="s">
        <v>1691</v>
      </c>
      <c r="D612" s="403" t="s">
        <v>33</v>
      </c>
      <c r="E612" s="403" t="s">
        <v>563</v>
      </c>
      <c r="F612" s="403" t="s">
        <v>564</v>
      </c>
      <c r="G612" s="403">
        <v>3</v>
      </c>
      <c r="I612" s="408" t="s">
        <v>238</v>
      </c>
      <c r="J612" s="403" t="s">
        <v>239</v>
      </c>
      <c r="K612" s="406">
        <v>438033.28</v>
      </c>
      <c r="L612" s="136" t="e">
        <f>#REF!-Таблица82343567[[#This Row],[Остаток по состоянию на 30.06.2025 г.]]</f>
        <v>#REF!</v>
      </c>
    </row>
    <row r="613" spans="1:12">
      <c r="A613" s="15" t="s">
        <v>1770</v>
      </c>
      <c r="B613" s="402" t="s">
        <v>1770</v>
      </c>
      <c r="C613" s="402" t="s">
        <v>1694</v>
      </c>
      <c r="D613" s="403" t="s">
        <v>443</v>
      </c>
      <c r="E613" s="431" t="s">
        <v>1162</v>
      </c>
      <c r="F613" s="403" t="s">
        <v>1163</v>
      </c>
      <c r="G613" s="403">
        <v>72</v>
      </c>
      <c r="I613" s="408" t="s">
        <v>1695</v>
      </c>
      <c r="J613" s="403" t="s">
        <v>1240</v>
      </c>
      <c r="K613" s="406">
        <v>14991709.4</v>
      </c>
      <c r="L613" s="136" t="e">
        <f>#REF!-Таблица82343567[[#This Row],[Остаток по состоянию на 30.06.2025 г.]]</f>
        <v>#REF!</v>
      </c>
    </row>
    <row r="614" spans="1:12">
      <c r="A614" s="15" t="s">
        <v>1770</v>
      </c>
      <c r="B614" s="402" t="s">
        <v>1770</v>
      </c>
      <c r="C614" s="402" t="s">
        <v>1700</v>
      </c>
      <c r="D614" s="403" t="s">
        <v>33</v>
      </c>
      <c r="E614" s="413" t="s">
        <v>582</v>
      </c>
      <c r="F614" s="403" t="s">
        <v>583</v>
      </c>
      <c r="G614" s="403">
        <v>12</v>
      </c>
      <c r="I614" s="408" t="s">
        <v>1510</v>
      </c>
      <c r="J614" s="403" t="s">
        <v>1511</v>
      </c>
      <c r="K614" s="405">
        <v>4756164.57</v>
      </c>
      <c r="L614" s="136" t="e">
        <f>#REF!-Таблица82343567[[#This Row],[Остаток по состоянию на 30.06.2025 г.]]</f>
        <v>#REF!</v>
      </c>
    </row>
    <row r="615" spans="1:12" s="311" customFormat="1" ht="30">
      <c r="A615" s="15" t="s">
        <v>1770</v>
      </c>
      <c r="B615" s="402" t="s">
        <v>1770</v>
      </c>
      <c r="C615" s="402" t="s">
        <v>1703</v>
      </c>
      <c r="D615" s="403" t="s">
        <v>33</v>
      </c>
      <c r="E615" s="403" t="s">
        <v>202</v>
      </c>
      <c r="F615" s="403" t="s">
        <v>203</v>
      </c>
      <c r="G615" s="403">
        <v>118</v>
      </c>
      <c r="H615" s="403"/>
      <c r="I615" s="408" t="s">
        <v>1704</v>
      </c>
      <c r="J615" s="403">
        <v>2466269931</v>
      </c>
      <c r="K615" s="406">
        <v>3159987.96</v>
      </c>
      <c r="L615" s="136" t="e">
        <f>#REF!-Таблица82343567[[#This Row],[Остаток по состоянию на 30.06.2025 г.]]</f>
        <v>#REF!</v>
      </c>
    </row>
    <row r="616" spans="1:12" s="311" customFormat="1">
      <c r="A616" s="15" t="s">
        <v>1770</v>
      </c>
      <c r="B616" s="402" t="s">
        <v>1770</v>
      </c>
      <c r="C616" s="402" t="s">
        <v>1705</v>
      </c>
      <c r="D616" s="403" t="s">
        <v>33</v>
      </c>
      <c r="E616" s="403" t="s">
        <v>563</v>
      </c>
      <c r="F616" s="403" t="s">
        <v>564</v>
      </c>
      <c r="G616" s="403" t="s">
        <v>507</v>
      </c>
      <c r="H616" s="403"/>
      <c r="I616" s="408" t="s">
        <v>1706</v>
      </c>
      <c r="J616" s="403">
        <v>2461201672</v>
      </c>
      <c r="K616" s="406">
        <v>8004832.7800000003</v>
      </c>
      <c r="L616" s="136" t="e">
        <f>#REF!-Таблица82343567[[#This Row],[Остаток по состоянию на 30.06.2025 г.]]</f>
        <v>#REF!</v>
      </c>
    </row>
    <row r="617" spans="1:12" s="311" customFormat="1">
      <c r="A617" s="15" t="s">
        <v>1770</v>
      </c>
      <c r="B617" s="402" t="s">
        <v>1770</v>
      </c>
      <c r="C617" s="402" t="s">
        <v>1713</v>
      </c>
      <c r="D617" s="403" t="s">
        <v>33</v>
      </c>
      <c r="E617" s="403" t="s">
        <v>267</v>
      </c>
      <c r="F617" s="403" t="s">
        <v>427</v>
      </c>
      <c r="G617" s="403">
        <v>36</v>
      </c>
      <c r="H617" s="403"/>
      <c r="I617" s="408" t="s">
        <v>1714</v>
      </c>
      <c r="J617" s="403">
        <v>2466008859</v>
      </c>
      <c r="K617" s="406">
        <v>234273.73</v>
      </c>
      <c r="L617" s="136" t="e">
        <f>#REF!-Таблица82343567[[#This Row],[Остаток по состоянию на 30.06.2025 г.]]</f>
        <v>#REF!</v>
      </c>
    </row>
    <row r="618" spans="1:12" s="311" customFormat="1" ht="30">
      <c r="A618" s="15" t="s">
        <v>1770</v>
      </c>
      <c r="B618" s="402" t="s">
        <v>1770</v>
      </c>
      <c r="C618" s="402" t="s">
        <v>1715</v>
      </c>
      <c r="D618" s="403" t="s">
        <v>33</v>
      </c>
      <c r="E618" s="403" t="s">
        <v>467</v>
      </c>
      <c r="F618" s="403" t="s">
        <v>468</v>
      </c>
      <c r="G618" s="403" t="s">
        <v>1716</v>
      </c>
      <c r="H618" s="403"/>
      <c r="I618" s="408" t="s">
        <v>1717</v>
      </c>
      <c r="J618" s="403">
        <v>2466263993</v>
      </c>
      <c r="K618" s="405">
        <v>2409056.56</v>
      </c>
      <c r="L618" s="136" t="e">
        <f>#REF!-Таблица82343567[[#This Row],[Остаток по состоянию на 30.06.2025 г.]]</f>
        <v>#REF!</v>
      </c>
    </row>
    <row r="619" spans="1:12" s="311" customFormat="1">
      <c r="B619" s="402" t="s">
        <v>1770</v>
      </c>
      <c r="C619" s="402" t="s">
        <v>1773</v>
      </c>
      <c r="D619" s="403" t="s">
        <v>33</v>
      </c>
      <c r="E619" s="403" t="s">
        <v>322</v>
      </c>
      <c r="F619" s="432" t="s">
        <v>323</v>
      </c>
      <c r="G619" s="403">
        <v>49</v>
      </c>
      <c r="H619" s="403"/>
      <c r="I619" s="408" t="s">
        <v>1774</v>
      </c>
      <c r="J619" s="403">
        <v>2460093992</v>
      </c>
      <c r="K619" s="406">
        <v>3497112.04</v>
      </c>
      <c r="L619" s="433" t="e">
        <f>#REF!-Таблица82343567[[#This Row],[Остаток по состоянию на 30.06.2025 г.]]</f>
        <v>#REF!</v>
      </c>
    </row>
    <row r="620" spans="1:12" s="311" customFormat="1" ht="30">
      <c r="B620" s="402" t="s">
        <v>1770</v>
      </c>
      <c r="C620" s="402" t="s">
        <v>1775</v>
      </c>
      <c r="D620" s="403" t="s">
        <v>33</v>
      </c>
      <c r="E620" s="403" t="s">
        <v>1776</v>
      </c>
      <c r="F620" s="434" t="s">
        <v>343</v>
      </c>
      <c r="G620" s="403">
        <v>122</v>
      </c>
      <c r="H620" s="403"/>
      <c r="I620" s="408" t="s">
        <v>1777</v>
      </c>
      <c r="J620" s="403">
        <v>2460000726</v>
      </c>
      <c r="K620" s="405">
        <v>595586.06999999995</v>
      </c>
      <c r="L620" s="433" t="e">
        <f>#REF!-Таблица82343567[[#This Row],[Остаток по состоянию на 30.06.2025 г.]]</f>
        <v>#REF!</v>
      </c>
    </row>
    <row r="621" spans="1:12" s="311" customFormat="1" ht="30">
      <c r="B621" s="402" t="s">
        <v>1770</v>
      </c>
      <c r="C621" s="402" t="s">
        <v>1778</v>
      </c>
      <c r="D621" s="417">
        <v>595586.06999999995</v>
      </c>
      <c r="E621" s="403" t="s">
        <v>34</v>
      </c>
      <c r="F621" s="432" t="s">
        <v>35</v>
      </c>
      <c r="G621" s="403" t="s">
        <v>584</v>
      </c>
      <c r="H621" s="403"/>
      <c r="I621" s="408" t="s">
        <v>1053</v>
      </c>
      <c r="J621" s="403">
        <v>2460122499</v>
      </c>
      <c r="K621" s="405">
        <v>12157706.140000001</v>
      </c>
      <c r="L621" s="433" t="e">
        <f>#REF!-Таблица82343567[[#This Row],[Остаток по состоянию на 30.06.2025 г.]]</f>
        <v>#REF!</v>
      </c>
    </row>
    <row r="622" spans="1:12" s="311" customFormat="1">
      <c r="B622" s="402" t="s">
        <v>1770</v>
      </c>
      <c r="C622" s="402" t="s">
        <v>1779</v>
      </c>
      <c r="D622" s="403" t="s">
        <v>33</v>
      </c>
      <c r="E622" s="403" t="s">
        <v>703</v>
      </c>
      <c r="F622" s="402" t="s">
        <v>704</v>
      </c>
      <c r="G622" s="403" t="s">
        <v>1780</v>
      </c>
      <c r="H622" s="403"/>
      <c r="I622" s="408" t="s">
        <v>1781</v>
      </c>
      <c r="J622" s="403" t="s">
        <v>990</v>
      </c>
      <c r="K622" s="406">
        <v>1705473.27</v>
      </c>
      <c r="L622" s="433" t="e">
        <f>#REF!-Таблица82343567[[#This Row],[Остаток по состоянию на 30.06.2025 г.]]</f>
        <v>#REF!</v>
      </c>
    </row>
    <row r="623" spans="1:12" s="311" customFormat="1">
      <c r="B623" s="402" t="s">
        <v>1770</v>
      </c>
      <c r="C623" s="402" t="s">
        <v>1782</v>
      </c>
      <c r="D623" s="403" t="s">
        <v>33</v>
      </c>
      <c r="E623" s="403" t="s">
        <v>1109</v>
      </c>
      <c r="F623" s="402" t="s">
        <v>1110</v>
      </c>
      <c r="G623" s="403">
        <v>18</v>
      </c>
      <c r="H623" s="403"/>
      <c r="I623" s="408" t="s">
        <v>1774</v>
      </c>
      <c r="J623" s="403">
        <v>2460093992</v>
      </c>
      <c r="K623" s="405">
        <v>1437364.67</v>
      </c>
      <c r="L623" s="433" t="e">
        <f>#REF!-Таблица82343567[[#This Row],[Остаток по состоянию на 30.06.2025 г.]]</f>
        <v>#REF!</v>
      </c>
    </row>
    <row r="624" spans="1:12" s="311" customFormat="1">
      <c r="B624" s="402" t="s">
        <v>1770</v>
      </c>
      <c r="C624" s="402" t="s">
        <v>1783</v>
      </c>
      <c r="D624" s="403" t="s">
        <v>33</v>
      </c>
      <c r="E624" s="403" t="s">
        <v>1784</v>
      </c>
      <c r="F624" s="402" t="s">
        <v>1785</v>
      </c>
      <c r="G624" s="403">
        <v>15</v>
      </c>
      <c r="H624" s="403"/>
      <c r="I624" s="408" t="s">
        <v>1774</v>
      </c>
      <c r="J624" s="403">
        <v>2460093992</v>
      </c>
      <c r="K624" s="406">
        <v>318320.71999999997</v>
      </c>
      <c r="L624" s="433" t="e">
        <f>#REF!-Таблица82343567[[#This Row],[Остаток по состоянию на 30.06.2025 г.]]</f>
        <v>#REF!</v>
      </c>
    </row>
    <row r="625" spans="1:89" s="311" customFormat="1" ht="30">
      <c r="B625" s="402" t="s">
        <v>1770</v>
      </c>
      <c r="C625" s="402" t="s">
        <v>1786</v>
      </c>
      <c r="D625" s="403" t="s">
        <v>33</v>
      </c>
      <c r="E625" s="403" t="s">
        <v>41</v>
      </c>
      <c r="F625" s="402" t="s">
        <v>42</v>
      </c>
      <c r="G625" s="403">
        <v>43</v>
      </c>
      <c r="H625" s="403"/>
      <c r="I625" s="408" t="s">
        <v>1787</v>
      </c>
      <c r="J625" s="403">
        <v>2466292835</v>
      </c>
      <c r="K625" s="406">
        <v>0</v>
      </c>
      <c r="L625" s="433" t="e">
        <f>#REF!-Таблица82343567[[#This Row],[Остаток по состоянию на 30.06.2025 г.]]</f>
        <v>#REF!</v>
      </c>
    </row>
    <row r="626" spans="1:89" s="311" customFormat="1">
      <c r="B626" s="403"/>
      <c r="C626" s="402"/>
      <c r="D626" s="403"/>
      <c r="E626" s="403"/>
      <c r="F626" s="403"/>
      <c r="G626" s="403"/>
      <c r="H626" s="403" t="s">
        <v>7</v>
      </c>
      <c r="I626" s="408"/>
      <c r="J626" s="403"/>
      <c r="K626" s="406">
        <v>0</v>
      </c>
      <c r="L626" s="433" t="e">
        <f>#REF!-Таблица82343567[[#This Row],[Остаток по состоянию на 30.06.2025 г.]]</f>
        <v>#REF!</v>
      </c>
    </row>
    <row r="627" spans="1:89" s="311" customFormat="1" ht="24" customHeight="1">
      <c r="B627" s="418"/>
      <c r="C627" s="418"/>
      <c r="D627" s="418"/>
      <c r="E627" s="418"/>
      <c r="F627" s="418"/>
      <c r="G627" s="418"/>
      <c r="H627" s="418"/>
      <c r="I627" s="419"/>
      <c r="J627" s="418"/>
      <c r="K627" s="435"/>
      <c r="L627" s="436"/>
    </row>
    <row r="628" spans="1:89" s="314" customFormat="1">
      <c r="B628" s="420"/>
      <c r="C628" s="421"/>
      <c r="D628" s="421"/>
      <c r="E628" s="421"/>
      <c r="F628" s="421"/>
      <c r="G628" s="421"/>
      <c r="H628" s="421"/>
      <c r="I628" s="421"/>
      <c r="J628" s="421"/>
      <c r="K628" s="422"/>
      <c r="L628" s="139"/>
    </row>
    <row r="629" spans="1:89" s="314" customFormat="1">
      <c r="B629" s="420"/>
      <c r="C629" s="421"/>
      <c r="D629" s="421"/>
      <c r="E629" s="421"/>
      <c r="F629" s="421"/>
      <c r="G629" s="421"/>
      <c r="H629" s="421"/>
      <c r="I629" s="421"/>
      <c r="J629" s="421"/>
      <c r="K629" s="422"/>
      <c r="L629" s="139"/>
    </row>
    <row r="630" spans="1:89" s="314" customFormat="1">
      <c r="B630" s="420"/>
      <c r="C630" s="421"/>
      <c r="D630" s="421"/>
      <c r="E630" s="421"/>
      <c r="F630" s="421"/>
      <c r="G630" s="421"/>
      <c r="H630" s="421"/>
      <c r="I630" s="421"/>
      <c r="J630" s="421"/>
      <c r="K630" s="422"/>
      <c r="L630" s="139"/>
    </row>
    <row r="631" spans="1:89" s="314" customFormat="1">
      <c r="B631" s="420"/>
      <c r="C631" s="421"/>
      <c r="D631" s="421"/>
      <c r="E631" s="421"/>
      <c r="F631" s="421"/>
      <c r="G631" s="421"/>
      <c r="H631" s="421"/>
      <c r="I631" s="421"/>
      <c r="J631" s="421"/>
      <c r="K631" s="422"/>
      <c r="L631" s="139"/>
    </row>
    <row r="632" spans="1:89" s="314" customFormat="1">
      <c r="B632" s="420"/>
      <c r="C632" s="421"/>
      <c r="D632" s="421"/>
      <c r="E632" s="421"/>
      <c r="F632" s="421"/>
      <c r="G632" s="421"/>
      <c r="H632" s="421"/>
      <c r="I632" s="421"/>
      <c r="J632" s="421"/>
      <c r="K632" s="422"/>
      <c r="L632" s="139"/>
    </row>
    <row r="633" spans="1:89" s="314" customFormat="1">
      <c r="B633" s="420"/>
      <c r="C633" s="421"/>
      <c r="D633" s="421"/>
      <c r="E633" s="421"/>
      <c r="F633" s="421"/>
      <c r="G633" s="421"/>
      <c r="H633" s="421"/>
      <c r="I633" s="421"/>
      <c r="J633" s="421"/>
      <c r="K633" s="422"/>
      <c r="L633" s="139"/>
    </row>
    <row r="634" spans="1:89" s="314" customFormat="1">
      <c r="B634" s="420"/>
      <c r="C634" s="421"/>
      <c r="D634" s="421"/>
      <c r="E634" s="421"/>
      <c r="F634" s="421"/>
      <c r="G634" s="421"/>
      <c r="H634" s="421"/>
      <c r="I634" s="421"/>
      <c r="J634" s="421"/>
      <c r="K634" s="422"/>
      <c r="L634" s="139"/>
    </row>
    <row r="635" spans="1:89" s="314" customFormat="1">
      <c r="B635" s="420"/>
      <c r="C635" s="421"/>
      <c r="D635" s="421"/>
      <c r="E635" s="421"/>
      <c r="F635" s="421"/>
      <c r="G635" s="421"/>
      <c r="H635" s="421"/>
      <c r="I635" s="421"/>
      <c r="J635" s="421"/>
      <c r="K635" s="422"/>
      <c r="L635" s="139"/>
      <c r="X635" s="319"/>
      <c r="Y635" s="319"/>
      <c r="Z635" s="319"/>
      <c r="AA635" s="319"/>
      <c r="AB635" s="319"/>
      <c r="AC635" s="319"/>
      <c r="AD635" s="319"/>
      <c r="AE635" s="319"/>
      <c r="AF635" s="319"/>
      <c r="AG635" s="319"/>
      <c r="AH635" s="319"/>
      <c r="AI635" s="319"/>
      <c r="AJ635" s="319"/>
      <c r="AK635" s="319"/>
      <c r="AL635" s="319"/>
      <c r="AM635" s="319"/>
      <c r="AN635" s="319"/>
      <c r="AO635" s="319"/>
      <c r="AP635" s="319"/>
      <c r="AQ635" s="319"/>
      <c r="AR635" s="319"/>
      <c r="AS635" s="319"/>
      <c r="AT635" s="319"/>
      <c r="AU635" s="319"/>
      <c r="AV635" s="319"/>
      <c r="AW635" s="319"/>
      <c r="AX635" s="319"/>
      <c r="AY635" s="319"/>
      <c r="AZ635" s="319"/>
      <c r="BA635" s="319"/>
      <c r="BB635" s="319"/>
      <c r="BC635" s="319"/>
      <c r="BD635" s="319"/>
      <c r="BE635" s="319"/>
      <c r="BF635" s="319"/>
      <c r="BG635" s="319"/>
      <c r="BH635" s="319"/>
      <c r="BI635" s="319"/>
      <c r="BJ635" s="319"/>
      <c r="BK635" s="319"/>
      <c r="BL635" s="319"/>
      <c r="BM635" s="319"/>
      <c r="BN635" s="319"/>
      <c r="BO635" s="319"/>
      <c r="BP635" s="319"/>
      <c r="BQ635" s="319"/>
      <c r="BR635" s="319"/>
      <c r="BS635" s="319"/>
      <c r="BT635" s="319"/>
      <c r="BU635" s="319"/>
      <c r="BV635" s="319"/>
      <c r="BW635" s="319"/>
      <c r="BX635" s="319"/>
      <c r="BY635" s="319"/>
      <c r="BZ635" s="319"/>
      <c r="CA635" s="319"/>
      <c r="CB635" s="319"/>
      <c r="CC635" s="319"/>
      <c r="CD635" s="319"/>
      <c r="CE635" s="319"/>
      <c r="CF635" s="319"/>
      <c r="CG635" s="319"/>
      <c r="CH635" s="319"/>
      <c r="CI635" s="319"/>
      <c r="CJ635" s="319"/>
      <c r="CK635" s="319"/>
    </row>
    <row r="636" spans="1:89" s="124" customFormat="1">
      <c r="A636" s="109"/>
      <c r="B636" s="423"/>
      <c r="C636" s="424"/>
      <c r="D636" s="424"/>
      <c r="E636" s="424"/>
      <c r="F636" s="424"/>
      <c r="G636" s="424"/>
      <c r="H636" s="424"/>
      <c r="I636" s="424"/>
      <c r="J636" s="424"/>
      <c r="K636" s="425"/>
      <c r="L636" s="320"/>
      <c r="M636" s="319"/>
      <c r="N636" s="319"/>
      <c r="O636" s="319"/>
      <c r="P636" s="319"/>
      <c r="Q636" s="319"/>
      <c r="R636" s="319"/>
      <c r="S636" s="319"/>
      <c r="T636" s="319"/>
      <c r="U636" s="319"/>
      <c r="V636" s="319"/>
      <c r="W636" s="319"/>
      <c r="X636" s="319"/>
      <c r="Y636" s="319"/>
      <c r="Z636" s="319"/>
      <c r="AA636" s="319"/>
      <c r="AB636" s="319"/>
      <c r="AC636" s="319"/>
      <c r="AD636" s="319"/>
      <c r="AE636" s="319"/>
      <c r="AF636" s="319"/>
      <c r="AG636" s="319"/>
      <c r="AH636" s="319"/>
      <c r="AI636" s="319"/>
      <c r="AJ636" s="319"/>
      <c r="AK636" s="319"/>
      <c r="AL636" s="319"/>
      <c r="AM636" s="319"/>
      <c r="AN636" s="319"/>
      <c r="AO636" s="319"/>
      <c r="AP636" s="319"/>
      <c r="AQ636" s="319"/>
      <c r="AR636" s="319"/>
      <c r="AS636" s="319"/>
      <c r="AT636" s="319"/>
      <c r="AU636" s="319"/>
      <c r="AV636" s="319"/>
      <c r="AW636" s="319"/>
      <c r="AX636" s="319"/>
      <c r="AY636" s="319"/>
      <c r="AZ636" s="319"/>
      <c r="BA636" s="319"/>
      <c r="BB636" s="319"/>
      <c r="BC636" s="319"/>
      <c r="BD636" s="319"/>
      <c r="BE636" s="319"/>
      <c r="BF636" s="319"/>
      <c r="BG636" s="319"/>
      <c r="BH636" s="319"/>
      <c r="BI636" s="319"/>
      <c r="BJ636" s="319"/>
      <c r="BK636" s="319"/>
      <c r="BL636" s="319"/>
      <c r="BM636" s="319"/>
      <c r="BN636" s="319"/>
      <c r="BO636" s="319"/>
      <c r="BP636" s="319"/>
      <c r="BQ636" s="319"/>
      <c r="BR636" s="319"/>
      <c r="BS636" s="319"/>
      <c r="BT636" s="319"/>
      <c r="BU636" s="319"/>
      <c r="BV636" s="319"/>
      <c r="BW636" s="319"/>
      <c r="BX636" s="319"/>
      <c r="BY636" s="319"/>
      <c r="BZ636" s="319"/>
      <c r="CA636" s="319"/>
      <c r="CB636" s="319"/>
      <c r="CC636" s="319"/>
      <c r="CD636" s="319"/>
      <c r="CE636" s="319"/>
      <c r="CF636" s="319"/>
      <c r="CG636" s="319"/>
      <c r="CH636" s="319"/>
      <c r="CI636" s="319"/>
      <c r="CJ636" s="319"/>
      <c r="CK636" s="319"/>
    </row>
    <row r="637" spans="1:89">
      <c r="A637" s="315"/>
      <c r="B637" s="423"/>
      <c r="C637" s="424"/>
      <c r="D637" s="424"/>
      <c r="E637" s="424"/>
      <c r="F637" s="424"/>
      <c r="G637" s="424"/>
      <c r="H637" s="424"/>
      <c r="I637" s="424"/>
      <c r="J637" s="424"/>
      <c r="K637" s="425"/>
      <c r="L637" s="320"/>
      <c r="M637" s="319"/>
      <c r="N637" s="319"/>
      <c r="O637" s="319"/>
      <c r="P637" s="319"/>
      <c r="Q637" s="319"/>
      <c r="R637" s="319"/>
      <c r="S637" s="319"/>
      <c r="T637" s="319"/>
      <c r="U637" s="319"/>
      <c r="V637" s="319"/>
      <c r="W637" s="319"/>
      <c r="X637" s="319"/>
      <c r="Y637" s="319"/>
      <c r="Z637" s="319"/>
      <c r="AA637" s="319"/>
      <c r="AB637" s="319"/>
      <c r="AC637" s="319"/>
      <c r="AD637" s="319"/>
      <c r="AE637" s="319"/>
      <c r="AF637" s="319"/>
      <c r="AG637" s="319"/>
      <c r="AH637" s="319"/>
      <c r="AI637" s="319"/>
      <c r="AJ637" s="319"/>
      <c r="AK637" s="319"/>
      <c r="AL637" s="319"/>
      <c r="AM637" s="319"/>
      <c r="AN637" s="319"/>
      <c r="AO637" s="319"/>
      <c r="AP637" s="319"/>
      <c r="AQ637" s="319"/>
      <c r="AR637" s="319"/>
      <c r="AS637" s="319"/>
      <c r="AT637" s="319"/>
      <c r="AU637" s="319"/>
      <c r="AV637" s="319"/>
      <c r="AW637" s="319"/>
      <c r="AX637" s="319"/>
      <c r="AY637" s="319"/>
      <c r="AZ637" s="319"/>
      <c r="BA637" s="319"/>
      <c r="BB637" s="319"/>
      <c r="BC637" s="319"/>
      <c r="BD637" s="319"/>
      <c r="BE637" s="319"/>
      <c r="BF637" s="319"/>
      <c r="BG637" s="319"/>
      <c r="BH637" s="319"/>
      <c r="BI637" s="319"/>
      <c r="BJ637" s="319"/>
      <c r="BK637" s="319"/>
      <c r="BL637" s="319"/>
      <c r="BM637" s="319"/>
      <c r="BN637" s="319"/>
      <c r="BO637" s="319"/>
      <c r="BP637" s="319"/>
      <c r="BQ637" s="319"/>
      <c r="BR637" s="319"/>
      <c r="BS637" s="319"/>
      <c r="BT637" s="319"/>
      <c r="BU637" s="319"/>
      <c r="BV637" s="319"/>
      <c r="BW637" s="319"/>
      <c r="BX637" s="319"/>
      <c r="BY637" s="319"/>
      <c r="BZ637" s="319"/>
      <c r="CA637" s="319"/>
      <c r="CB637" s="319"/>
      <c r="CC637" s="319"/>
      <c r="CD637" s="319"/>
      <c r="CE637" s="319"/>
      <c r="CF637" s="319"/>
      <c r="CG637" s="319"/>
      <c r="CH637" s="319"/>
      <c r="CI637" s="319"/>
      <c r="CJ637" s="319"/>
      <c r="CK637" s="319"/>
    </row>
    <row r="638" spans="1:89">
      <c r="A638" s="315"/>
      <c r="B638" s="423"/>
      <c r="C638" s="424"/>
      <c r="D638" s="424"/>
      <c r="E638" s="424"/>
      <c r="F638" s="424"/>
      <c r="G638" s="424"/>
      <c r="H638" s="424"/>
      <c r="I638" s="424"/>
      <c r="J638" s="424"/>
      <c r="K638" s="425"/>
      <c r="L638" s="320"/>
      <c r="M638" s="319"/>
      <c r="N638" s="319"/>
      <c r="O638" s="319"/>
      <c r="P638" s="319"/>
      <c r="Q638" s="319"/>
      <c r="R638" s="319"/>
      <c r="S638" s="319"/>
      <c r="T638" s="319"/>
      <c r="U638" s="319"/>
      <c r="V638" s="319"/>
      <c r="W638" s="319"/>
      <c r="X638" s="319"/>
      <c r="Y638" s="319"/>
      <c r="Z638" s="319"/>
      <c r="AA638" s="319"/>
      <c r="AB638" s="319"/>
      <c r="AC638" s="319"/>
      <c r="AD638" s="319"/>
      <c r="AE638" s="319"/>
      <c r="AF638" s="319"/>
      <c r="AG638" s="319"/>
      <c r="AH638" s="319"/>
      <c r="AI638" s="319"/>
      <c r="AJ638" s="319"/>
      <c r="AK638" s="319"/>
      <c r="AL638" s="319"/>
      <c r="AM638" s="319"/>
      <c r="AN638" s="319"/>
      <c r="AO638" s="319"/>
      <c r="AP638" s="319"/>
      <c r="AQ638" s="319"/>
      <c r="AR638" s="319"/>
      <c r="AS638" s="319"/>
      <c r="AT638" s="319"/>
      <c r="AU638" s="319"/>
      <c r="AV638" s="319"/>
      <c r="AW638" s="319"/>
      <c r="AX638" s="319"/>
      <c r="AY638" s="319"/>
      <c r="AZ638" s="319"/>
      <c r="BA638" s="319"/>
      <c r="BB638" s="319"/>
      <c r="BC638" s="319"/>
      <c r="BD638" s="319"/>
      <c r="BE638" s="319"/>
      <c r="BF638" s="319"/>
      <c r="BG638" s="319"/>
      <c r="BH638" s="319"/>
      <c r="BI638" s="319"/>
      <c r="BJ638" s="319"/>
      <c r="BK638" s="319"/>
      <c r="BL638" s="319"/>
      <c r="BM638" s="319"/>
      <c r="BN638" s="319"/>
      <c r="BO638" s="319"/>
      <c r="BP638" s="319"/>
      <c r="BQ638" s="319"/>
      <c r="BR638" s="319"/>
      <c r="BS638" s="319"/>
      <c r="BT638" s="319"/>
      <c r="BU638" s="319"/>
      <c r="BV638" s="319"/>
      <c r="BW638" s="319"/>
      <c r="BX638" s="319"/>
      <c r="BY638" s="319"/>
      <c r="BZ638" s="319"/>
      <c r="CA638" s="319"/>
      <c r="CB638" s="319"/>
      <c r="CC638" s="319"/>
      <c r="CD638" s="319"/>
      <c r="CE638" s="319"/>
      <c r="CF638" s="319"/>
      <c r="CG638" s="319"/>
      <c r="CH638" s="319"/>
      <c r="CI638" s="319"/>
      <c r="CJ638" s="319"/>
      <c r="CK638" s="319"/>
    </row>
    <row r="639" spans="1:89">
      <c r="A639" s="315"/>
      <c r="B639" s="423"/>
      <c r="C639" s="424"/>
      <c r="D639" s="424"/>
      <c r="E639" s="424"/>
      <c r="F639" s="424"/>
      <c r="G639" s="424"/>
      <c r="H639" s="424"/>
      <c r="I639" s="424"/>
      <c r="J639" s="424"/>
      <c r="K639" s="425"/>
      <c r="L639" s="320"/>
      <c r="M639" s="319"/>
      <c r="N639" s="319"/>
      <c r="O639" s="319"/>
      <c r="P639" s="319"/>
      <c r="Q639" s="319"/>
      <c r="R639" s="319"/>
      <c r="S639" s="319"/>
      <c r="T639" s="319"/>
      <c r="U639" s="319"/>
      <c r="V639" s="319"/>
      <c r="W639" s="319"/>
      <c r="X639" s="319"/>
      <c r="Y639" s="319"/>
      <c r="Z639" s="319"/>
      <c r="AA639" s="319"/>
      <c r="AB639" s="319"/>
      <c r="AC639" s="319"/>
      <c r="AD639" s="319"/>
      <c r="AE639" s="319"/>
      <c r="AF639" s="319"/>
      <c r="AG639" s="319"/>
      <c r="AH639" s="319"/>
      <c r="AI639" s="319"/>
      <c r="AJ639" s="319"/>
      <c r="AK639" s="319"/>
      <c r="AL639" s="319"/>
      <c r="AM639" s="319"/>
      <c r="AN639" s="319"/>
      <c r="AO639" s="319"/>
      <c r="AP639" s="319"/>
      <c r="AQ639" s="319"/>
      <c r="AR639" s="319"/>
      <c r="AS639" s="319"/>
      <c r="AT639" s="319"/>
      <c r="AU639" s="319"/>
      <c r="AV639" s="319"/>
      <c r="AW639" s="319"/>
      <c r="AX639" s="319"/>
      <c r="AY639" s="319"/>
      <c r="AZ639" s="319"/>
      <c r="BA639" s="319"/>
      <c r="BB639" s="319"/>
      <c r="BC639" s="319"/>
      <c r="BD639" s="319"/>
      <c r="BE639" s="319"/>
      <c r="BF639" s="319"/>
      <c r="BG639" s="319"/>
      <c r="BH639" s="319"/>
      <c r="BI639" s="319"/>
      <c r="BJ639" s="319"/>
      <c r="BK639" s="319"/>
      <c r="BL639" s="319"/>
      <c r="BM639" s="319"/>
      <c r="BN639" s="319"/>
      <c r="BO639" s="319"/>
      <c r="BP639" s="319"/>
      <c r="BQ639" s="319"/>
      <c r="BR639" s="319"/>
      <c r="BS639" s="319"/>
      <c r="BT639" s="319"/>
      <c r="BU639" s="319"/>
      <c r="BV639" s="319"/>
      <c r="BW639" s="319"/>
      <c r="BX639" s="319"/>
      <c r="BY639" s="319"/>
      <c r="BZ639" s="319"/>
      <c r="CA639" s="319"/>
      <c r="CB639" s="319"/>
      <c r="CC639" s="319"/>
      <c r="CD639" s="319"/>
      <c r="CE639" s="319"/>
      <c r="CF639" s="319"/>
      <c r="CG639" s="319"/>
      <c r="CH639" s="319"/>
      <c r="CI639" s="319"/>
      <c r="CJ639" s="319"/>
      <c r="CK639" s="319"/>
    </row>
    <row r="640" spans="1:89">
      <c r="A640" s="315"/>
      <c r="B640" s="423"/>
      <c r="C640" s="424"/>
      <c r="D640" s="424"/>
      <c r="E640" s="424"/>
      <c r="F640" s="424"/>
      <c r="G640" s="424"/>
      <c r="H640" s="424"/>
      <c r="I640" s="424"/>
      <c r="J640" s="424"/>
      <c r="K640" s="425"/>
      <c r="L640" s="320"/>
      <c r="M640" s="319"/>
      <c r="N640" s="319"/>
      <c r="O640" s="319"/>
      <c r="P640" s="319"/>
      <c r="Q640" s="319"/>
      <c r="R640" s="319"/>
      <c r="S640" s="319"/>
      <c r="T640" s="319"/>
      <c r="U640" s="319"/>
      <c r="V640" s="319"/>
      <c r="W640" s="319"/>
      <c r="X640" s="319"/>
      <c r="Y640" s="319"/>
      <c r="Z640" s="319"/>
      <c r="AA640" s="319"/>
      <c r="AB640" s="319"/>
      <c r="AC640" s="319"/>
      <c r="AD640" s="319"/>
      <c r="AE640" s="319"/>
      <c r="AF640" s="319"/>
      <c r="AG640" s="319"/>
      <c r="AH640" s="319"/>
      <c r="AI640" s="319"/>
      <c r="AJ640" s="319"/>
      <c r="AK640" s="319"/>
      <c r="AL640" s="319"/>
      <c r="AM640" s="319"/>
      <c r="AN640" s="319"/>
      <c r="AO640" s="319"/>
      <c r="AP640" s="319"/>
      <c r="AQ640" s="319"/>
      <c r="AR640" s="319"/>
      <c r="AS640" s="319"/>
      <c r="AT640" s="319"/>
      <c r="AU640" s="319"/>
      <c r="AV640" s="319"/>
      <c r="AW640" s="319"/>
      <c r="AX640" s="319"/>
      <c r="AY640" s="319"/>
      <c r="AZ640" s="319"/>
      <c r="BA640" s="319"/>
      <c r="BB640" s="319"/>
      <c r="BC640" s="319"/>
      <c r="BD640" s="319"/>
      <c r="BE640" s="319"/>
      <c r="BF640" s="319"/>
      <c r="BG640" s="319"/>
      <c r="BH640" s="319"/>
      <c r="BI640" s="319"/>
      <c r="BJ640" s="319"/>
      <c r="BK640" s="319"/>
      <c r="BL640" s="319"/>
      <c r="BM640" s="319"/>
      <c r="BN640" s="319"/>
      <c r="BO640" s="319"/>
      <c r="BP640" s="319"/>
      <c r="BQ640" s="319"/>
      <c r="BR640" s="319"/>
      <c r="BS640" s="319"/>
      <c r="BT640" s="319"/>
      <c r="BU640" s="319"/>
      <c r="BV640" s="319"/>
      <c r="BW640" s="319"/>
      <c r="BX640" s="319"/>
      <c r="BY640" s="319"/>
      <c r="BZ640" s="319"/>
      <c r="CA640" s="319"/>
      <c r="CB640" s="319"/>
      <c r="CC640" s="319"/>
      <c r="CD640" s="319"/>
      <c r="CE640" s="319"/>
      <c r="CF640" s="319"/>
      <c r="CG640" s="319"/>
      <c r="CH640" s="319"/>
      <c r="CI640" s="319"/>
      <c r="CJ640" s="319"/>
      <c r="CK640" s="319"/>
    </row>
    <row r="641" spans="1:89">
      <c r="A641" s="315"/>
      <c r="B641" s="423"/>
      <c r="C641" s="424"/>
      <c r="D641" s="424"/>
      <c r="E641" s="424"/>
      <c r="F641" s="424"/>
      <c r="G641" s="424"/>
      <c r="H641" s="424"/>
      <c r="I641" s="424"/>
      <c r="J641" s="424"/>
      <c r="K641" s="425"/>
      <c r="L641" s="320"/>
      <c r="M641" s="319"/>
      <c r="N641" s="319"/>
      <c r="O641" s="319"/>
      <c r="P641" s="319"/>
      <c r="Q641" s="319"/>
      <c r="R641" s="319"/>
      <c r="S641" s="319"/>
      <c r="T641" s="319"/>
      <c r="U641" s="319"/>
      <c r="V641" s="319"/>
      <c r="W641" s="319"/>
      <c r="X641" s="319"/>
      <c r="Y641" s="319"/>
      <c r="Z641" s="319"/>
      <c r="AA641" s="319"/>
      <c r="AB641" s="319"/>
      <c r="AC641" s="319"/>
      <c r="AD641" s="319"/>
      <c r="AE641" s="319"/>
      <c r="AF641" s="319"/>
      <c r="AG641" s="319"/>
      <c r="AH641" s="319"/>
      <c r="AI641" s="319"/>
      <c r="AJ641" s="319"/>
      <c r="AK641" s="319"/>
      <c r="AL641" s="319"/>
      <c r="AM641" s="319"/>
      <c r="AN641" s="319"/>
      <c r="AO641" s="319"/>
      <c r="AP641" s="319"/>
      <c r="AQ641" s="319"/>
      <c r="AR641" s="319"/>
      <c r="AS641" s="319"/>
      <c r="AT641" s="319"/>
      <c r="AU641" s="319"/>
      <c r="AV641" s="319"/>
      <c r="AW641" s="319"/>
      <c r="AX641" s="319"/>
      <c r="AY641" s="319"/>
      <c r="AZ641" s="319"/>
      <c r="BA641" s="319"/>
      <c r="BB641" s="319"/>
      <c r="BC641" s="319"/>
      <c r="BD641" s="319"/>
      <c r="BE641" s="319"/>
      <c r="BF641" s="319"/>
      <c r="BG641" s="319"/>
      <c r="BH641" s="319"/>
      <c r="BI641" s="319"/>
      <c r="BJ641" s="319"/>
      <c r="BK641" s="319"/>
      <c r="BL641" s="319"/>
      <c r="BM641" s="319"/>
      <c r="BN641" s="319"/>
      <c r="BO641" s="319"/>
      <c r="BP641" s="319"/>
      <c r="BQ641" s="319"/>
      <c r="BR641" s="319"/>
      <c r="BS641" s="319"/>
      <c r="BT641" s="319"/>
      <c r="BU641" s="319"/>
      <c r="BV641" s="319"/>
      <c r="BW641" s="319"/>
      <c r="BX641" s="319"/>
      <c r="BY641" s="319"/>
      <c r="BZ641" s="319"/>
      <c r="CA641" s="319"/>
      <c r="CB641" s="319"/>
      <c r="CC641" s="319"/>
      <c r="CD641" s="319"/>
      <c r="CE641" s="319"/>
      <c r="CF641" s="319"/>
      <c r="CG641" s="319"/>
      <c r="CH641" s="319"/>
      <c r="CI641" s="319"/>
      <c r="CJ641" s="319"/>
      <c r="CK641" s="319"/>
    </row>
    <row r="642" spans="1:89">
      <c r="A642" s="315"/>
      <c r="B642" s="423"/>
      <c r="C642" s="424"/>
      <c r="D642" s="424"/>
      <c r="E642" s="424"/>
      <c r="F642" s="424"/>
      <c r="G642" s="424"/>
      <c r="H642" s="424"/>
      <c r="I642" s="424"/>
      <c r="J642" s="424"/>
      <c r="K642" s="425"/>
      <c r="L642" s="320"/>
      <c r="M642" s="319"/>
      <c r="N642" s="319"/>
      <c r="O642" s="319"/>
      <c r="P642" s="319"/>
      <c r="Q642" s="319"/>
      <c r="R642" s="319"/>
      <c r="S642" s="319"/>
      <c r="T642" s="319"/>
      <c r="U642" s="319"/>
      <c r="V642" s="319"/>
      <c r="W642" s="319"/>
      <c r="X642" s="319"/>
      <c r="Y642" s="319"/>
      <c r="Z642" s="319"/>
      <c r="AA642" s="319"/>
      <c r="AB642" s="319"/>
      <c r="AC642" s="319"/>
      <c r="AD642" s="319"/>
      <c r="AE642" s="319"/>
      <c r="AF642" s="319"/>
      <c r="AG642" s="319"/>
      <c r="AH642" s="319"/>
      <c r="AI642" s="319"/>
      <c r="AJ642" s="319"/>
      <c r="AK642" s="319"/>
      <c r="AL642" s="319"/>
      <c r="AM642" s="319"/>
      <c r="AN642" s="319"/>
      <c r="AO642" s="319"/>
      <c r="AP642" s="319"/>
      <c r="AQ642" s="319"/>
      <c r="AR642" s="319"/>
      <c r="AS642" s="319"/>
      <c r="AT642" s="319"/>
      <c r="AU642" s="319"/>
      <c r="AV642" s="319"/>
      <c r="AW642" s="319"/>
      <c r="AX642" s="319"/>
      <c r="AY642" s="319"/>
      <c r="AZ642" s="319"/>
      <c r="BA642" s="319"/>
      <c r="BB642" s="319"/>
      <c r="BC642" s="319"/>
      <c r="BD642" s="319"/>
      <c r="BE642" s="319"/>
      <c r="BF642" s="319"/>
      <c r="BG642" s="319"/>
      <c r="BH642" s="319"/>
      <c r="BI642" s="319"/>
      <c r="BJ642" s="319"/>
      <c r="BK642" s="319"/>
      <c r="BL642" s="319"/>
      <c r="BM642" s="319"/>
      <c r="BN642" s="319"/>
      <c r="BO642" s="319"/>
      <c r="BP642" s="319"/>
      <c r="BQ642" s="319"/>
      <c r="BR642" s="319"/>
      <c r="BS642" s="319"/>
      <c r="BT642" s="319"/>
      <c r="BU642" s="319"/>
      <c r="BV642" s="319"/>
      <c r="BW642" s="319"/>
      <c r="BX642" s="319"/>
      <c r="BY642" s="319"/>
      <c r="BZ642" s="319"/>
      <c r="CA642" s="319"/>
      <c r="CB642" s="319"/>
      <c r="CC642" s="319"/>
      <c r="CD642" s="319"/>
      <c r="CE642" s="319"/>
      <c r="CF642" s="319"/>
      <c r="CG642" s="319"/>
      <c r="CH642" s="319"/>
      <c r="CI642" s="319"/>
      <c r="CJ642" s="319"/>
      <c r="CK642" s="319"/>
    </row>
    <row r="643" spans="1:89">
      <c r="A643" s="315"/>
      <c r="B643" s="423"/>
      <c r="C643" s="424"/>
      <c r="D643" s="424"/>
      <c r="E643" s="424"/>
      <c r="F643" s="424"/>
      <c r="G643" s="424"/>
      <c r="H643" s="424"/>
      <c r="I643" s="424"/>
      <c r="J643" s="424"/>
      <c r="K643" s="425"/>
      <c r="L643" s="320"/>
      <c r="M643" s="319"/>
      <c r="N643" s="319"/>
      <c r="O643" s="319"/>
      <c r="P643" s="319"/>
      <c r="Q643" s="319"/>
      <c r="R643" s="319"/>
      <c r="S643" s="319"/>
      <c r="T643" s="319"/>
      <c r="U643" s="319"/>
      <c r="V643" s="319"/>
      <c r="W643" s="319"/>
      <c r="X643" s="319"/>
      <c r="Y643" s="319"/>
      <c r="Z643" s="319"/>
      <c r="AA643" s="319"/>
      <c r="AB643" s="319"/>
      <c r="AC643" s="319"/>
      <c r="AD643" s="319"/>
      <c r="AE643" s="319"/>
      <c r="AF643" s="319"/>
      <c r="AG643" s="319"/>
      <c r="AH643" s="319"/>
      <c r="AI643" s="319"/>
      <c r="AJ643" s="319"/>
      <c r="AK643" s="319"/>
      <c r="AL643" s="319"/>
      <c r="AM643" s="319"/>
      <c r="AN643" s="319"/>
      <c r="AO643" s="319"/>
      <c r="AP643" s="319"/>
      <c r="AQ643" s="319"/>
      <c r="AR643" s="319"/>
      <c r="AS643" s="319"/>
      <c r="AT643" s="319"/>
      <c r="AU643" s="319"/>
      <c r="AV643" s="319"/>
      <c r="AW643" s="319"/>
      <c r="AX643" s="319"/>
      <c r="AY643" s="319"/>
      <c r="AZ643" s="319"/>
      <c r="BA643" s="319"/>
      <c r="BB643" s="319"/>
      <c r="BC643" s="319"/>
      <c r="BD643" s="319"/>
      <c r="BE643" s="319"/>
      <c r="BF643" s="319"/>
      <c r="BG643" s="319"/>
      <c r="BH643" s="319"/>
      <c r="BI643" s="319"/>
      <c r="BJ643" s="319"/>
      <c r="BK643" s="319"/>
      <c r="BL643" s="319"/>
      <c r="BM643" s="319"/>
      <c r="BN643" s="319"/>
      <c r="BO643" s="319"/>
      <c r="BP643" s="319"/>
      <c r="BQ643" s="319"/>
      <c r="BR643" s="319"/>
      <c r="BS643" s="319"/>
      <c r="BT643" s="319"/>
      <c r="BU643" s="319"/>
      <c r="BV643" s="319"/>
      <c r="BW643" s="319"/>
      <c r="BX643" s="319"/>
      <c r="BY643" s="319"/>
      <c r="BZ643" s="319"/>
      <c r="CA643" s="319"/>
      <c r="CB643" s="319"/>
      <c r="CC643" s="319"/>
      <c r="CD643" s="319"/>
      <c r="CE643" s="319"/>
      <c r="CF643" s="319"/>
      <c r="CG643" s="319"/>
      <c r="CH643" s="319"/>
      <c r="CI643" s="319"/>
      <c r="CJ643" s="319"/>
      <c r="CK643" s="319"/>
    </row>
    <row r="644" spans="1:89">
      <c r="A644" s="315"/>
      <c r="B644" s="423"/>
      <c r="C644" s="424"/>
      <c r="D644" s="424"/>
      <c r="E644" s="424"/>
      <c r="F644" s="424"/>
      <c r="G644" s="424"/>
      <c r="H644" s="424"/>
      <c r="I644" s="424"/>
      <c r="J644" s="424"/>
      <c r="K644" s="425"/>
      <c r="L644" s="320"/>
      <c r="M644" s="319"/>
      <c r="N644" s="319"/>
      <c r="O644" s="319"/>
      <c r="P644" s="319"/>
      <c r="Q644" s="319"/>
      <c r="R644" s="319"/>
      <c r="S644" s="319"/>
      <c r="T644" s="319"/>
      <c r="U644" s="319"/>
      <c r="V644" s="319"/>
      <c r="W644" s="319"/>
      <c r="X644" s="319"/>
      <c r="Y644" s="319"/>
      <c r="Z644" s="319"/>
      <c r="AA644" s="319"/>
      <c r="AB644" s="319"/>
      <c r="AC644" s="319"/>
      <c r="AD644" s="319"/>
      <c r="AE644" s="319"/>
      <c r="AF644" s="319"/>
      <c r="AG644" s="319"/>
      <c r="AH644" s="319"/>
      <c r="AI644" s="319"/>
      <c r="AJ644" s="319"/>
      <c r="AK644" s="319"/>
      <c r="AL644" s="319"/>
      <c r="AM644" s="319"/>
      <c r="AN644" s="319"/>
      <c r="AO644" s="319"/>
      <c r="AP644" s="319"/>
      <c r="AQ644" s="319"/>
      <c r="AR644" s="319"/>
      <c r="AS644" s="319"/>
      <c r="AT644" s="319"/>
      <c r="AU644" s="319"/>
      <c r="AV644" s="319"/>
      <c r="AW644" s="319"/>
      <c r="AX644" s="319"/>
      <c r="AY644" s="319"/>
      <c r="AZ644" s="319"/>
      <c r="BA644" s="319"/>
      <c r="BB644" s="319"/>
      <c r="BC644" s="319"/>
      <c r="BD644" s="319"/>
      <c r="BE644" s="319"/>
      <c r="BF644" s="319"/>
      <c r="BG644" s="319"/>
      <c r="BH644" s="319"/>
      <c r="BI644" s="319"/>
      <c r="BJ644" s="319"/>
      <c r="BK644" s="319"/>
      <c r="BL644" s="319"/>
      <c r="BM644" s="319"/>
      <c r="BN644" s="319"/>
      <c r="BO644" s="319"/>
      <c r="BP644" s="319"/>
      <c r="BQ644" s="319"/>
      <c r="BR644" s="319"/>
      <c r="BS644" s="319"/>
      <c r="BT644" s="319"/>
      <c r="BU644" s="319"/>
      <c r="BV644" s="319"/>
      <c r="BW644" s="319"/>
      <c r="BX644" s="319"/>
      <c r="BY644" s="319"/>
      <c r="BZ644" s="319"/>
      <c r="CA644" s="319"/>
      <c r="CB644" s="319"/>
      <c r="CC644" s="319"/>
      <c r="CD644" s="319"/>
      <c r="CE644" s="319"/>
      <c r="CF644" s="319"/>
      <c r="CG644" s="319"/>
      <c r="CH644" s="319"/>
      <c r="CI644" s="319"/>
      <c r="CJ644" s="319"/>
      <c r="CK644" s="319"/>
    </row>
    <row r="645" spans="1:89">
      <c r="A645" s="315"/>
      <c r="B645" s="423"/>
      <c r="C645" s="424"/>
      <c r="D645" s="424"/>
      <c r="E645" s="424"/>
      <c r="F645" s="424"/>
      <c r="G645" s="424"/>
      <c r="H645" s="424"/>
      <c r="I645" s="424"/>
      <c r="J645" s="424"/>
      <c r="K645" s="425"/>
      <c r="L645" s="320"/>
      <c r="M645" s="319"/>
      <c r="N645" s="319"/>
      <c r="O645" s="319"/>
      <c r="P645" s="319"/>
      <c r="Q645" s="319"/>
      <c r="R645" s="319"/>
      <c r="S645" s="319"/>
      <c r="T645" s="319"/>
      <c r="U645" s="319"/>
      <c r="V645" s="319"/>
      <c r="W645" s="319"/>
      <c r="X645" s="319"/>
      <c r="Y645" s="319"/>
      <c r="Z645" s="319"/>
      <c r="AA645" s="319"/>
      <c r="AB645" s="319"/>
      <c r="AC645" s="319"/>
      <c r="AD645" s="319"/>
      <c r="AE645" s="319"/>
      <c r="AF645" s="319"/>
      <c r="AG645" s="319"/>
      <c r="AH645" s="319"/>
      <c r="AI645" s="319"/>
      <c r="AJ645" s="319"/>
      <c r="AK645" s="319"/>
      <c r="AL645" s="319"/>
      <c r="AM645" s="319"/>
      <c r="AN645" s="319"/>
      <c r="AO645" s="319"/>
      <c r="AP645" s="319"/>
      <c r="AQ645" s="319"/>
      <c r="AR645" s="319"/>
      <c r="AS645" s="319"/>
      <c r="AT645" s="319"/>
      <c r="AU645" s="319"/>
      <c r="AV645" s="319"/>
      <c r="AW645" s="319"/>
      <c r="AX645" s="319"/>
      <c r="AY645" s="319"/>
      <c r="AZ645" s="319"/>
      <c r="BA645" s="319"/>
      <c r="BB645" s="319"/>
      <c r="BC645" s="319"/>
      <c r="BD645" s="319"/>
      <c r="BE645" s="319"/>
      <c r="BF645" s="319"/>
      <c r="BG645" s="319"/>
      <c r="BH645" s="319"/>
      <c r="BI645" s="319"/>
      <c r="BJ645" s="319"/>
      <c r="BK645" s="319"/>
      <c r="BL645" s="319"/>
      <c r="BM645" s="319"/>
      <c r="BN645" s="319"/>
      <c r="BO645" s="319"/>
      <c r="BP645" s="319"/>
      <c r="BQ645" s="319"/>
      <c r="BR645" s="319"/>
      <c r="BS645" s="319"/>
      <c r="BT645" s="319"/>
      <c r="BU645" s="319"/>
      <c r="BV645" s="319"/>
      <c r="BW645" s="319"/>
      <c r="BX645" s="319"/>
      <c r="BY645" s="319"/>
      <c r="BZ645" s="319"/>
      <c r="CA645" s="319"/>
      <c r="CB645" s="319"/>
      <c r="CC645" s="319"/>
      <c r="CD645" s="319"/>
      <c r="CE645" s="319"/>
      <c r="CF645" s="319"/>
      <c r="CG645" s="319"/>
      <c r="CH645" s="319"/>
      <c r="CI645" s="319"/>
      <c r="CJ645" s="319"/>
      <c r="CK645" s="319"/>
    </row>
    <row r="646" spans="1:89">
      <c r="A646" s="315"/>
      <c r="B646" s="423"/>
      <c r="C646" s="424"/>
      <c r="D646" s="424"/>
      <c r="E646" s="424"/>
      <c r="F646" s="424"/>
      <c r="G646" s="424"/>
      <c r="H646" s="424"/>
      <c r="I646" s="424"/>
      <c r="J646" s="424"/>
      <c r="K646" s="425"/>
      <c r="L646" s="320"/>
      <c r="M646" s="319"/>
      <c r="N646" s="319"/>
      <c r="O646" s="319"/>
      <c r="P646" s="319"/>
      <c r="Q646" s="319"/>
      <c r="R646" s="319"/>
      <c r="S646" s="319"/>
      <c r="T646" s="319"/>
      <c r="U646" s="319"/>
      <c r="V646" s="319"/>
      <c r="W646" s="319"/>
      <c r="X646" s="319"/>
      <c r="Y646" s="319"/>
      <c r="Z646" s="319"/>
      <c r="AA646" s="319"/>
      <c r="AB646" s="319"/>
      <c r="AC646" s="319"/>
      <c r="AD646" s="319"/>
      <c r="AE646" s="319"/>
      <c r="AF646" s="319"/>
      <c r="AG646" s="319"/>
      <c r="AH646" s="319"/>
      <c r="AI646" s="319"/>
      <c r="AJ646" s="319"/>
      <c r="AK646" s="319"/>
      <c r="AL646" s="319"/>
      <c r="AM646" s="319"/>
      <c r="AN646" s="319"/>
      <c r="AO646" s="319"/>
      <c r="AP646" s="319"/>
      <c r="AQ646" s="319"/>
      <c r="AR646" s="319"/>
      <c r="AS646" s="319"/>
      <c r="AT646" s="319"/>
      <c r="AU646" s="319"/>
      <c r="AV646" s="319"/>
      <c r="AW646" s="319"/>
      <c r="AX646" s="319"/>
      <c r="AY646" s="319"/>
      <c r="AZ646" s="319"/>
      <c r="BA646" s="319"/>
      <c r="BB646" s="319"/>
      <c r="BC646" s="319"/>
      <c r="BD646" s="319"/>
      <c r="BE646" s="319"/>
      <c r="BF646" s="319"/>
      <c r="BG646" s="319"/>
      <c r="BH646" s="319"/>
      <c r="BI646" s="319"/>
      <c r="BJ646" s="319"/>
      <c r="BK646" s="319"/>
      <c r="BL646" s="319"/>
      <c r="BM646" s="319"/>
      <c r="BN646" s="319"/>
      <c r="BO646" s="319"/>
      <c r="BP646" s="319"/>
      <c r="BQ646" s="319"/>
      <c r="BR646" s="319"/>
      <c r="BS646" s="319"/>
      <c r="BT646" s="319"/>
      <c r="BU646" s="319"/>
      <c r="BV646" s="319"/>
      <c r="BW646" s="319"/>
      <c r="BX646" s="319"/>
      <c r="BY646" s="319"/>
      <c r="BZ646" s="319"/>
      <c r="CA646" s="319"/>
      <c r="CB646" s="319"/>
      <c r="CC646" s="319"/>
      <c r="CD646" s="319"/>
      <c r="CE646" s="319"/>
      <c r="CF646" s="319"/>
      <c r="CG646" s="319"/>
      <c r="CH646" s="319"/>
      <c r="CI646" s="319"/>
      <c r="CJ646" s="319"/>
      <c r="CK646" s="319"/>
    </row>
    <row r="647" spans="1:89">
      <c r="A647" s="315"/>
      <c r="B647" s="423"/>
      <c r="C647" s="424"/>
      <c r="D647" s="424"/>
      <c r="E647" s="424"/>
      <c r="F647" s="424"/>
      <c r="G647" s="424"/>
      <c r="H647" s="424"/>
      <c r="I647" s="424"/>
      <c r="J647" s="424"/>
      <c r="K647" s="425"/>
      <c r="L647" s="320"/>
      <c r="M647" s="319"/>
      <c r="N647" s="319"/>
      <c r="O647" s="319"/>
      <c r="P647" s="319"/>
      <c r="Q647" s="319"/>
      <c r="R647" s="319"/>
      <c r="S647" s="319"/>
      <c r="T647" s="319"/>
      <c r="U647" s="319"/>
      <c r="V647" s="319"/>
      <c r="W647" s="319"/>
      <c r="X647" s="319"/>
      <c r="Y647" s="319"/>
      <c r="Z647" s="319"/>
      <c r="AA647" s="319"/>
      <c r="AB647" s="319"/>
      <c r="AC647" s="319"/>
      <c r="AD647" s="319"/>
      <c r="AE647" s="319"/>
      <c r="AF647" s="319"/>
      <c r="AG647" s="319"/>
      <c r="AH647" s="319"/>
      <c r="AI647" s="319"/>
      <c r="AJ647" s="319"/>
      <c r="AK647" s="319"/>
      <c r="AL647" s="319"/>
      <c r="AM647" s="319"/>
      <c r="AN647" s="319"/>
      <c r="AO647" s="319"/>
      <c r="AP647" s="319"/>
      <c r="AQ647" s="319"/>
      <c r="AR647" s="319"/>
      <c r="AS647" s="319"/>
      <c r="AT647" s="319"/>
      <c r="AU647" s="319"/>
      <c r="AV647" s="319"/>
      <c r="AW647" s="319"/>
      <c r="AX647" s="319"/>
      <c r="AY647" s="319"/>
      <c r="AZ647" s="319"/>
      <c r="BA647" s="319"/>
      <c r="BB647" s="319"/>
      <c r="BC647" s="319"/>
      <c r="BD647" s="319"/>
      <c r="BE647" s="319"/>
      <c r="BF647" s="319"/>
      <c r="BG647" s="319"/>
      <c r="BH647" s="319"/>
      <c r="BI647" s="319"/>
      <c r="BJ647" s="319"/>
      <c r="BK647" s="319"/>
      <c r="BL647" s="319"/>
      <c r="BM647" s="319"/>
      <c r="BN647" s="319"/>
      <c r="BO647" s="319"/>
      <c r="BP647" s="319"/>
      <c r="BQ647" s="319"/>
      <c r="BR647" s="319"/>
      <c r="BS647" s="319"/>
      <c r="BT647" s="319"/>
      <c r="BU647" s="319"/>
      <c r="BV647" s="319"/>
      <c r="BW647" s="319"/>
      <c r="BX647" s="319"/>
      <c r="BY647" s="319"/>
      <c r="BZ647" s="319"/>
      <c r="CA647" s="319"/>
      <c r="CB647" s="319"/>
      <c r="CC647" s="319"/>
      <c r="CD647" s="319"/>
      <c r="CE647" s="319"/>
      <c r="CF647" s="319"/>
      <c r="CG647" s="319"/>
      <c r="CH647" s="319"/>
      <c r="CI647" s="319"/>
      <c r="CJ647" s="319"/>
      <c r="CK647" s="319"/>
    </row>
    <row r="648" spans="1:89">
      <c r="A648" s="315"/>
      <c r="B648" s="423"/>
      <c r="C648" s="424"/>
      <c r="D648" s="424"/>
      <c r="E648" s="424"/>
      <c r="F648" s="424"/>
      <c r="G648" s="424"/>
      <c r="H648" s="424"/>
      <c r="I648" s="424"/>
      <c r="J648" s="424"/>
      <c r="K648" s="425"/>
      <c r="L648" s="320"/>
      <c r="M648" s="319"/>
      <c r="N648" s="319"/>
      <c r="O648" s="319"/>
      <c r="P648" s="319"/>
      <c r="Q648" s="319"/>
      <c r="R648" s="319"/>
      <c r="S648" s="319"/>
      <c r="T648" s="319"/>
      <c r="U648" s="319"/>
      <c r="V648" s="319"/>
      <c r="W648" s="319"/>
      <c r="X648" s="319"/>
      <c r="Y648" s="319"/>
      <c r="Z648" s="319"/>
      <c r="AA648" s="319"/>
      <c r="AB648" s="319"/>
      <c r="AC648" s="319"/>
      <c r="AD648" s="319"/>
      <c r="AE648" s="319"/>
      <c r="AF648" s="319"/>
      <c r="AG648" s="319"/>
      <c r="AH648" s="319"/>
      <c r="AI648" s="319"/>
      <c r="AJ648" s="319"/>
      <c r="AK648" s="319"/>
      <c r="AL648" s="319"/>
      <c r="AM648" s="319"/>
      <c r="AN648" s="319"/>
      <c r="AO648" s="319"/>
      <c r="AP648" s="319"/>
      <c r="AQ648" s="319"/>
      <c r="AR648" s="319"/>
      <c r="AS648" s="319"/>
      <c r="AT648" s="319"/>
      <c r="AU648" s="319"/>
      <c r="AV648" s="319"/>
      <c r="AW648" s="319"/>
      <c r="AX648" s="319"/>
      <c r="AY648" s="319"/>
      <c r="AZ648" s="319"/>
      <c r="BA648" s="319"/>
      <c r="BB648" s="319"/>
      <c r="BC648" s="319"/>
      <c r="BD648" s="319"/>
      <c r="BE648" s="319"/>
      <c r="BF648" s="319"/>
      <c r="BG648" s="319"/>
      <c r="BH648" s="319"/>
      <c r="BI648" s="319"/>
      <c r="BJ648" s="319"/>
      <c r="BK648" s="319"/>
      <c r="BL648" s="319"/>
      <c r="BM648" s="319"/>
      <c r="BN648" s="319"/>
      <c r="BO648" s="319"/>
      <c r="BP648" s="319"/>
      <c r="BQ648" s="319"/>
      <c r="BR648" s="319"/>
      <c r="BS648" s="319"/>
      <c r="BT648" s="319"/>
      <c r="BU648" s="319"/>
      <c r="BV648" s="319"/>
      <c r="BW648" s="319"/>
      <c r="BX648" s="319"/>
      <c r="BY648" s="319"/>
      <c r="BZ648" s="319"/>
      <c r="CA648" s="319"/>
      <c r="CB648" s="319"/>
      <c r="CC648" s="319"/>
      <c r="CD648" s="319"/>
      <c r="CE648" s="319"/>
      <c r="CF648" s="319"/>
      <c r="CG648" s="319"/>
      <c r="CH648" s="319"/>
      <c r="CI648" s="319"/>
      <c r="CJ648" s="319"/>
      <c r="CK648" s="319"/>
    </row>
    <row r="649" spans="1:89">
      <c r="A649" s="315"/>
      <c r="B649" s="423"/>
      <c r="C649" s="424"/>
      <c r="D649" s="424"/>
      <c r="E649" s="424"/>
      <c r="F649" s="424"/>
      <c r="G649" s="424"/>
      <c r="H649" s="424"/>
      <c r="I649" s="424"/>
      <c r="J649" s="424"/>
      <c r="K649" s="425"/>
      <c r="L649" s="320"/>
      <c r="M649" s="319"/>
      <c r="N649" s="319"/>
      <c r="O649" s="319"/>
      <c r="P649" s="319"/>
      <c r="Q649" s="319"/>
      <c r="R649" s="319"/>
      <c r="S649" s="319"/>
      <c r="T649" s="319"/>
      <c r="U649" s="319"/>
      <c r="V649" s="319"/>
      <c r="W649" s="319"/>
      <c r="X649" s="319"/>
      <c r="Y649" s="319"/>
      <c r="Z649" s="319"/>
      <c r="AA649" s="319"/>
      <c r="AB649" s="319"/>
      <c r="AC649" s="319"/>
      <c r="AD649" s="319"/>
      <c r="AE649" s="319"/>
      <c r="AF649" s="319"/>
      <c r="AG649" s="319"/>
      <c r="AH649" s="319"/>
      <c r="AI649" s="319"/>
      <c r="AJ649" s="319"/>
      <c r="AK649" s="319"/>
      <c r="AL649" s="319"/>
      <c r="AM649" s="319"/>
      <c r="AN649" s="319"/>
      <c r="AO649" s="319"/>
      <c r="AP649" s="319"/>
      <c r="AQ649" s="319"/>
      <c r="AR649" s="319"/>
      <c r="AS649" s="319"/>
      <c r="AT649" s="319"/>
      <c r="AU649" s="319"/>
      <c r="AV649" s="319"/>
      <c r="AW649" s="319"/>
      <c r="AX649" s="319"/>
      <c r="AY649" s="319"/>
      <c r="AZ649" s="319"/>
      <c r="BA649" s="319"/>
      <c r="BB649" s="319"/>
      <c r="BC649" s="319"/>
      <c r="BD649" s="319"/>
      <c r="BE649" s="319"/>
      <c r="BF649" s="319"/>
      <c r="BG649" s="319"/>
      <c r="BH649" s="319"/>
      <c r="BI649" s="319"/>
      <c r="BJ649" s="319"/>
      <c r="BK649" s="319"/>
      <c r="BL649" s="319"/>
      <c r="BM649" s="319"/>
      <c r="BN649" s="319"/>
      <c r="BO649" s="319"/>
      <c r="BP649" s="319"/>
      <c r="BQ649" s="319"/>
      <c r="BR649" s="319"/>
      <c r="BS649" s="319"/>
      <c r="BT649" s="319"/>
      <c r="BU649" s="319"/>
      <c r="BV649" s="319"/>
      <c r="BW649" s="319"/>
      <c r="BX649" s="319"/>
      <c r="BY649" s="319"/>
      <c r="BZ649" s="319"/>
      <c r="CA649" s="319"/>
      <c r="CB649" s="319"/>
      <c r="CC649" s="319"/>
      <c r="CD649" s="319"/>
      <c r="CE649" s="319"/>
      <c r="CF649" s="319"/>
      <c r="CG649" s="319"/>
      <c r="CH649" s="319"/>
      <c r="CI649" s="319"/>
      <c r="CJ649" s="319"/>
      <c r="CK649" s="319"/>
    </row>
    <row r="650" spans="1:89">
      <c r="A650" s="315"/>
      <c r="B650" s="423"/>
      <c r="C650" s="424"/>
      <c r="D650" s="424"/>
      <c r="E650" s="424"/>
      <c r="F650" s="424"/>
      <c r="G650" s="424"/>
      <c r="H650" s="424"/>
      <c r="I650" s="424"/>
      <c r="J650" s="424"/>
      <c r="K650" s="425"/>
      <c r="L650" s="320"/>
      <c r="M650" s="319"/>
      <c r="N650" s="319"/>
      <c r="O650" s="319"/>
      <c r="P650" s="319"/>
      <c r="Q650" s="319"/>
      <c r="R650" s="319"/>
      <c r="S650" s="319"/>
      <c r="T650" s="319"/>
      <c r="U650" s="319"/>
      <c r="V650" s="319"/>
      <c r="W650" s="319"/>
      <c r="X650" s="319"/>
      <c r="Y650" s="319"/>
      <c r="Z650" s="319"/>
      <c r="AA650" s="319"/>
      <c r="AB650" s="319"/>
      <c r="AC650" s="319"/>
      <c r="AD650" s="319"/>
      <c r="AE650" s="319"/>
      <c r="AF650" s="319"/>
      <c r="AG650" s="319"/>
      <c r="AH650" s="319"/>
      <c r="AI650" s="319"/>
      <c r="AJ650" s="319"/>
      <c r="AK650" s="319"/>
      <c r="AL650" s="319"/>
      <c r="AM650" s="319"/>
      <c r="AN650" s="319"/>
      <c r="AO650" s="319"/>
      <c r="AP650" s="319"/>
      <c r="AQ650" s="319"/>
      <c r="AR650" s="319"/>
      <c r="AS650" s="319"/>
      <c r="AT650" s="319"/>
      <c r="AU650" s="319"/>
      <c r="AV650" s="319"/>
      <c r="AW650" s="319"/>
      <c r="AX650" s="319"/>
      <c r="AY650" s="319"/>
      <c r="AZ650" s="319"/>
      <c r="BA650" s="319"/>
      <c r="BB650" s="319"/>
      <c r="BC650" s="319"/>
      <c r="BD650" s="319"/>
      <c r="BE650" s="319"/>
      <c r="BF650" s="319"/>
      <c r="BG650" s="319"/>
      <c r="BH650" s="319"/>
      <c r="BI650" s="319"/>
      <c r="BJ650" s="319"/>
      <c r="BK650" s="319"/>
      <c r="BL650" s="319"/>
      <c r="BM650" s="319"/>
      <c r="BN650" s="319"/>
      <c r="BO650" s="319"/>
      <c r="BP650" s="319"/>
      <c r="BQ650" s="319"/>
      <c r="BR650" s="319"/>
      <c r="BS650" s="319"/>
      <c r="BT650" s="319"/>
      <c r="BU650" s="319"/>
      <c r="BV650" s="319"/>
      <c r="BW650" s="319"/>
      <c r="BX650" s="319"/>
      <c r="BY650" s="319"/>
      <c r="BZ650" s="319"/>
      <c r="CA650" s="319"/>
      <c r="CB650" s="319"/>
      <c r="CC650" s="319"/>
      <c r="CD650" s="319"/>
      <c r="CE650" s="319"/>
      <c r="CF650" s="319"/>
      <c r="CG650" s="319"/>
      <c r="CH650" s="319"/>
      <c r="CI650" s="319"/>
      <c r="CJ650" s="319"/>
      <c r="CK650" s="319"/>
    </row>
    <row r="651" spans="1:89">
      <c r="A651" s="315"/>
      <c r="B651" s="423"/>
      <c r="C651" s="424"/>
      <c r="D651" s="424"/>
      <c r="E651" s="424"/>
      <c r="F651" s="424"/>
      <c r="G651" s="424"/>
      <c r="H651" s="424"/>
      <c r="I651" s="424"/>
      <c r="J651" s="424"/>
      <c r="K651" s="425"/>
      <c r="L651" s="320"/>
      <c r="M651" s="319"/>
      <c r="N651" s="319"/>
      <c r="O651" s="319"/>
      <c r="P651" s="319"/>
      <c r="Q651" s="319"/>
      <c r="R651" s="319"/>
      <c r="S651" s="319"/>
      <c r="T651" s="319"/>
      <c r="U651" s="319"/>
      <c r="V651" s="319"/>
      <c r="W651" s="319"/>
      <c r="X651" s="319"/>
      <c r="Y651" s="319"/>
      <c r="Z651" s="319"/>
      <c r="AA651" s="319"/>
      <c r="AB651" s="319"/>
      <c r="AC651" s="319"/>
      <c r="AD651" s="319"/>
      <c r="AE651" s="319"/>
      <c r="AF651" s="319"/>
      <c r="AG651" s="319"/>
      <c r="AH651" s="319"/>
      <c r="AI651" s="319"/>
      <c r="AJ651" s="319"/>
      <c r="AK651" s="319"/>
      <c r="AL651" s="319"/>
      <c r="AM651" s="319"/>
      <c r="AN651" s="319"/>
      <c r="AO651" s="319"/>
      <c r="AP651" s="319"/>
      <c r="AQ651" s="319"/>
      <c r="AR651" s="319"/>
      <c r="AS651" s="319"/>
      <c r="AT651" s="319"/>
      <c r="AU651" s="319"/>
      <c r="AV651" s="319"/>
      <c r="AW651" s="319"/>
      <c r="AX651" s="319"/>
      <c r="AY651" s="319"/>
      <c r="AZ651" s="319"/>
      <c r="BA651" s="319"/>
      <c r="BB651" s="319"/>
      <c r="BC651" s="319"/>
      <c r="BD651" s="319"/>
      <c r="BE651" s="319"/>
      <c r="BF651" s="319"/>
      <c r="BG651" s="319"/>
      <c r="BH651" s="319"/>
      <c r="BI651" s="319"/>
      <c r="BJ651" s="319"/>
      <c r="BK651" s="319"/>
      <c r="BL651" s="319"/>
      <c r="BM651" s="319"/>
      <c r="BN651" s="319"/>
      <c r="BO651" s="319"/>
      <c r="BP651" s="319"/>
      <c r="BQ651" s="319"/>
      <c r="BR651" s="319"/>
      <c r="BS651" s="319"/>
      <c r="BT651" s="319"/>
      <c r="BU651" s="319"/>
      <c r="BV651" s="319"/>
      <c r="BW651" s="319"/>
      <c r="BX651" s="319"/>
      <c r="BY651" s="319"/>
      <c r="BZ651" s="319"/>
      <c r="CA651" s="319"/>
      <c r="CB651" s="319"/>
      <c r="CC651" s="319"/>
      <c r="CD651" s="319"/>
      <c r="CE651" s="319"/>
      <c r="CF651" s="319"/>
      <c r="CG651" s="319"/>
      <c r="CH651" s="319"/>
      <c r="CI651" s="319"/>
      <c r="CJ651" s="319"/>
      <c r="CK651" s="319"/>
    </row>
    <row r="652" spans="1:89">
      <c r="A652" s="315"/>
      <c r="B652" s="423"/>
      <c r="C652" s="424"/>
      <c r="D652" s="424"/>
      <c r="E652" s="424"/>
      <c r="F652" s="424"/>
      <c r="G652" s="424"/>
      <c r="H652" s="424"/>
      <c r="I652" s="424"/>
      <c r="J652" s="424"/>
      <c r="K652" s="425"/>
      <c r="L652" s="320"/>
      <c r="M652" s="319"/>
      <c r="N652" s="319"/>
      <c r="O652" s="319"/>
      <c r="P652" s="319"/>
      <c r="Q652" s="319"/>
      <c r="R652" s="319"/>
      <c r="S652" s="319"/>
      <c r="T652" s="319"/>
      <c r="U652" s="319"/>
      <c r="V652" s="319"/>
      <c r="W652" s="319"/>
      <c r="X652" s="319"/>
      <c r="Y652" s="319"/>
      <c r="Z652" s="319"/>
      <c r="AA652" s="319"/>
      <c r="AB652" s="319"/>
      <c r="AC652" s="319"/>
      <c r="AD652" s="319"/>
      <c r="AE652" s="319"/>
      <c r="AF652" s="319"/>
      <c r="AG652" s="319"/>
      <c r="AH652" s="319"/>
      <c r="AI652" s="319"/>
      <c r="AJ652" s="319"/>
      <c r="AK652" s="319"/>
      <c r="AL652" s="319"/>
      <c r="AM652" s="319"/>
      <c r="AN652" s="319"/>
      <c r="AO652" s="319"/>
      <c r="AP652" s="319"/>
      <c r="AQ652" s="319"/>
      <c r="AR652" s="319"/>
      <c r="AS652" s="319"/>
      <c r="AT652" s="319"/>
      <c r="AU652" s="319"/>
      <c r="AV652" s="319"/>
      <c r="AW652" s="319"/>
      <c r="AX652" s="319"/>
      <c r="AY652" s="319"/>
      <c r="AZ652" s="319"/>
      <c r="BA652" s="319"/>
      <c r="BB652" s="319"/>
      <c r="BC652" s="319"/>
      <c r="BD652" s="319"/>
      <c r="BE652" s="319"/>
      <c r="BF652" s="319"/>
      <c r="BG652" s="319"/>
      <c r="BH652" s="319"/>
      <c r="BI652" s="319"/>
      <c r="BJ652" s="319"/>
      <c r="BK652" s="319"/>
      <c r="BL652" s="319"/>
      <c r="BM652" s="319"/>
      <c r="BN652" s="319"/>
      <c r="BO652" s="319"/>
      <c r="BP652" s="319"/>
      <c r="BQ652" s="319"/>
      <c r="BR652" s="319"/>
      <c r="BS652" s="319"/>
      <c r="BT652" s="319"/>
      <c r="BU652" s="319"/>
      <c r="BV652" s="319"/>
      <c r="BW652" s="319"/>
      <c r="BX652" s="319"/>
      <c r="BY652" s="319"/>
      <c r="BZ652" s="319"/>
      <c r="CA652" s="319"/>
      <c r="CB652" s="319"/>
      <c r="CC652" s="319"/>
      <c r="CD652" s="319"/>
      <c r="CE652" s="319"/>
      <c r="CF652" s="319"/>
      <c r="CG652" s="319"/>
      <c r="CH652" s="319"/>
      <c r="CI652" s="319"/>
      <c r="CJ652" s="319"/>
      <c r="CK652" s="319"/>
    </row>
    <row r="653" spans="1:89">
      <c r="A653" s="315"/>
      <c r="B653" s="423"/>
      <c r="C653" s="424"/>
      <c r="D653" s="424"/>
      <c r="E653" s="424"/>
      <c r="F653" s="424"/>
      <c r="G653" s="424"/>
      <c r="H653" s="424"/>
      <c r="I653" s="424"/>
      <c r="J653" s="424"/>
      <c r="K653" s="425"/>
      <c r="L653" s="320"/>
      <c r="M653" s="319"/>
      <c r="N653" s="319"/>
      <c r="O653" s="319"/>
      <c r="P653" s="319"/>
      <c r="Q653" s="319"/>
      <c r="R653" s="319"/>
      <c r="S653" s="319"/>
      <c r="T653" s="319"/>
      <c r="U653" s="319"/>
      <c r="V653" s="319"/>
      <c r="W653" s="319"/>
      <c r="X653" s="319"/>
      <c r="Y653" s="319"/>
      <c r="Z653" s="319"/>
      <c r="AA653" s="319"/>
      <c r="AB653" s="319"/>
      <c r="AC653" s="319"/>
      <c r="AD653" s="319"/>
      <c r="AE653" s="319"/>
      <c r="AF653" s="319"/>
      <c r="AG653" s="319"/>
      <c r="AH653" s="319"/>
      <c r="AI653" s="319"/>
      <c r="AJ653" s="319"/>
      <c r="AK653" s="319"/>
      <c r="AL653" s="319"/>
      <c r="AM653" s="319"/>
      <c r="AN653" s="319"/>
      <c r="AO653" s="319"/>
      <c r="AP653" s="319"/>
      <c r="AQ653" s="319"/>
      <c r="AR653" s="319"/>
      <c r="AS653" s="319"/>
      <c r="AT653" s="319"/>
      <c r="AU653" s="319"/>
      <c r="AV653" s="319"/>
      <c r="AW653" s="319"/>
      <c r="AX653" s="319"/>
      <c r="AY653" s="319"/>
      <c r="AZ653" s="319"/>
      <c r="BA653" s="319"/>
      <c r="BB653" s="319"/>
      <c r="BC653" s="319"/>
      <c r="BD653" s="319"/>
      <c r="BE653" s="319"/>
      <c r="BF653" s="319"/>
      <c r="BG653" s="319"/>
      <c r="BH653" s="319"/>
      <c r="BI653" s="319"/>
      <c r="BJ653" s="319"/>
      <c r="BK653" s="319"/>
      <c r="BL653" s="319"/>
      <c r="BM653" s="319"/>
      <c r="BN653" s="319"/>
      <c r="BO653" s="319"/>
      <c r="BP653" s="319"/>
      <c r="BQ653" s="319"/>
      <c r="BR653" s="319"/>
      <c r="BS653" s="319"/>
      <c r="BT653" s="319"/>
      <c r="BU653" s="319"/>
      <c r="BV653" s="319"/>
      <c r="BW653" s="319"/>
      <c r="BX653" s="319"/>
      <c r="BY653" s="319"/>
      <c r="BZ653" s="319"/>
      <c r="CA653" s="319"/>
      <c r="CB653" s="319"/>
      <c r="CC653" s="319"/>
      <c r="CD653" s="319"/>
      <c r="CE653" s="319"/>
      <c r="CF653" s="319"/>
      <c r="CG653" s="319"/>
      <c r="CH653" s="319"/>
      <c r="CI653" s="319"/>
      <c r="CJ653" s="319"/>
      <c r="CK653" s="319"/>
    </row>
    <row r="654" spans="1:89">
      <c r="A654" s="315"/>
      <c r="B654" s="423"/>
      <c r="C654" s="424"/>
      <c r="D654" s="424"/>
      <c r="E654" s="424"/>
      <c r="F654" s="424"/>
      <c r="G654" s="424"/>
      <c r="H654" s="424"/>
      <c r="I654" s="424"/>
      <c r="J654" s="424"/>
      <c r="K654" s="425"/>
      <c r="L654" s="320"/>
      <c r="M654" s="319"/>
      <c r="N654" s="319"/>
      <c r="O654" s="319"/>
      <c r="P654" s="319"/>
      <c r="Q654" s="319"/>
      <c r="R654" s="319"/>
      <c r="S654" s="319"/>
      <c r="T654" s="319"/>
      <c r="U654" s="319"/>
      <c r="V654" s="319"/>
      <c r="W654" s="319"/>
      <c r="X654" s="319"/>
      <c r="Y654" s="319"/>
      <c r="Z654" s="319"/>
      <c r="AA654" s="319"/>
      <c r="AB654" s="319"/>
      <c r="AC654" s="319"/>
      <c r="AD654" s="319"/>
      <c r="AE654" s="319"/>
      <c r="AF654" s="319"/>
      <c r="AG654" s="319"/>
      <c r="AH654" s="319"/>
      <c r="AI654" s="319"/>
      <c r="AJ654" s="319"/>
      <c r="AK654" s="319"/>
      <c r="AL654" s="319"/>
      <c r="AM654" s="319"/>
      <c r="AN654" s="319"/>
      <c r="AO654" s="319"/>
      <c r="AP654" s="319"/>
      <c r="AQ654" s="319"/>
      <c r="AR654" s="319"/>
      <c r="AS654" s="319"/>
      <c r="AT654" s="319"/>
      <c r="AU654" s="319"/>
      <c r="AV654" s="319"/>
      <c r="AW654" s="319"/>
      <c r="AX654" s="319"/>
      <c r="AY654" s="319"/>
      <c r="AZ654" s="319"/>
      <c r="BA654" s="319"/>
      <c r="BB654" s="319"/>
      <c r="BC654" s="319"/>
      <c r="BD654" s="319"/>
      <c r="BE654" s="319"/>
      <c r="BF654" s="319"/>
      <c r="BG654" s="319"/>
      <c r="BH654" s="319"/>
      <c r="BI654" s="319"/>
      <c r="BJ654" s="319"/>
      <c r="BK654" s="319"/>
      <c r="BL654" s="319"/>
      <c r="BM654" s="319"/>
      <c r="BN654" s="319"/>
      <c r="BO654" s="319"/>
      <c r="BP654" s="319"/>
      <c r="BQ654" s="319"/>
      <c r="BR654" s="319"/>
      <c r="BS654" s="319"/>
      <c r="BT654" s="319"/>
      <c r="BU654" s="319"/>
      <c r="BV654" s="319"/>
      <c r="BW654" s="319"/>
      <c r="BX654" s="319"/>
      <c r="BY654" s="319"/>
      <c r="BZ654" s="319"/>
      <c r="CA654" s="319"/>
      <c r="CB654" s="319"/>
      <c r="CC654" s="319"/>
      <c r="CD654" s="319"/>
      <c r="CE654" s="319"/>
      <c r="CF654" s="319"/>
      <c r="CG654" s="319"/>
      <c r="CH654" s="319"/>
      <c r="CI654" s="319"/>
      <c r="CJ654" s="319"/>
      <c r="CK654" s="319"/>
    </row>
    <row r="655" spans="1:89">
      <c r="A655" s="315"/>
      <c r="B655" s="423"/>
      <c r="C655" s="424"/>
      <c r="D655" s="424"/>
      <c r="E655" s="424"/>
      <c r="F655" s="424"/>
      <c r="G655" s="424"/>
      <c r="H655" s="424"/>
      <c r="I655" s="424"/>
      <c r="J655" s="424"/>
      <c r="K655" s="425"/>
      <c r="L655" s="320"/>
      <c r="M655" s="319"/>
      <c r="N655" s="319"/>
      <c r="O655" s="319"/>
      <c r="P655" s="319"/>
      <c r="Q655" s="319"/>
      <c r="R655" s="319"/>
      <c r="S655" s="319"/>
      <c r="T655" s="319"/>
      <c r="U655" s="319"/>
      <c r="V655" s="319"/>
      <c r="W655" s="319"/>
      <c r="X655" s="319"/>
      <c r="Y655" s="319"/>
      <c r="Z655" s="319"/>
      <c r="AA655" s="319"/>
      <c r="AB655" s="319"/>
      <c r="AC655" s="319"/>
      <c r="AD655" s="319"/>
      <c r="AE655" s="319"/>
      <c r="AF655" s="319"/>
      <c r="AG655" s="319"/>
      <c r="AH655" s="319"/>
      <c r="AI655" s="319"/>
      <c r="AJ655" s="319"/>
      <c r="AK655" s="319"/>
      <c r="AL655" s="319"/>
      <c r="AM655" s="319"/>
      <c r="AN655" s="319"/>
      <c r="AO655" s="319"/>
      <c r="AP655" s="319"/>
      <c r="AQ655" s="319"/>
      <c r="AR655" s="319"/>
      <c r="AS655" s="319"/>
      <c r="AT655" s="319"/>
      <c r="AU655" s="319"/>
      <c r="AV655" s="319"/>
      <c r="AW655" s="319"/>
      <c r="AX655" s="319"/>
      <c r="AY655" s="319"/>
      <c r="AZ655" s="319"/>
      <c r="BA655" s="319"/>
      <c r="BB655" s="319"/>
      <c r="BC655" s="319"/>
      <c r="BD655" s="319"/>
      <c r="BE655" s="319"/>
      <c r="BF655" s="319"/>
      <c r="BG655" s="319"/>
      <c r="BH655" s="319"/>
      <c r="BI655" s="319"/>
      <c r="BJ655" s="319"/>
      <c r="BK655" s="319"/>
      <c r="BL655" s="319"/>
      <c r="BM655" s="319"/>
      <c r="BN655" s="319"/>
      <c r="BO655" s="319"/>
      <c r="BP655" s="319"/>
      <c r="BQ655" s="319"/>
      <c r="BR655" s="319"/>
      <c r="BS655" s="319"/>
      <c r="BT655" s="319"/>
      <c r="BU655" s="319"/>
      <c r="BV655" s="319"/>
      <c r="BW655" s="319"/>
      <c r="BX655" s="319"/>
      <c r="BY655" s="319"/>
      <c r="BZ655" s="319"/>
      <c r="CA655" s="319"/>
      <c r="CB655" s="319"/>
      <c r="CC655" s="319"/>
      <c r="CD655" s="319"/>
      <c r="CE655" s="319"/>
      <c r="CF655" s="319"/>
      <c r="CG655" s="319"/>
      <c r="CH655" s="319"/>
      <c r="CI655" s="319"/>
      <c r="CJ655" s="319"/>
      <c r="CK655" s="319"/>
    </row>
    <row r="656" spans="1:89">
      <c r="A656" s="315"/>
      <c r="B656" s="423"/>
      <c r="C656" s="424"/>
      <c r="D656" s="424"/>
      <c r="E656" s="424"/>
      <c r="F656" s="424"/>
      <c r="G656" s="424"/>
      <c r="H656" s="424"/>
      <c r="I656" s="424"/>
      <c r="J656" s="424"/>
      <c r="K656" s="425"/>
      <c r="L656" s="320"/>
      <c r="M656" s="319"/>
      <c r="N656" s="319"/>
      <c r="O656" s="319"/>
      <c r="P656" s="319"/>
      <c r="Q656" s="319"/>
      <c r="R656" s="319"/>
      <c r="S656" s="319"/>
      <c r="T656" s="319"/>
      <c r="U656" s="319"/>
      <c r="V656" s="319"/>
      <c r="W656" s="319"/>
      <c r="X656" s="319"/>
      <c r="Y656" s="319"/>
      <c r="Z656" s="319"/>
      <c r="AA656" s="319"/>
      <c r="AB656" s="319"/>
      <c r="AC656" s="319"/>
      <c r="AD656" s="319"/>
      <c r="AE656" s="319"/>
      <c r="AF656" s="319"/>
      <c r="AG656" s="319"/>
      <c r="AH656" s="319"/>
      <c r="AI656" s="319"/>
      <c r="AJ656" s="319"/>
      <c r="AK656" s="319"/>
      <c r="AL656" s="319"/>
      <c r="AM656" s="319"/>
      <c r="AN656" s="319"/>
      <c r="AO656" s="319"/>
      <c r="AP656" s="319"/>
      <c r="AQ656" s="319"/>
      <c r="AR656" s="319"/>
      <c r="AS656" s="319"/>
      <c r="AT656" s="319"/>
      <c r="AU656" s="319"/>
      <c r="AV656" s="319"/>
      <c r="AW656" s="319"/>
      <c r="AX656" s="319"/>
      <c r="AY656" s="319"/>
      <c r="AZ656" s="319"/>
      <c r="BA656" s="319"/>
      <c r="BB656" s="319"/>
      <c r="BC656" s="319"/>
      <c r="BD656" s="319"/>
      <c r="BE656" s="319"/>
      <c r="BF656" s="319"/>
      <c r="BG656" s="319"/>
      <c r="BH656" s="319"/>
      <c r="BI656" s="319"/>
      <c r="BJ656" s="319"/>
      <c r="BK656" s="319"/>
      <c r="BL656" s="319"/>
      <c r="BM656" s="319"/>
      <c r="BN656" s="319"/>
      <c r="BO656" s="319"/>
      <c r="BP656" s="319"/>
      <c r="BQ656" s="319"/>
      <c r="BR656" s="319"/>
      <c r="BS656" s="319"/>
      <c r="BT656" s="319"/>
      <c r="BU656" s="319"/>
      <c r="BV656" s="319"/>
      <c r="BW656" s="319"/>
      <c r="BX656" s="319"/>
      <c r="BY656" s="319"/>
      <c r="BZ656" s="319"/>
      <c r="CA656" s="319"/>
      <c r="CB656" s="319"/>
      <c r="CC656" s="319"/>
      <c r="CD656" s="319"/>
      <c r="CE656" s="319"/>
      <c r="CF656" s="319"/>
      <c r="CG656" s="319"/>
      <c r="CH656" s="319"/>
      <c r="CI656" s="319"/>
      <c r="CJ656" s="319"/>
      <c r="CK656" s="319"/>
    </row>
    <row r="657" spans="1:89">
      <c r="A657" s="315"/>
      <c r="B657" s="423"/>
      <c r="C657" s="424"/>
      <c r="D657" s="424"/>
      <c r="E657" s="424"/>
      <c r="F657" s="424"/>
      <c r="G657" s="424"/>
      <c r="H657" s="424"/>
      <c r="I657" s="424"/>
      <c r="J657" s="424"/>
      <c r="K657" s="425"/>
      <c r="L657" s="320"/>
      <c r="M657" s="319"/>
      <c r="N657" s="319"/>
      <c r="O657" s="319"/>
      <c r="P657" s="319"/>
      <c r="Q657" s="319"/>
      <c r="R657" s="319"/>
      <c r="S657" s="319"/>
      <c r="T657" s="319"/>
      <c r="U657" s="319"/>
      <c r="V657" s="319"/>
      <c r="W657" s="319"/>
      <c r="X657" s="319"/>
      <c r="Y657" s="319"/>
      <c r="Z657" s="319"/>
      <c r="AA657" s="319"/>
      <c r="AB657" s="319"/>
      <c r="AC657" s="319"/>
      <c r="AD657" s="319"/>
      <c r="AE657" s="319"/>
      <c r="AF657" s="319"/>
      <c r="AG657" s="319"/>
      <c r="AH657" s="319"/>
      <c r="AI657" s="319"/>
      <c r="AJ657" s="319"/>
      <c r="AK657" s="319"/>
      <c r="AL657" s="319"/>
      <c r="AM657" s="319"/>
      <c r="AN657" s="319"/>
      <c r="AO657" s="319"/>
      <c r="AP657" s="319"/>
      <c r="AQ657" s="319"/>
      <c r="AR657" s="319"/>
      <c r="AS657" s="319"/>
      <c r="AT657" s="319"/>
      <c r="AU657" s="319"/>
      <c r="AV657" s="319"/>
      <c r="AW657" s="319"/>
      <c r="AX657" s="319"/>
      <c r="AY657" s="319"/>
      <c r="AZ657" s="319"/>
      <c r="BA657" s="319"/>
      <c r="BB657" s="319"/>
      <c r="BC657" s="319"/>
      <c r="BD657" s="319"/>
      <c r="BE657" s="319"/>
      <c r="BF657" s="319"/>
      <c r="BG657" s="319"/>
      <c r="BH657" s="319"/>
      <c r="BI657" s="319"/>
      <c r="BJ657" s="319"/>
      <c r="BK657" s="319"/>
      <c r="BL657" s="319"/>
      <c r="BM657" s="319"/>
      <c r="BN657" s="319"/>
      <c r="BO657" s="319"/>
      <c r="BP657" s="319"/>
      <c r="BQ657" s="319"/>
      <c r="BR657" s="319"/>
      <c r="BS657" s="319"/>
      <c r="BT657" s="319"/>
      <c r="BU657" s="319"/>
      <c r="BV657" s="319"/>
      <c r="BW657" s="319"/>
      <c r="BX657" s="319"/>
      <c r="BY657" s="319"/>
      <c r="BZ657" s="319"/>
      <c r="CA657" s="319"/>
      <c r="CB657" s="319"/>
      <c r="CC657" s="319"/>
      <c r="CD657" s="319"/>
      <c r="CE657" s="319"/>
      <c r="CF657" s="319"/>
      <c r="CG657" s="319"/>
      <c r="CH657" s="319"/>
      <c r="CI657" s="319"/>
      <c r="CJ657" s="319"/>
      <c r="CK657" s="319"/>
    </row>
    <row r="658" spans="1:89">
      <c r="A658" s="315"/>
      <c r="B658" s="423"/>
      <c r="C658" s="424"/>
      <c r="D658" s="424"/>
      <c r="E658" s="424"/>
      <c r="F658" s="424"/>
      <c r="G658" s="424"/>
      <c r="H658" s="424"/>
      <c r="I658" s="424"/>
      <c r="J658" s="424"/>
      <c r="K658" s="425"/>
      <c r="L658" s="320"/>
      <c r="M658" s="319"/>
      <c r="N658" s="319"/>
      <c r="O658" s="319"/>
      <c r="P658" s="319"/>
      <c r="Q658" s="319"/>
      <c r="R658" s="319"/>
      <c r="S658" s="319"/>
      <c r="T658" s="319"/>
      <c r="U658" s="319"/>
      <c r="V658" s="319"/>
      <c r="W658" s="319"/>
      <c r="X658" s="319"/>
      <c r="Y658" s="319"/>
      <c r="Z658" s="319"/>
      <c r="AA658" s="319"/>
      <c r="AB658" s="319"/>
      <c r="AC658" s="319"/>
      <c r="AD658" s="319"/>
      <c r="AE658" s="319"/>
      <c r="AF658" s="319"/>
      <c r="AG658" s="319"/>
      <c r="AH658" s="319"/>
      <c r="AI658" s="319"/>
      <c r="AJ658" s="319"/>
      <c r="AK658" s="319"/>
      <c r="AL658" s="319"/>
      <c r="AM658" s="319"/>
      <c r="AN658" s="319"/>
      <c r="AO658" s="319"/>
      <c r="AP658" s="319"/>
      <c r="AQ658" s="319"/>
      <c r="AR658" s="319"/>
      <c r="AS658" s="319"/>
      <c r="AT658" s="319"/>
      <c r="AU658" s="319"/>
      <c r="AV658" s="319"/>
      <c r="AW658" s="319"/>
      <c r="AX658" s="319"/>
      <c r="AY658" s="319"/>
      <c r="AZ658" s="319"/>
      <c r="BA658" s="319"/>
      <c r="BB658" s="319"/>
      <c r="BC658" s="319"/>
      <c r="BD658" s="319"/>
      <c r="BE658" s="319"/>
      <c r="BF658" s="319"/>
      <c r="BG658" s="319"/>
      <c r="BH658" s="319"/>
      <c r="BI658" s="319"/>
      <c r="BJ658" s="319"/>
      <c r="BK658" s="319"/>
      <c r="BL658" s="319"/>
      <c r="BM658" s="319"/>
      <c r="BN658" s="319"/>
      <c r="BO658" s="319"/>
      <c r="BP658" s="319"/>
      <c r="BQ658" s="319"/>
      <c r="BR658" s="319"/>
      <c r="BS658" s="319"/>
      <c r="BT658" s="319"/>
      <c r="BU658" s="319"/>
      <c r="BV658" s="319"/>
      <c r="BW658" s="319"/>
      <c r="BX658" s="319"/>
      <c r="BY658" s="319"/>
      <c r="BZ658" s="319"/>
      <c r="CA658" s="319"/>
      <c r="CB658" s="319"/>
      <c r="CC658" s="319"/>
      <c r="CD658" s="319"/>
      <c r="CE658" s="319"/>
      <c r="CF658" s="319"/>
      <c r="CG658" s="319"/>
      <c r="CH658" s="319"/>
      <c r="CI658" s="319"/>
      <c r="CJ658" s="319"/>
      <c r="CK658" s="319"/>
    </row>
    <row r="659" spans="1:89">
      <c r="A659" s="315"/>
      <c r="B659" s="423"/>
      <c r="C659" s="424"/>
      <c r="D659" s="424"/>
      <c r="E659" s="424"/>
      <c r="F659" s="424"/>
      <c r="G659" s="424"/>
      <c r="H659" s="424"/>
      <c r="I659" s="424"/>
      <c r="J659" s="424"/>
      <c r="K659" s="425"/>
      <c r="L659" s="320"/>
      <c r="M659" s="319"/>
      <c r="N659" s="319"/>
      <c r="O659" s="319"/>
      <c r="P659" s="319"/>
      <c r="Q659" s="319"/>
      <c r="R659" s="319"/>
      <c r="S659" s="319"/>
      <c r="T659" s="319"/>
      <c r="U659" s="319"/>
      <c r="V659" s="319"/>
      <c r="W659" s="319"/>
      <c r="X659" s="319"/>
      <c r="Y659" s="319"/>
      <c r="Z659" s="319"/>
      <c r="AA659" s="319"/>
      <c r="AB659" s="319"/>
      <c r="AC659" s="319"/>
      <c r="AD659" s="319"/>
      <c r="AE659" s="319"/>
      <c r="AF659" s="319"/>
      <c r="AG659" s="319"/>
      <c r="AH659" s="319"/>
      <c r="AI659" s="319"/>
      <c r="AJ659" s="319"/>
      <c r="AK659" s="319"/>
      <c r="AL659" s="319"/>
      <c r="AM659" s="319"/>
      <c r="AN659" s="319"/>
      <c r="AO659" s="319"/>
      <c r="AP659" s="319"/>
      <c r="AQ659" s="319"/>
      <c r="AR659" s="319"/>
      <c r="AS659" s="319"/>
      <c r="AT659" s="319"/>
      <c r="AU659" s="319"/>
      <c r="AV659" s="319"/>
      <c r="AW659" s="319"/>
      <c r="AX659" s="319"/>
      <c r="AY659" s="319"/>
      <c r="AZ659" s="319"/>
      <c r="BA659" s="319"/>
      <c r="BB659" s="319"/>
      <c r="BC659" s="319"/>
      <c r="BD659" s="319"/>
      <c r="BE659" s="319"/>
      <c r="BF659" s="319"/>
      <c r="BG659" s="319"/>
      <c r="BH659" s="319"/>
      <c r="BI659" s="319"/>
      <c r="BJ659" s="319"/>
      <c r="BK659" s="319"/>
      <c r="BL659" s="319"/>
      <c r="BM659" s="319"/>
      <c r="BN659" s="319"/>
      <c r="BO659" s="319"/>
      <c r="BP659" s="319"/>
      <c r="BQ659" s="319"/>
      <c r="BR659" s="319"/>
      <c r="BS659" s="319"/>
      <c r="BT659" s="319"/>
      <c r="BU659" s="319"/>
      <c r="BV659" s="319"/>
      <c r="BW659" s="319"/>
      <c r="BX659" s="319"/>
      <c r="BY659" s="319"/>
      <c r="BZ659" s="319"/>
      <c r="CA659" s="319"/>
      <c r="CB659" s="319"/>
      <c r="CC659" s="319"/>
      <c r="CD659" s="319"/>
      <c r="CE659" s="319"/>
      <c r="CF659" s="319"/>
      <c r="CG659" s="319"/>
      <c r="CH659" s="319"/>
      <c r="CI659" s="319"/>
      <c r="CJ659" s="319"/>
      <c r="CK659" s="319"/>
    </row>
    <row r="660" spans="1:89">
      <c r="A660" s="315"/>
      <c r="B660" s="423"/>
      <c r="C660" s="424"/>
      <c r="D660" s="424"/>
      <c r="E660" s="424"/>
      <c r="F660" s="424"/>
      <c r="G660" s="424"/>
      <c r="H660" s="424"/>
      <c r="I660" s="424"/>
      <c r="J660" s="424"/>
      <c r="K660" s="425"/>
      <c r="L660" s="320"/>
      <c r="M660" s="319"/>
      <c r="N660" s="319"/>
      <c r="O660" s="319"/>
      <c r="P660" s="319"/>
      <c r="Q660" s="319"/>
      <c r="R660" s="319"/>
      <c r="S660" s="319"/>
      <c r="T660" s="319"/>
      <c r="U660" s="319"/>
      <c r="V660" s="319"/>
      <c r="W660" s="319"/>
      <c r="X660" s="319"/>
      <c r="Y660" s="319"/>
      <c r="Z660" s="319"/>
      <c r="AA660" s="319"/>
      <c r="AB660" s="319"/>
      <c r="AC660" s="319"/>
      <c r="AD660" s="319"/>
      <c r="AE660" s="319"/>
      <c r="AF660" s="319"/>
      <c r="AG660" s="319"/>
      <c r="AH660" s="319"/>
      <c r="AI660" s="319"/>
      <c r="AJ660" s="319"/>
      <c r="AK660" s="319"/>
      <c r="AL660" s="319"/>
      <c r="AM660" s="319"/>
      <c r="AN660" s="319"/>
      <c r="AO660" s="319"/>
      <c r="AP660" s="319"/>
      <c r="AQ660" s="319"/>
      <c r="AR660" s="319"/>
      <c r="AS660" s="319"/>
      <c r="AT660" s="319"/>
      <c r="AU660" s="319"/>
      <c r="AV660" s="319"/>
      <c r="AW660" s="319"/>
      <c r="AX660" s="319"/>
      <c r="AY660" s="319"/>
      <c r="AZ660" s="319"/>
      <c r="BA660" s="319"/>
      <c r="BB660" s="319"/>
      <c r="BC660" s="319"/>
      <c r="BD660" s="319"/>
      <c r="BE660" s="319"/>
      <c r="BF660" s="319"/>
      <c r="BG660" s="319"/>
      <c r="BH660" s="319"/>
      <c r="BI660" s="319"/>
      <c r="BJ660" s="319"/>
      <c r="BK660" s="319"/>
      <c r="BL660" s="319"/>
      <c r="BM660" s="319"/>
      <c r="BN660" s="319"/>
      <c r="BO660" s="319"/>
      <c r="BP660" s="319"/>
      <c r="BQ660" s="319"/>
      <c r="BR660" s="319"/>
      <c r="BS660" s="319"/>
      <c r="BT660" s="319"/>
      <c r="BU660" s="319"/>
      <c r="BV660" s="319"/>
      <c r="BW660" s="319"/>
      <c r="BX660" s="319"/>
      <c r="BY660" s="319"/>
      <c r="BZ660" s="319"/>
      <c r="CA660" s="319"/>
      <c r="CB660" s="319"/>
      <c r="CC660" s="319"/>
      <c r="CD660" s="319"/>
      <c r="CE660" s="319"/>
      <c r="CF660" s="319"/>
      <c r="CG660" s="319"/>
      <c r="CH660" s="319"/>
      <c r="CI660" s="319"/>
      <c r="CJ660" s="319"/>
      <c r="CK660" s="319"/>
    </row>
    <row r="661" spans="1:89">
      <c r="A661" s="315"/>
      <c r="B661" s="423"/>
      <c r="C661" s="424"/>
      <c r="D661" s="424"/>
      <c r="E661" s="424"/>
      <c r="F661" s="424"/>
      <c r="G661" s="424"/>
      <c r="H661" s="424"/>
      <c r="I661" s="424"/>
      <c r="J661" s="424"/>
      <c r="K661" s="425"/>
      <c r="L661" s="320"/>
      <c r="M661" s="319"/>
      <c r="N661" s="319"/>
      <c r="O661" s="319"/>
      <c r="P661" s="319"/>
      <c r="Q661" s="319"/>
      <c r="R661" s="319"/>
      <c r="S661" s="319"/>
      <c r="T661" s="319"/>
      <c r="U661" s="319"/>
      <c r="V661" s="319"/>
      <c r="W661" s="319"/>
      <c r="X661" s="319"/>
      <c r="Y661" s="319"/>
      <c r="Z661" s="319"/>
      <c r="AA661" s="319"/>
      <c r="AB661" s="319"/>
      <c r="AC661" s="319"/>
      <c r="AD661" s="319"/>
      <c r="AE661" s="319"/>
      <c r="AF661" s="319"/>
      <c r="AG661" s="319"/>
      <c r="AH661" s="319"/>
      <c r="AI661" s="319"/>
      <c r="AJ661" s="319"/>
      <c r="AK661" s="319"/>
      <c r="AL661" s="319"/>
      <c r="AM661" s="319"/>
      <c r="AN661" s="319"/>
      <c r="AO661" s="319"/>
      <c r="AP661" s="319"/>
      <c r="AQ661" s="319"/>
      <c r="AR661" s="319"/>
      <c r="AS661" s="319"/>
      <c r="AT661" s="319"/>
      <c r="AU661" s="319"/>
      <c r="AV661" s="319"/>
      <c r="AW661" s="319"/>
      <c r="AX661" s="319"/>
      <c r="AY661" s="319"/>
      <c r="AZ661" s="319"/>
      <c r="BA661" s="319"/>
      <c r="BB661" s="319"/>
      <c r="BC661" s="319"/>
      <c r="BD661" s="319"/>
      <c r="BE661" s="319"/>
      <c r="BF661" s="319"/>
      <c r="BG661" s="319"/>
      <c r="BH661" s="319"/>
      <c r="BI661" s="319"/>
      <c r="BJ661" s="319"/>
      <c r="BK661" s="319"/>
      <c r="BL661" s="319"/>
      <c r="BM661" s="319"/>
      <c r="BN661" s="319"/>
      <c r="BO661" s="319"/>
      <c r="BP661" s="319"/>
      <c r="BQ661" s="319"/>
      <c r="BR661" s="319"/>
      <c r="BS661" s="319"/>
      <c r="BT661" s="319"/>
      <c r="BU661" s="319"/>
      <c r="BV661" s="319"/>
      <c r="BW661" s="319"/>
      <c r="BX661" s="319"/>
      <c r="BY661" s="319"/>
      <c r="BZ661" s="319"/>
      <c r="CA661" s="319"/>
      <c r="CB661" s="319"/>
      <c r="CC661" s="319"/>
      <c r="CD661" s="319"/>
      <c r="CE661" s="319"/>
      <c r="CF661" s="319"/>
      <c r="CG661" s="319"/>
      <c r="CH661" s="319"/>
      <c r="CI661" s="319"/>
      <c r="CJ661" s="319"/>
      <c r="CK661" s="319"/>
    </row>
    <row r="662" spans="1:89">
      <c r="A662" s="315"/>
      <c r="B662" s="423"/>
      <c r="C662" s="424"/>
      <c r="D662" s="424"/>
      <c r="E662" s="424"/>
      <c r="F662" s="424"/>
      <c r="G662" s="424"/>
      <c r="H662" s="424"/>
      <c r="I662" s="424"/>
      <c r="J662" s="424"/>
      <c r="K662" s="425"/>
      <c r="L662" s="320"/>
      <c r="M662" s="319"/>
      <c r="N662" s="319"/>
      <c r="O662" s="319"/>
      <c r="P662" s="319"/>
      <c r="Q662" s="319"/>
      <c r="R662" s="319"/>
      <c r="S662" s="319"/>
      <c r="T662" s="319"/>
      <c r="U662" s="319"/>
      <c r="V662" s="319"/>
      <c r="W662" s="319"/>
      <c r="X662" s="319"/>
      <c r="Y662" s="319"/>
      <c r="Z662" s="319"/>
      <c r="AA662" s="319"/>
      <c r="AB662" s="319"/>
      <c r="AC662" s="319"/>
      <c r="AD662" s="319"/>
      <c r="AE662" s="319"/>
      <c r="AF662" s="319"/>
      <c r="AG662" s="319"/>
      <c r="AH662" s="319"/>
      <c r="AI662" s="319"/>
      <c r="AJ662" s="319"/>
      <c r="AK662" s="319"/>
      <c r="AL662" s="319"/>
      <c r="AM662" s="319"/>
      <c r="AN662" s="319"/>
      <c r="AO662" s="319"/>
      <c r="AP662" s="319"/>
      <c r="AQ662" s="319"/>
      <c r="AR662" s="319"/>
      <c r="AS662" s="319"/>
      <c r="AT662" s="319"/>
      <c r="AU662" s="319"/>
      <c r="AV662" s="319"/>
      <c r="AW662" s="319"/>
      <c r="AX662" s="319"/>
      <c r="AY662" s="319"/>
      <c r="AZ662" s="319"/>
      <c r="BA662" s="319"/>
      <c r="BB662" s="319"/>
      <c r="BC662" s="319"/>
      <c r="BD662" s="319"/>
      <c r="BE662" s="319"/>
      <c r="BF662" s="319"/>
      <c r="BG662" s="319"/>
      <c r="BH662" s="319"/>
      <c r="BI662" s="319"/>
      <c r="BJ662" s="319"/>
      <c r="BK662" s="319"/>
      <c r="BL662" s="319"/>
      <c r="BM662" s="319"/>
      <c r="BN662" s="319"/>
      <c r="BO662" s="319"/>
      <c r="BP662" s="319"/>
      <c r="BQ662" s="319"/>
      <c r="BR662" s="319"/>
      <c r="BS662" s="319"/>
      <c r="BT662" s="319"/>
      <c r="BU662" s="319"/>
      <c r="BV662" s="319"/>
      <c r="BW662" s="319"/>
      <c r="BX662" s="319"/>
      <c r="BY662" s="319"/>
      <c r="BZ662" s="319"/>
      <c r="CA662" s="319"/>
      <c r="CB662" s="319"/>
      <c r="CC662" s="319"/>
      <c r="CD662" s="319"/>
      <c r="CE662" s="319"/>
      <c r="CF662" s="319"/>
      <c r="CG662" s="319"/>
      <c r="CH662" s="319"/>
      <c r="CI662" s="319"/>
      <c r="CJ662" s="319"/>
      <c r="CK662" s="319"/>
    </row>
    <row r="663" spans="1:89">
      <c r="A663" s="315"/>
      <c r="B663" s="423"/>
      <c r="C663" s="424"/>
      <c r="D663" s="424"/>
      <c r="E663" s="424"/>
      <c r="F663" s="424"/>
      <c r="G663" s="424"/>
      <c r="H663" s="424"/>
      <c r="I663" s="424"/>
      <c r="J663" s="424"/>
      <c r="K663" s="425"/>
      <c r="L663" s="320"/>
      <c r="M663" s="319"/>
      <c r="N663" s="319"/>
      <c r="O663" s="319"/>
      <c r="P663" s="319"/>
      <c r="Q663" s="319"/>
      <c r="R663" s="319"/>
      <c r="S663" s="319"/>
      <c r="T663" s="319"/>
      <c r="U663" s="319"/>
      <c r="V663" s="319"/>
      <c r="W663" s="319"/>
      <c r="X663" s="319"/>
      <c r="Y663" s="319"/>
      <c r="Z663" s="319"/>
      <c r="AA663" s="319"/>
      <c r="AB663" s="319"/>
      <c r="AC663" s="319"/>
      <c r="AD663" s="319"/>
      <c r="AE663" s="319"/>
      <c r="AF663" s="319"/>
      <c r="AG663" s="319"/>
      <c r="AH663" s="319"/>
      <c r="AI663" s="319"/>
      <c r="AJ663" s="319"/>
      <c r="AK663" s="319"/>
      <c r="AL663" s="319"/>
      <c r="AM663" s="319"/>
      <c r="AN663" s="319"/>
      <c r="AO663" s="319"/>
      <c r="AP663" s="319"/>
      <c r="AQ663" s="319"/>
      <c r="AR663" s="319"/>
      <c r="AS663" s="319"/>
      <c r="AT663" s="319"/>
      <c r="AU663" s="319"/>
      <c r="AV663" s="319"/>
      <c r="AW663" s="319"/>
      <c r="AX663" s="319"/>
      <c r="AY663" s="319"/>
      <c r="AZ663" s="319"/>
      <c r="BA663" s="319"/>
      <c r="BB663" s="319"/>
      <c r="BC663" s="319"/>
      <c r="BD663" s="319"/>
      <c r="BE663" s="319"/>
      <c r="BF663" s="319"/>
      <c r="BG663" s="319"/>
      <c r="BH663" s="319"/>
      <c r="BI663" s="319"/>
      <c r="BJ663" s="319"/>
      <c r="BK663" s="319"/>
      <c r="BL663" s="319"/>
      <c r="BM663" s="319"/>
      <c r="BN663" s="319"/>
      <c r="BO663" s="319"/>
      <c r="BP663" s="319"/>
      <c r="BQ663" s="319"/>
      <c r="BR663" s="319"/>
      <c r="BS663" s="319"/>
      <c r="BT663" s="319"/>
      <c r="BU663" s="319"/>
      <c r="BV663" s="319"/>
      <c r="BW663" s="319"/>
      <c r="BX663" s="319"/>
      <c r="BY663" s="319"/>
      <c r="BZ663" s="319"/>
      <c r="CA663" s="319"/>
      <c r="CB663" s="319"/>
      <c r="CC663" s="319"/>
      <c r="CD663" s="319"/>
      <c r="CE663" s="319"/>
      <c r="CF663" s="319"/>
      <c r="CG663" s="319"/>
      <c r="CH663" s="319"/>
      <c r="CI663" s="319"/>
      <c r="CJ663" s="319"/>
      <c r="CK663" s="319"/>
    </row>
    <row r="664" spans="1:89">
      <c r="A664" s="315"/>
      <c r="B664" s="423"/>
      <c r="C664" s="424"/>
      <c r="D664" s="424"/>
      <c r="E664" s="424"/>
      <c r="F664" s="424"/>
      <c r="G664" s="424"/>
      <c r="H664" s="424"/>
      <c r="I664" s="424"/>
      <c r="J664" s="424"/>
      <c r="K664" s="425"/>
      <c r="L664" s="320"/>
      <c r="M664" s="319"/>
      <c r="N664" s="319"/>
      <c r="O664" s="319"/>
      <c r="P664" s="319"/>
      <c r="Q664" s="319"/>
      <c r="R664" s="319"/>
      <c r="S664" s="319"/>
      <c r="T664" s="319"/>
      <c r="U664" s="319"/>
      <c r="V664" s="319"/>
      <c r="W664" s="319"/>
      <c r="X664" s="319"/>
      <c r="Y664" s="319"/>
      <c r="Z664" s="319"/>
      <c r="AA664" s="319"/>
      <c r="AB664" s="319"/>
      <c r="AC664" s="319"/>
      <c r="AD664" s="319"/>
      <c r="AE664" s="319"/>
      <c r="AF664" s="319"/>
      <c r="AG664" s="319"/>
      <c r="AH664" s="319"/>
      <c r="AI664" s="319"/>
      <c r="AJ664" s="319"/>
      <c r="AK664" s="319"/>
      <c r="AL664" s="319"/>
      <c r="AM664" s="319"/>
      <c r="AN664" s="319"/>
      <c r="AO664" s="319"/>
      <c r="AP664" s="319"/>
      <c r="AQ664" s="319"/>
      <c r="AR664" s="319"/>
      <c r="AS664" s="319"/>
      <c r="AT664" s="319"/>
      <c r="AU664" s="319"/>
      <c r="AV664" s="319"/>
      <c r="AW664" s="319"/>
      <c r="AX664" s="319"/>
      <c r="AY664" s="319"/>
      <c r="AZ664" s="319"/>
      <c r="BA664" s="319"/>
      <c r="BB664" s="319"/>
      <c r="BC664" s="319"/>
      <c r="BD664" s="319"/>
      <c r="BE664" s="319"/>
      <c r="BF664" s="319"/>
      <c r="BG664" s="319"/>
      <c r="BH664" s="319"/>
      <c r="BI664" s="319"/>
      <c r="BJ664" s="319"/>
      <c r="BK664" s="319"/>
      <c r="BL664" s="319"/>
      <c r="BM664" s="319"/>
      <c r="BN664" s="319"/>
      <c r="BO664" s="319"/>
      <c r="BP664" s="319"/>
      <c r="BQ664" s="319"/>
      <c r="BR664" s="319"/>
      <c r="BS664" s="319"/>
      <c r="BT664" s="319"/>
      <c r="BU664" s="319"/>
      <c r="BV664" s="319"/>
      <c r="BW664" s="319"/>
      <c r="BX664" s="319"/>
      <c r="BY664" s="319"/>
      <c r="BZ664" s="319"/>
      <c r="CA664" s="319"/>
      <c r="CB664" s="319"/>
      <c r="CC664" s="319"/>
      <c r="CD664" s="319"/>
      <c r="CE664" s="319"/>
      <c r="CF664" s="319"/>
      <c r="CG664" s="319"/>
      <c r="CH664" s="319"/>
      <c r="CI664" s="319"/>
      <c r="CJ664" s="319"/>
      <c r="CK664" s="319"/>
    </row>
    <row r="665" spans="1:89">
      <c r="A665" s="315"/>
      <c r="B665" s="423"/>
      <c r="C665" s="424"/>
      <c r="D665" s="424"/>
      <c r="E665" s="424"/>
      <c r="F665" s="424"/>
      <c r="G665" s="424"/>
      <c r="H665" s="424"/>
      <c r="I665" s="424"/>
      <c r="J665" s="424"/>
      <c r="K665" s="425"/>
      <c r="L665" s="320"/>
      <c r="M665" s="319"/>
      <c r="N665" s="319"/>
      <c r="O665" s="319"/>
      <c r="P665" s="319"/>
      <c r="Q665" s="319"/>
      <c r="R665" s="319"/>
      <c r="S665" s="319"/>
      <c r="T665" s="319"/>
      <c r="U665" s="319"/>
      <c r="V665" s="319"/>
      <c r="W665" s="319"/>
      <c r="X665" s="319"/>
      <c r="Y665" s="319"/>
      <c r="Z665" s="319"/>
      <c r="AA665" s="319"/>
      <c r="AB665" s="319"/>
      <c r="AC665" s="319"/>
      <c r="AD665" s="319"/>
      <c r="AE665" s="319"/>
      <c r="AF665" s="319"/>
      <c r="AG665" s="319"/>
      <c r="AH665" s="319"/>
      <c r="AI665" s="319"/>
      <c r="AJ665" s="319"/>
      <c r="AK665" s="319"/>
      <c r="AL665" s="319"/>
      <c r="AM665" s="319"/>
      <c r="AN665" s="319"/>
      <c r="AO665" s="319"/>
      <c r="AP665" s="319"/>
      <c r="AQ665" s="319"/>
      <c r="AR665" s="319"/>
      <c r="AS665" s="319"/>
      <c r="AT665" s="319"/>
      <c r="AU665" s="319"/>
      <c r="AV665" s="319"/>
      <c r="AW665" s="319"/>
      <c r="AX665" s="319"/>
      <c r="AY665" s="319"/>
      <c r="AZ665" s="319"/>
      <c r="BA665" s="319"/>
      <c r="BB665" s="319"/>
      <c r="BC665" s="319"/>
      <c r="BD665" s="319"/>
      <c r="BE665" s="319"/>
      <c r="BF665" s="319"/>
      <c r="BG665" s="319"/>
      <c r="BH665" s="319"/>
      <c r="BI665" s="319"/>
      <c r="BJ665" s="319"/>
      <c r="BK665" s="319"/>
      <c r="BL665" s="319"/>
      <c r="BM665" s="319"/>
      <c r="BN665" s="319"/>
      <c r="BO665" s="319"/>
      <c r="BP665" s="319"/>
      <c r="BQ665" s="319"/>
      <c r="BR665" s="319"/>
      <c r="BS665" s="319"/>
      <c r="BT665" s="319"/>
      <c r="BU665" s="319"/>
      <c r="BV665" s="319"/>
      <c r="BW665" s="319"/>
      <c r="BX665" s="319"/>
      <c r="BY665" s="319"/>
      <c r="BZ665" s="319"/>
      <c r="CA665" s="319"/>
      <c r="CB665" s="319"/>
      <c r="CC665" s="319"/>
      <c r="CD665" s="319"/>
      <c r="CE665" s="319"/>
      <c r="CF665" s="319"/>
      <c r="CG665" s="319"/>
      <c r="CH665" s="319"/>
      <c r="CI665" s="319"/>
      <c r="CJ665" s="319"/>
      <c r="CK665" s="319"/>
    </row>
    <row r="666" spans="1:89">
      <c r="A666" s="315"/>
      <c r="B666" s="423"/>
      <c r="C666" s="424"/>
      <c r="D666" s="424"/>
      <c r="E666" s="424"/>
      <c r="F666" s="424"/>
      <c r="G666" s="424"/>
      <c r="H666" s="424"/>
      <c r="I666" s="424"/>
      <c r="J666" s="424"/>
      <c r="K666" s="425"/>
      <c r="L666" s="320"/>
      <c r="M666" s="319"/>
      <c r="N666" s="319"/>
      <c r="O666" s="319"/>
      <c r="P666" s="319"/>
      <c r="Q666" s="319"/>
      <c r="R666" s="319"/>
      <c r="S666" s="319"/>
      <c r="T666" s="319"/>
      <c r="U666" s="319"/>
      <c r="V666" s="319"/>
      <c r="W666" s="319"/>
      <c r="X666" s="319"/>
      <c r="Y666" s="319"/>
      <c r="Z666" s="319"/>
      <c r="AA666" s="319"/>
      <c r="AB666" s="319"/>
      <c r="AC666" s="319"/>
      <c r="AD666" s="319"/>
      <c r="AE666" s="319"/>
      <c r="AF666" s="319"/>
      <c r="AG666" s="319"/>
      <c r="AH666" s="319"/>
      <c r="AI666" s="319"/>
      <c r="AJ666" s="319"/>
      <c r="AK666" s="319"/>
      <c r="AL666" s="319"/>
      <c r="AM666" s="319"/>
      <c r="AN666" s="319"/>
      <c r="AO666" s="319"/>
      <c r="AP666" s="319"/>
      <c r="AQ666" s="319"/>
      <c r="AR666" s="319"/>
      <c r="AS666" s="319"/>
      <c r="AT666" s="319"/>
      <c r="AU666" s="319"/>
      <c r="AV666" s="319"/>
      <c r="AW666" s="319"/>
      <c r="AX666" s="319"/>
      <c r="AY666" s="319"/>
      <c r="AZ666" s="319"/>
      <c r="BA666" s="319"/>
      <c r="BB666" s="319"/>
      <c r="BC666" s="319"/>
      <c r="BD666" s="319"/>
      <c r="BE666" s="319"/>
      <c r="BF666" s="319"/>
      <c r="BG666" s="319"/>
      <c r="BH666" s="319"/>
      <c r="BI666" s="319"/>
      <c r="BJ666" s="319"/>
      <c r="BK666" s="319"/>
      <c r="BL666" s="319"/>
      <c r="BM666" s="319"/>
      <c r="BN666" s="319"/>
      <c r="BO666" s="319"/>
      <c r="BP666" s="319"/>
      <c r="BQ666" s="319"/>
      <c r="BR666" s="319"/>
      <c r="BS666" s="319"/>
      <c r="BT666" s="319"/>
      <c r="BU666" s="319"/>
      <c r="BV666" s="319"/>
      <c r="BW666" s="319"/>
      <c r="BX666" s="319"/>
      <c r="BY666" s="319"/>
      <c r="BZ666" s="319"/>
      <c r="CA666" s="319"/>
      <c r="CB666" s="319"/>
      <c r="CC666" s="319"/>
      <c r="CD666" s="319"/>
      <c r="CE666" s="319"/>
      <c r="CF666" s="319"/>
      <c r="CG666" s="319"/>
      <c r="CH666" s="319"/>
      <c r="CI666" s="319"/>
      <c r="CJ666" s="319"/>
      <c r="CK666" s="319"/>
    </row>
    <row r="667" spans="1:89">
      <c r="A667" s="315"/>
      <c r="B667" s="423"/>
      <c r="C667" s="424"/>
      <c r="D667" s="424"/>
      <c r="E667" s="424"/>
      <c r="F667" s="424"/>
      <c r="G667" s="424"/>
      <c r="H667" s="424"/>
      <c r="I667" s="424"/>
      <c r="J667" s="424"/>
      <c r="K667" s="425"/>
      <c r="L667" s="320"/>
      <c r="M667" s="319"/>
      <c r="N667" s="319"/>
      <c r="O667" s="319"/>
      <c r="P667" s="319"/>
      <c r="Q667" s="319"/>
      <c r="R667" s="319"/>
      <c r="S667" s="319"/>
      <c r="T667" s="319"/>
      <c r="U667" s="319"/>
      <c r="V667" s="319"/>
      <c r="W667" s="319"/>
      <c r="X667" s="319"/>
      <c r="Y667" s="319"/>
      <c r="Z667" s="319"/>
      <c r="AA667" s="319"/>
      <c r="AB667" s="319"/>
      <c r="AC667" s="319"/>
      <c r="AD667" s="319"/>
      <c r="AE667" s="319"/>
      <c r="AF667" s="319"/>
      <c r="AG667" s="319"/>
      <c r="AH667" s="319"/>
      <c r="AI667" s="319"/>
      <c r="AJ667" s="319"/>
      <c r="AK667" s="319"/>
      <c r="AL667" s="319"/>
      <c r="AM667" s="319"/>
      <c r="AN667" s="319"/>
      <c r="AO667" s="319"/>
      <c r="AP667" s="319"/>
      <c r="AQ667" s="319"/>
      <c r="AR667" s="319"/>
      <c r="AS667" s="319"/>
      <c r="AT667" s="319"/>
      <c r="AU667" s="319"/>
      <c r="AV667" s="319"/>
      <c r="AW667" s="319"/>
      <c r="AX667" s="319"/>
      <c r="AY667" s="319"/>
      <c r="AZ667" s="319"/>
      <c r="BA667" s="319"/>
      <c r="BB667" s="319"/>
      <c r="BC667" s="319"/>
      <c r="BD667" s="319"/>
      <c r="BE667" s="319"/>
      <c r="BF667" s="319"/>
      <c r="BG667" s="319"/>
      <c r="BH667" s="319"/>
      <c r="BI667" s="319"/>
      <c r="BJ667" s="319"/>
      <c r="BK667" s="319"/>
      <c r="BL667" s="319"/>
      <c r="BM667" s="319"/>
      <c r="BN667" s="319"/>
      <c r="BO667" s="319"/>
      <c r="BP667" s="319"/>
      <c r="BQ667" s="319"/>
      <c r="BR667" s="319"/>
      <c r="BS667" s="319"/>
      <c r="BT667" s="319"/>
      <c r="BU667" s="319"/>
      <c r="BV667" s="319"/>
      <c r="BW667" s="319"/>
      <c r="BX667" s="319"/>
      <c r="BY667" s="319"/>
      <c r="BZ667" s="319"/>
      <c r="CA667" s="319"/>
      <c r="CB667" s="319"/>
      <c r="CC667" s="319"/>
      <c r="CD667" s="319"/>
      <c r="CE667" s="319"/>
      <c r="CF667" s="319"/>
      <c r="CG667" s="319"/>
      <c r="CH667" s="319"/>
      <c r="CI667" s="319"/>
      <c r="CJ667" s="319"/>
      <c r="CK667" s="319"/>
    </row>
    <row r="668" spans="1:89">
      <c r="A668" s="315"/>
      <c r="B668" s="423"/>
      <c r="C668" s="424"/>
      <c r="D668" s="424"/>
      <c r="E668" s="424"/>
      <c r="F668" s="424"/>
      <c r="G668" s="424"/>
      <c r="H668" s="424"/>
      <c r="I668" s="424"/>
      <c r="J668" s="424"/>
      <c r="K668" s="425"/>
      <c r="L668" s="320"/>
      <c r="M668" s="319"/>
      <c r="N668" s="319"/>
      <c r="O668" s="319"/>
      <c r="P668" s="319"/>
      <c r="Q668" s="319"/>
      <c r="R668" s="319"/>
      <c r="S668" s="319"/>
      <c r="T668" s="319"/>
      <c r="U668" s="319"/>
      <c r="V668" s="319"/>
      <c r="W668" s="319"/>
      <c r="X668" s="319"/>
      <c r="Y668" s="319"/>
      <c r="Z668" s="319"/>
      <c r="AA668" s="319"/>
      <c r="AB668" s="319"/>
      <c r="AC668" s="319"/>
      <c r="AD668" s="319"/>
      <c r="AE668" s="319"/>
      <c r="AF668" s="319"/>
      <c r="AG668" s="319"/>
      <c r="AH668" s="319"/>
      <c r="AI668" s="319"/>
      <c r="AJ668" s="319"/>
      <c r="AK668" s="319"/>
      <c r="AL668" s="319"/>
      <c r="AM668" s="319"/>
      <c r="AN668" s="319"/>
      <c r="AO668" s="319"/>
      <c r="AP668" s="319"/>
      <c r="AQ668" s="319"/>
      <c r="AR668" s="319"/>
      <c r="AS668" s="319"/>
      <c r="AT668" s="319"/>
      <c r="AU668" s="319"/>
      <c r="AV668" s="319"/>
      <c r="AW668" s="319"/>
      <c r="AX668" s="319"/>
      <c r="AY668" s="319"/>
      <c r="AZ668" s="319"/>
      <c r="BA668" s="319"/>
      <c r="BB668" s="319"/>
      <c r="BC668" s="319"/>
      <c r="BD668" s="319"/>
      <c r="BE668" s="319"/>
      <c r="BF668" s="319"/>
      <c r="BG668" s="319"/>
      <c r="BH668" s="319"/>
      <c r="BI668" s="319"/>
      <c r="BJ668" s="319"/>
      <c r="BK668" s="319"/>
      <c r="BL668" s="319"/>
      <c r="BM668" s="319"/>
      <c r="BN668" s="319"/>
      <c r="BO668" s="319"/>
      <c r="BP668" s="319"/>
      <c r="BQ668" s="319"/>
      <c r="BR668" s="319"/>
      <c r="BS668" s="319"/>
      <c r="BT668" s="319"/>
      <c r="BU668" s="319"/>
      <c r="BV668" s="319"/>
      <c r="BW668" s="319"/>
      <c r="BX668" s="319"/>
      <c r="BY668" s="319"/>
      <c r="BZ668" s="319"/>
      <c r="CA668" s="319"/>
      <c r="CB668" s="319"/>
      <c r="CC668" s="319"/>
      <c r="CD668" s="319"/>
      <c r="CE668" s="319"/>
      <c r="CF668" s="319"/>
      <c r="CG668" s="319"/>
      <c r="CH668" s="319"/>
      <c r="CI668" s="319"/>
      <c r="CJ668" s="319"/>
      <c r="CK668" s="319"/>
    </row>
    <row r="669" spans="1:89">
      <c r="A669" s="315"/>
      <c r="B669" s="423"/>
      <c r="C669" s="424"/>
      <c r="D669" s="424"/>
      <c r="E669" s="424"/>
      <c r="F669" s="424"/>
      <c r="G669" s="424"/>
      <c r="H669" s="424"/>
      <c r="I669" s="424"/>
      <c r="J669" s="424"/>
      <c r="K669" s="425"/>
      <c r="L669" s="320"/>
      <c r="M669" s="319"/>
      <c r="N669" s="319"/>
      <c r="O669" s="319"/>
      <c r="P669" s="319"/>
      <c r="Q669" s="319"/>
      <c r="R669" s="319"/>
      <c r="S669" s="319"/>
      <c r="T669" s="319"/>
      <c r="U669" s="319"/>
      <c r="V669" s="319"/>
      <c r="W669" s="319"/>
      <c r="X669" s="319"/>
      <c r="Y669" s="319"/>
      <c r="Z669" s="319"/>
      <c r="AA669" s="319"/>
      <c r="AB669" s="319"/>
      <c r="AC669" s="319"/>
      <c r="AD669" s="319"/>
      <c r="AE669" s="319"/>
      <c r="AF669" s="319"/>
      <c r="AG669" s="319"/>
      <c r="AH669" s="319"/>
      <c r="AI669" s="319"/>
      <c r="AJ669" s="319"/>
      <c r="AK669" s="319"/>
      <c r="AL669" s="319"/>
      <c r="AM669" s="319"/>
      <c r="AN669" s="319"/>
      <c r="AO669" s="319"/>
      <c r="AP669" s="319"/>
      <c r="AQ669" s="319"/>
      <c r="AR669" s="319"/>
      <c r="AS669" s="319"/>
      <c r="AT669" s="319"/>
      <c r="AU669" s="319"/>
      <c r="AV669" s="319"/>
      <c r="AW669" s="319"/>
      <c r="AX669" s="319"/>
      <c r="AY669" s="319"/>
      <c r="AZ669" s="319"/>
      <c r="BA669" s="319"/>
      <c r="BB669" s="319"/>
      <c r="BC669" s="319"/>
      <c r="BD669" s="319"/>
      <c r="BE669" s="319"/>
      <c r="BF669" s="319"/>
      <c r="BG669" s="319"/>
      <c r="BH669" s="319"/>
      <c r="BI669" s="319"/>
      <c r="BJ669" s="319"/>
      <c r="BK669" s="319"/>
      <c r="BL669" s="319"/>
      <c r="BM669" s="319"/>
      <c r="BN669" s="319"/>
      <c r="BO669" s="319"/>
      <c r="BP669" s="319"/>
      <c r="BQ669" s="319"/>
      <c r="BR669" s="319"/>
      <c r="BS669" s="319"/>
      <c r="BT669" s="319"/>
      <c r="BU669" s="319"/>
      <c r="BV669" s="319"/>
      <c r="BW669" s="319"/>
      <c r="BX669" s="319"/>
      <c r="BY669" s="319"/>
      <c r="BZ669" s="319"/>
      <c r="CA669" s="319"/>
      <c r="CB669" s="319"/>
      <c r="CC669" s="319"/>
      <c r="CD669" s="319"/>
      <c r="CE669" s="319"/>
      <c r="CF669" s="319"/>
      <c r="CG669" s="319"/>
      <c r="CH669" s="319"/>
      <c r="CI669" s="319"/>
      <c r="CJ669" s="319"/>
      <c r="CK669" s="319"/>
    </row>
    <row r="670" spans="1:89">
      <c r="A670" s="315"/>
      <c r="B670" s="423"/>
      <c r="C670" s="424"/>
      <c r="D670" s="424"/>
      <c r="E670" s="424"/>
      <c r="F670" s="424"/>
      <c r="G670" s="424"/>
      <c r="H670" s="424"/>
      <c r="I670" s="424"/>
      <c r="J670" s="424"/>
      <c r="K670" s="425"/>
      <c r="L670" s="320"/>
      <c r="M670" s="319"/>
      <c r="N670" s="319"/>
      <c r="O670" s="319"/>
      <c r="P670" s="319"/>
      <c r="Q670" s="319"/>
      <c r="R670" s="319"/>
      <c r="S670" s="319"/>
      <c r="T670" s="319"/>
      <c r="U670" s="319"/>
      <c r="V670" s="319"/>
      <c r="W670" s="319"/>
      <c r="X670" s="319"/>
      <c r="Y670" s="319"/>
      <c r="Z670" s="319"/>
      <c r="AA670" s="319"/>
      <c r="AB670" s="319"/>
      <c r="AC670" s="319"/>
      <c r="AD670" s="319"/>
      <c r="AE670" s="319"/>
      <c r="AF670" s="319"/>
      <c r="AG670" s="319"/>
      <c r="AH670" s="319"/>
      <c r="AI670" s="319"/>
      <c r="AJ670" s="319"/>
      <c r="AK670" s="319"/>
      <c r="AL670" s="319"/>
      <c r="AM670" s="319"/>
      <c r="AN670" s="319"/>
      <c r="AO670" s="319"/>
      <c r="AP670" s="319"/>
      <c r="AQ670" s="319"/>
      <c r="AR670" s="319"/>
      <c r="AS670" s="319"/>
      <c r="AT670" s="319"/>
      <c r="AU670" s="319"/>
      <c r="AV670" s="319"/>
      <c r="AW670" s="319"/>
      <c r="AX670" s="319"/>
      <c r="AY670" s="319"/>
      <c r="AZ670" s="319"/>
      <c r="BA670" s="319"/>
      <c r="BB670" s="319"/>
      <c r="BC670" s="319"/>
      <c r="BD670" s="319"/>
      <c r="BE670" s="319"/>
      <c r="BF670" s="319"/>
      <c r="BG670" s="319"/>
      <c r="BH670" s="319"/>
      <c r="BI670" s="319"/>
      <c r="BJ670" s="319"/>
      <c r="BK670" s="319"/>
      <c r="BL670" s="319"/>
      <c r="BM670" s="319"/>
      <c r="BN670" s="319"/>
      <c r="BO670" s="319"/>
      <c r="BP670" s="319"/>
      <c r="BQ670" s="319"/>
      <c r="BR670" s="319"/>
      <c r="BS670" s="319"/>
      <c r="BT670" s="319"/>
      <c r="BU670" s="319"/>
      <c r="BV670" s="319"/>
      <c r="BW670" s="319"/>
      <c r="BX670" s="319"/>
      <c r="BY670" s="319"/>
      <c r="BZ670" s="319"/>
      <c r="CA670" s="319"/>
      <c r="CB670" s="319"/>
      <c r="CC670" s="319"/>
      <c r="CD670" s="319"/>
      <c r="CE670" s="319"/>
      <c r="CF670" s="319"/>
      <c r="CG670" s="319"/>
      <c r="CH670" s="319"/>
      <c r="CI670" s="319"/>
      <c r="CJ670" s="319"/>
      <c r="CK670" s="319"/>
    </row>
    <row r="671" spans="1:89">
      <c r="A671" s="315"/>
      <c r="B671" s="423"/>
      <c r="C671" s="424"/>
      <c r="D671" s="424"/>
      <c r="E671" s="424"/>
      <c r="F671" s="424"/>
      <c r="G671" s="424"/>
      <c r="H671" s="424"/>
      <c r="I671" s="424"/>
      <c r="J671" s="424"/>
      <c r="K671" s="425"/>
      <c r="L671" s="320"/>
      <c r="M671" s="319"/>
      <c r="N671" s="319"/>
      <c r="O671" s="319"/>
      <c r="P671" s="319"/>
      <c r="Q671" s="319"/>
      <c r="R671" s="319"/>
      <c r="S671" s="319"/>
      <c r="T671" s="319"/>
      <c r="U671" s="319"/>
      <c r="V671" s="319"/>
      <c r="W671" s="319"/>
      <c r="X671" s="319"/>
      <c r="Y671" s="319"/>
      <c r="Z671" s="319"/>
      <c r="AA671" s="319"/>
      <c r="AB671" s="319"/>
      <c r="AC671" s="319"/>
      <c r="AD671" s="319"/>
      <c r="AE671" s="319"/>
      <c r="AF671" s="319"/>
      <c r="AG671" s="319"/>
      <c r="AH671" s="319"/>
      <c r="AI671" s="319"/>
      <c r="AJ671" s="319"/>
      <c r="AK671" s="319"/>
      <c r="AL671" s="319"/>
      <c r="AM671" s="319"/>
      <c r="AN671" s="319"/>
      <c r="AO671" s="319"/>
      <c r="AP671" s="319"/>
      <c r="AQ671" s="319"/>
      <c r="AR671" s="319"/>
      <c r="AS671" s="319"/>
      <c r="AT671" s="319"/>
      <c r="AU671" s="319"/>
      <c r="AV671" s="319"/>
      <c r="AW671" s="319"/>
      <c r="AX671" s="319"/>
      <c r="AY671" s="319"/>
      <c r="AZ671" s="319"/>
      <c r="BA671" s="319"/>
      <c r="BB671" s="319"/>
      <c r="BC671" s="319"/>
      <c r="BD671" s="319"/>
      <c r="BE671" s="319"/>
      <c r="BF671" s="319"/>
      <c r="BG671" s="319"/>
      <c r="BH671" s="319"/>
      <c r="BI671" s="319"/>
      <c r="BJ671" s="319"/>
      <c r="BK671" s="319"/>
      <c r="BL671" s="319"/>
      <c r="BM671" s="319"/>
      <c r="BN671" s="319"/>
      <c r="BO671" s="319"/>
      <c r="BP671" s="319"/>
      <c r="BQ671" s="319"/>
      <c r="BR671" s="319"/>
      <c r="BS671" s="319"/>
      <c r="BT671" s="319"/>
      <c r="BU671" s="319"/>
      <c r="BV671" s="319"/>
      <c r="BW671" s="319"/>
      <c r="BX671" s="319"/>
      <c r="BY671" s="319"/>
      <c r="BZ671" s="319"/>
      <c r="CA671" s="319"/>
      <c r="CB671" s="319"/>
      <c r="CC671" s="319"/>
      <c r="CD671" s="319"/>
      <c r="CE671" s="319"/>
      <c r="CF671" s="319"/>
      <c r="CG671" s="319"/>
      <c r="CH671" s="319"/>
      <c r="CI671" s="319"/>
      <c r="CJ671" s="319"/>
      <c r="CK671" s="319"/>
    </row>
    <row r="672" spans="1:89">
      <c r="A672" s="315"/>
      <c r="B672" s="423"/>
      <c r="C672" s="424"/>
      <c r="D672" s="424"/>
      <c r="E672" s="424"/>
      <c r="F672" s="424"/>
      <c r="G672" s="424"/>
      <c r="H672" s="424"/>
      <c r="I672" s="424"/>
      <c r="J672" s="424"/>
      <c r="K672" s="425"/>
      <c r="L672" s="320"/>
      <c r="M672" s="319"/>
      <c r="N672" s="319"/>
      <c r="O672" s="319"/>
      <c r="P672" s="319"/>
      <c r="Q672" s="319"/>
      <c r="R672" s="319"/>
      <c r="S672" s="319"/>
      <c r="T672" s="319"/>
      <c r="U672" s="319"/>
      <c r="V672" s="319"/>
      <c r="W672" s="319"/>
      <c r="X672" s="319"/>
      <c r="Y672" s="319"/>
      <c r="Z672" s="319"/>
      <c r="AA672" s="319"/>
      <c r="AB672" s="319"/>
      <c r="AC672" s="319"/>
      <c r="AD672" s="319"/>
      <c r="AE672" s="319"/>
      <c r="AF672" s="319"/>
      <c r="AG672" s="319"/>
      <c r="AH672" s="319"/>
      <c r="AI672" s="319"/>
      <c r="AJ672" s="319"/>
      <c r="AK672" s="319"/>
      <c r="AL672" s="319"/>
      <c r="AM672" s="319"/>
      <c r="AN672" s="319"/>
      <c r="AO672" s="319"/>
      <c r="AP672" s="319"/>
      <c r="AQ672" s="319"/>
      <c r="AR672" s="319"/>
      <c r="AS672" s="319"/>
      <c r="AT672" s="319"/>
      <c r="AU672" s="319"/>
      <c r="AV672" s="319"/>
      <c r="AW672" s="319"/>
      <c r="AX672" s="319"/>
      <c r="AY672" s="319"/>
      <c r="AZ672" s="319"/>
      <c r="BA672" s="319"/>
      <c r="BB672" s="319"/>
      <c r="BC672" s="319"/>
      <c r="BD672" s="319"/>
      <c r="BE672" s="319"/>
      <c r="BF672" s="319"/>
      <c r="BG672" s="319"/>
      <c r="BH672" s="319"/>
      <c r="BI672" s="319"/>
      <c r="BJ672" s="319"/>
      <c r="BK672" s="319"/>
      <c r="BL672" s="319"/>
      <c r="BM672" s="319"/>
      <c r="BN672" s="319"/>
      <c r="BO672" s="319"/>
      <c r="BP672" s="319"/>
      <c r="BQ672" s="319"/>
      <c r="BR672" s="319"/>
      <c r="BS672" s="319"/>
      <c r="BT672" s="319"/>
      <c r="BU672" s="319"/>
      <c r="BV672" s="319"/>
      <c r="BW672" s="319"/>
      <c r="BX672" s="319"/>
      <c r="BY672" s="319"/>
      <c r="BZ672" s="319"/>
      <c r="CA672" s="319"/>
      <c r="CB672" s="319"/>
      <c r="CC672" s="319"/>
      <c r="CD672" s="319"/>
      <c r="CE672" s="319"/>
      <c r="CF672" s="319"/>
      <c r="CG672" s="319"/>
      <c r="CH672" s="319"/>
      <c r="CI672" s="319"/>
      <c r="CJ672" s="319"/>
      <c r="CK672" s="319"/>
    </row>
    <row r="673" spans="1:89">
      <c r="A673" s="315"/>
      <c r="B673" s="423"/>
      <c r="C673" s="424"/>
      <c r="D673" s="424"/>
      <c r="E673" s="424"/>
      <c r="F673" s="424"/>
      <c r="G673" s="424"/>
      <c r="H673" s="424"/>
      <c r="I673" s="424"/>
      <c r="J673" s="424"/>
      <c r="K673" s="425"/>
      <c r="L673" s="320"/>
      <c r="M673" s="319"/>
      <c r="N673" s="319"/>
      <c r="O673" s="319"/>
      <c r="P673" s="319"/>
      <c r="Q673" s="319"/>
      <c r="R673" s="319"/>
      <c r="S673" s="319"/>
      <c r="T673" s="319"/>
      <c r="U673" s="319"/>
      <c r="V673" s="319"/>
      <c r="W673" s="319"/>
      <c r="X673" s="319"/>
      <c r="Y673" s="319"/>
      <c r="Z673" s="319"/>
      <c r="AA673" s="319"/>
      <c r="AB673" s="319"/>
      <c r="AC673" s="319"/>
      <c r="AD673" s="319"/>
      <c r="AE673" s="319"/>
      <c r="AF673" s="319"/>
      <c r="AG673" s="319"/>
      <c r="AH673" s="319"/>
      <c r="AI673" s="319"/>
      <c r="AJ673" s="319"/>
      <c r="AK673" s="319"/>
      <c r="AL673" s="319"/>
      <c r="AM673" s="319"/>
      <c r="AN673" s="319"/>
      <c r="AO673" s="319"/>
      <c r="AP673" s="319"/>
      <c r="AQ673" s="319"/>
      <c r="AR673" s="319"/>
      <c r="AS673" s="319"/>
      <c r="AT673" s="319"/>
      <c r="AU673" s="319"/>
      <c r="AV673" s="319"/>
      <c r="AW673" s="319"/>
      <c r="AX673" s="319"/>
      <c r="AY673" s="319"/>
      <c r="AZ673" s="319"/>
      <c r="BA673" s="319"/>
      <c r="BB673" s="319"/>
      <c r="BC673" s="319"/>
      <c r="BD673" s="319"/>
      <c r="BE673" s="319"/>
      <c r="BF673" s="319"/>
      <c r="BG673" s="319"/>
      <c r="BH673" s="319"/>
      <c r="BI673" s="319"/>
      <c r="BJ673" s="319"/>
      <c r="BK673" s="319"/>
      <c r="BL673" s="319"/>
      <c r="BM673" s="319"/>
      <c r="BN673" s="319"/>
      <c r="BO673" s="319"/>
      <c r="BP673" s="319"/>
      <c r="BQ673" s="319"/>
      <c r="BR673" s="319"/>
      <c r="BS673" s="319"/>
      <c r="BT673" s="319"/>
      <c r="BU673" s="319"/>
      <c r="BV673" s="319"/>
      <c r="BW673" s="319"/>
      <c r="BX673" s="319"/>
      <c r="BY673" s="319"/>
      <c r="BZ673" s="319"/>
      <c r="CA673" s="319"/>
      <c r="CB673" s="319"/>
      <c r="CC673" s="319"/>
      <c r="CD673" s="319"/>
      <c r="CE673" s="319"/>
      <c r="CF673" s="319"/>
      <c r="CG673" s="319"/>
      <c r="CH673" s="319"/>
      <c r="CI673" s="319"/>
      <c r="CJ673" s="319"/>
      <c r="CK673" s="319"/>
    </row>
    <row r="674" spans="1:89">
      <c r="A674" s="315"/>
      <c r="B674" s="423"/>
      <c r="C674" s="424"/>
      <c r="D674" s="424"/>
      <c r="E674" s="424"/>
      <c r="F674" s="424"/>
      <c r="G674" s="424"/>
      <c r="H674" s="424"/>
      <c r="I674" s="424"/>
      <c r="J674" s="424"/>
      <c r="K674" s="425"/>
      <c r="L674" s="320"/>
      <c r="M674" s="319"/>
      <c r="N674" s="319"/>
      <c r="O674" s="319"/>
      <c r="P674" s="319"/>
      <c r="Q674" s="319"/>
      <c r="R674" s="319"/>
      <c r="S674" s="319"/>
      <c r="T674" s="319"/>
      <c r="U674" s="319"/>
      <c r="V674" s="319"/>
      <c r="W674" s="319"/>
      <c r="X674" s="319"/>
      <c r="Y674" s="319"/>
      <c r="Z674" s="319"/>
      <c r="AA674" s="319"/>
      <c r="AB674" s="319"/>
      <c r="AC674" s="319"/>
      <c r="AD674" s="319"/>
      <c r="AE674" s="319"/>
      <c r="AF674" s="319"/>
      <c r="AG674" s="319"/>
      <c r="AH674" s="319"/>
      <c r="AI674" s="319"/>
      <c r="AJ674" s="319"/>
      <c r="AK674" s="319"/>
      <c r="AL674" s="319"/>
      <c r="AM674" s="319"/>
      <c r="AN674" s="319"/>
      <c r="AO674" s="319"/>
      <c r="AP674" s="319"/>
      <c r="AQ674" s="319"/>
      <c r="AR674" s="319"/>
      <c r="AS674" s="319"/>
      <c r="AT674" s="319"/>
      <c r="AU674" s="319"/>
      <c r="AV674" s="319"/>
      <c r="AW674" s="319"/>
      <c r="AX674" s="319"/>
      <c r="AY674" s="319"/>
      <c r="AZ674" s="319"/>
      <c r="BA674" s="319"/>
      <c r="BB674" s="319"/>
      <c r="BC674" s="319"/>
      <c r="BD674" s="319"/>
      <c r="BE674" s="319"/>
      <c r="BF674" s="319"/>
      <c r="BG674" s="319"/>
      <c r="BH674" s="319"/>
      <c r="BI674" s="319"/>
      <c r="BJ674" s="319"/>
      <c r="BK674" s="319"/>
      <c r="BL674" s="319"/>
      <c r="BM674" s="319"/>
      <c r="BN674" s="319"/>
      <c r="BO674" s="319"/>
      <c r="BP674" s="319"/>
      <c r="BQ674" s="319"/>
      <c r="BR674" s="319"/>
      <c r="BS674" s="319"/>
      <c r="BT674" s="319"/>
      <c r="BU674" s="319"/>
      <c r="BV674" s="319"/>
      <c r="BW674" s="319"/>
      <c r="BX674" s="319"/>
      <c r="BY674" s="319"/>
      <c r="BZ674" s="319"/>
      <c r="CA674" s="319"/>
      <c r="CB674" s="319"/>
      <c r="CC674" s="319"/>
      <c r="CD674" s="319"/>
      <c r="CE674" s="319"/>
      <c r="CF674" s="319"/>
      <c r="CG674" s="319"/>
      <c r="CH674" s="319"/>
      <c r="CI674" s="319"/>
      <c r="CJ674" s="319"/>
      <c r="CK674" s="319"/>
    </row>
    <row r="675" spans="1:89">
      <c r="A675" s="315"/>
      <c r="B675" s="423"/>
      <c r="C675" s="424"/>
      <c r="D675" s="424"/>
      <c r="E675" s="424"/>
      <c r="F675" s="424"/>
      <c r="G675" s="424"/>
      <c r="H675" s="424"/>
      <c r="I675" s="424"/>
      <c r="J675" s="424"/>
      <c r="K675" s="425"/>
      <c r="L675" s="320"/>
      <c r="M675" s="319"/>
      <c r="N675" s="319"/>
      <c r="O675" s="319"/>
      <c r="P675" s="319"/>
      <c r="Q675" s="319"/>
      <c r="R675" s="319"/>
      <c r="S675" s="319"/>
      <c r="T675" s="319"/>
      <c r="U675" s="319"/>
      <c r="V675" s="319"/>
      <c r="W675" s="319"/>
      <c r="X675" s="319"/>
      <c r="Y675" s="319"/>
      <c r="Z675" s="319"/>
      <c r="AA675" s="319"/>
      <c r="AB675" s="319"/>
      <c r="AC675" s="319"/>
      <c r="AD675" s="319"/>
      <c r="AE675" s="319"/>
      <c r="AF675" s="319"/>
      <c r="AG675" s="319"/>
      <c r="AH675" s="319"/>
      <c r="AI675" s="319"/>
      <c r="AJ675" s="319"/>
      <c r="AK675" s="319"/>
      <c r="AL675" s="319"/>
      <c r="AM675" s="319"/>
      <c r="AN675" s="319"/>
      <c r="AO675" s="319"/>
      <c r="AP675" s="319"/>
      <c r="AQ675" s="319"/>
      <c r="AR675" s="319"/>
      <c r="AS675" s="319"/>
      <c r="AT675" s="319"/>
      <c r="AU675" s="319"/>
      <c r="AV675" s="319"/>
      <c r="AW675" s="319"/>
      <c r="AX675" s="319"/>
      <c r="AY675" s="319"/>
      <c r="AZ675" s="319"/>
      <c r="BA675" s="319"/>
      <c r="BB675" s="319"/>
      <c r="BC675" s="319"/>
      <c r="BD675" s="319"/>
      <c r="BE675" s="319"/>
      <c r="BF675" s="319"/>
      <c r="BG675" s="319"/>
      <c r="BH675" s="319"/>
      <c r="BI675" s="319"/>
      <c r="BJ675" s="319"/>
      <c r="BK675" s="319"/>
      <c r="BL675" s="319"/>
      <c r="BM675" s="319"/>
      <c r="BN675" s="319"/>
      <c r="BO675" s="319"/>
      <c r="BP675" s="319"/>
      <c r="BQ675" s="319"/>
      <c r="BR675" s="319"/>
      <c r="BS675" s="319"/>
      <c r="BT675" s="319"/>
      <c r="BU675" s="319"/>
      <c r="BV675" s="319"/>
      <c r="BW675" s="319"/>
      <c r="BX675" s="319"/>
      <c r="BY675" s="319"/>
      <c r="BZ675" s="319"/>
      <c r="CA675" s="319"/>
      <c r="CB675" s="319"/>
      <c r="CC675" s="319"/>
      <c r="CD675" s="319"/>
      <c r="CE675" s="319"/>
      <c r="CF675" s="319"/>
      <c r="CG675" s="319"/>
      <c r="CH675" s="319"/>
      <c r="CI675" s="319"/>
      <c r="CJ675" s="319"/>
      <c r="CK675" s="319"/>
    </row>
    <row r="676" spans="1:89">
      <c r="A676" s="315"/>
      <c r="B676" s="423"/>
      <c r="C676" s="424"/>
      <c r="D676" s="424"/>
      <c r="E676" s="424"/>
      <c r="F676" s="424"/>
      <c r="G676" s="424"/>
      <c r="H676" s="424"/>
      <c r="I676" s="424"/>
      <c r="J676" s="424"/>
      <c r="K676" s="425"/>
      <c r="L676" s="320"/>
      <c r="M676" s="319"/>
      <c r="N676" s="319"/>
      <c r="O676" s="319"/>
      <c r="P676" s="319"/>
      <c r="Q676" s="319"/>
      <c r="R676" s="319"/>
      <c r="S676" s="319"/>
      <c r="T676" s="319"/>
      <c r="U676" s="319"/>
      <c r="V676" s="319"/>
      <c r="W676" s="319"/>
      <c r="X676" s="319"/>
      <c r="Y676" s="319"/>
      <c r="Z676" s="319"/>
      <c r="AA676" s="319"/>
      <c r="AB676" s="319"/>
      <c r="AC676" s="319"/>
      <c r="AD676" s="319"/>
      <c r="AE676" s="319"/>
      <c r="AF676" s="319"/>
      <c r="AG676" s="319"/>
      <c r="AH676" s="319"/>
      <c r="AI676" s="319"/>
      <c r="AJ676" s="319"/>
      <c r="AK676" s="319"/>
      <c r="AL676" s="319"/>
      <c r="AM676" s="319"/>
      <c r="AN676" s="319"/>
      <c r="AO676" s="319"/>
      <c r="AP676" s="319"/>
      <c r="AQ676" s="319"/>
      <c r="AR676" s="319"/>
      <c r="AS676" s="319"/>
      <c r="AT676" s="319"/>
      <c r="AU676" s="319"/>
      <c r="AV676" s="319"/>
      <c r="AW676" s="319"/>
      <c r="AX676" s="319"/>
      <c r="AY676" s="319"/>
      <c r="AZ676" s="319"/>
      <c r="BA676" s="319"/>
      <c r="BB676" s="319"/>
      <c r="BC676" s="319"/>
      <c r="BD676" s="319"/>
      <c r="BE676" s="319"/>
      <c r="BF676" s="319"/>
      <c r="BG676" s="319"/>
      <c r="BH676" s="319"/>
      <c r="BI676" s="319"/>
      <c r="BJ676" s="319"/>
      <c r="BK676" s="319"/>
      <c r="BL676" s="319"/>
      <c r="BM676" s="319"/>
      <c r="BN676" s="319"/>
      <c r="BO676" s="319"/>
      <c r="BP676" s="319"/>
      <c r="BQ676" s="319"/>
      <c r="BR676" s="319"/>
      <c r="BS676" s="319"/>
      <c r="BT676" s="319"/>
      <c r="BU676" s="319"/>
      <c r="BV676" s="319"/>
      <c r="BW676" s="319"/>
      <c r="BX676" s="319"/>
      <c r="BY676" s="319"/>
      <c r="BZ676" s="319"/>
      <c r="CA676" s="319"/>
      <c r="CB676" s="319"/>
      <c r="CC676" s="319"/>
      <c r="CD676" s="319"/>
      <c r="CE676" s="319"/>
      <c r="CF676" s="319"/>
      <c r="CG676" s="319"/>
      <c r="CH676" s="319"/>
      <c r="CI676" s="319"/>
      <c r="CJ676" s="319"/>
      <c r="CK676" s="319"/>
    </row>
    <row r="677" spans="1:89">
      <c r="A677" s="315"/>
      <c r="B677" s="423"/>
      <c r="C677" s="424"/>
      <c r="D677" s="424"/>
      <c r="E677" s="424"/>
      <c r="F677" s="424"/>
      <c r="G677" s="424"/>
      <c r="H677" s="424"/>
      <c r="I677" s="424"/>
      <c r="J677" s="424"/>
      <c r="K677" s="425"/>
      <c r="L677" s="320"/>
      <c r="M677" s="319"/>
      <c r="N677" s="319"/>
      <c r="O677" s="319"/>
      <c r="P677" s="319"/>
      <c r="Q677" s="319"/>
      <c r="R677" s="319"/>
      <c r="S677" s="319"/>
      <c r="T677" s="319"/>
      <c r="U677" s="319"/>
      <c r="V677" s="319"/>
      <c r="W677" s="319"/>
      <c r="X677" s="319"/>
      <c r="Y677" s="319"/>
      <c r="Z677" s="319"/>
      <c r="AA677" s="319"/>
      <c r="AB677" s="319"/>
      <c r="AC677" s="319"/>
      <c r="AD677" s="319"/>
      <c r="AE677" s="319"/>
      <c r="AF677" s="319"/>
      <c r="AG677" s="319"/>
      <c r="AH677" s="319"/>
      <c r="AI677" s="319"/>
      <c r="AJ677" s="319"/>
      <c r="AK677" s="319"/>
      <c r="AL677" s="319"/>
      <c r="AM677" s="319"/>
      <c r="AN677" s="319"/>
      <c r="AO677" s="319"/>
      <c r="AP677" s="319"/>
      <c r="AQ677" s="319"/>
      <c r="AR677" s="319"/>
      <c r="AS677" s="319"/>
      <c r="AT677" s="319"/>
      <c r="AU677" s="319"/>
      <c r="AV677" s="319"/>
      <c r="AW677" s="319"/>
      <c r="AX677" s="319"/>
      <c r="AY677" s="319"/>
      <c r="AZ677" s="319"/>
      <c r="BA677" s="319"/>
      <c r="BB677" s="319"/>
      <c r="BC677" s="319"/>
      <c r="BD677" s="319"/>
      <c r="BE677" s="319"/>
      <c r="BF677" s="319"/>
      <c r="BG677" s="319"/>
      <c r="BH677" s="319"/>
      <c r="BI677" s="319"/>
      <c r="BJ677" s="319"/>
      <c r="BK677" s="319"/>
      <c r="BL677" s="319"/>
      <c r="BM677" s="319"/>
      <c r="BN677" s="319"/>
      <c r="BO677" s="319"/>
      <c r="BP677" s="319"/>
      <c r="BQ677" s="319"/>
      <c r="BR677" s="319"/>
      <c r="BS677" s="319"/>
      <c r="BT677" s="319"/>
      <c r="BU677" s="319"/>
      <c r="BV677" s="319"/>
      <c r="BW677" s="319"/>
      <c r="BX677" s="319"/>
      <c r="BY677" s="319"/>
      <c r="BZ677" s="319"/>
      <c r="CA677" s="319"/>
      <c r="CB677" s="319"/>
      <c r="CC677" s="319"/>
      <c r="CD677" s="319"/>
      <c r="CE677" s="319"/>
      <c r="CF677" s="319"/>
      <c r="CG677" s="319"/>
      <c r="CH677" s="319"/>
      <c r="CI677" s="319"/>
      <c r="CJ677" s="319"/>
      <c r="CK677" s="319"/>
    </row>
    <row r="678" spans="1:89">
      <c r="A678" s="315"/>
      <c r="B678" s="423"/>
      <c r="C678" s="424"/>
      <c r="D678" s="424"/>
      <c r="E678" s="424"/>
      <c r="F678" s="424"/>
      <c r="G678" s="424"/>
      <c r="H678" s="424"/>
      <c r="I678" s="424"/>
      <c r="J678" s="424"/>
      <c r="K678" s="425"/>
      <c r="L678" s="320"/>
      <c r="M678" s="319"/>
      <c r="N678" s="319"/>
      <c r="O678" s="319"/>
      <c r="P678" s="319"/>
      <c r="Q678" s="319"/>
      <c r="R678" s="319"/>
      <c r="S678" s="319"/>
      <c r="T678" s="319"/>
      <c r="U678" s="319"/>
      <c r="V678" s="319"/>
      <c r="W678" s="319"/>
      <c r="X678" s="319"/>
      <c r="Y678" s="319"/>
      <c r="Z678" s="319"/>
      <c r="AA678" s="319"/>
      <c r="AB678" s="319"/>
      <c r="AC678" s="319"/>
      <c r="AD678" s="319"/>
      <c r="AE678" s="319"/>
      <c r="AF678" s="319"/>
      <c r="AG678" s="319"/>
      <c r="AH678" s="319"/>
      <c r="AI678" s="319"/>
      <c r="AJ678" s="319"/>
      <c r="AK678" s="319"/>
      <c r="AL678" s="319"/>
      <c r="AM678" s="319"/>
      <c r="AN678" s="319"/>
      <c r="AO678" s="319"/>
      <c r="AP678" s="319"/>
      <c r="AQ678" s="319"/>
      <c r="AR678" s="319"/>
      <c r="AS678" s="319"/>
      <c r="AT678" s="319"/>
      <c r="AU678" s="319"/>
      <c r="AV678" s="319"/>
      <c r="AW678" s="319"/>
      <c r="AX678" s="319"/>
      <c r="AY678" s="319"/>
      <c r="AZ678" s="319"/>
      <c r="BA678" s="319"/>
      <c r="BB678" s="319"/>
      <c r="BC678" s="319"/>
      <c r="BD678" s="319"/>
      <c r="BE678" s="319"/>
      <c r="BF678" s="319"/>
      <c r="BG678" s="319"/>
      <c r="BH678" s="319"/>
      <c r="BI678" s="319"/>
      <c r="BJ678" s="319"/>
      <c r="BK678" s="319"/>
      <c r="BL678" s="319"/>
      <c r="BM678" s="319"/>
      <c r="BN678" s="319"/>
      <c r="BO678" s="319"/>
      <c r="BP678" s="319"/>
      <c r="BQ678" s="319"/>
      <c r="BR678" s="319"/>
      <c r="BS678" s="319"/>
      <c r="BT678" s="319"/>
      <c r="BU678" s="319"/>
      <c r="BV678" s="319"/>
      <c r="BW678" s="319"/>
      <c r="BX678" s="319"/>
      <c r="BY678" s="319"/>
      <c r="BZ678" s="319"/>
      <c r="CA678" s="319"/>
      <c r="CB678" s="319"/>
      <c r="CC678" s="319"/>
      <c r="CD678" s="319"/>
      <c r="CE678" s="319"/>
      <c r="CF678" s="319"/>
      <c r="CG678" s="319"/>
      <c r="CH678" s="319"/>
      <c r="CI678" s="319"/>
      <c r="CJ678" s="319"/>
      <c r="CK678" s="319"/>
    </row>
    <row r="679" spans="1:89">
      <c r="A679" s="315"/>
      <c r="B679" s="423"/>
      <c r="C679" s="424"/>
      <c r="D679" s="424"/>
      <c r="E679" s="424"/>
      <c r="F679" s="424"/>
      <c r="G679" s="424"/>
      <c r="H679" s="424"/>
      <c r="I679" s="424"/>
      <c r="J679" s="424"/>
      <c r="K679" s="425"/>
      <c r="L679" s="320"/>
      <c r="M679" s="319"/>
      <c r="N679" s="319"/>
      <c r="O679" s="319"/>
      <c r="P679" s="319"/>
      <c r="Q679" s="319"/>
      <c r="R679" s="319"/>
      <c r="S679" s="319"/>
      <c r="T679" s="319"/>
      <c r="U679" s="319"/>
      <c r="V679" s="319"/>
      <c r="W679" s="319"/>
      <c r="X679" s="319"/>
      <c r="Y679" s="319"/>
      <c r="Z679" s="319"/>
      <c r="AA679" s="319"/>
      <c r="AB679" s="319"/>
      <c r="AC679" s="319"/>
      <c r="AD679" s="319"/>
      <c r="AE679" s="319"/>
      <c r="AF679" s="319"/>
      <c r="AG679" s="319"/>
      <c r="AH679" s="319"/>
      <c r="AI679" s="319"/>
      <c r="AJ679" s="319"/>
      <c r="AK679" s="319"/>
      <c r="AL679" s="319"/>
      <c r="AM679" s="319"/>
      <c r="AN679" s="319"/>
      <c r="AO679" s="319"/>
      <c r="AP679" s="319"/>
      <c r="AQ679" s="319"/>
      <c r="AR679" s="319"/>
      <c r="AS679" s="319"/>
      <c r="AT679" s="319"/>
      <c r="AU679" s="319"/>
      <c r="AV679" s="319"/>
      <c r="AW679" s="319"/>
      <c r="AX679" s="319"/>
      <c r="AY679" s="319"/>
      <c r="AZ679" s="319"/>
      <c r="BA679" s="319"/>
      <c r="BB679" s="319"/>
      <c r="BC679" s="319"/>
      <c r="BD679" s="319"/>
      <c r="BE679" s="319"/>
      <c r="BF679" s="319"/>
      <c r="BG679" s="319"/>
      <c r="BH679" s="319"/>
      <c r="BI679" s="319"/>
      <c r="BJ679" s="319"/>
      <c r="BK679" s="319"/>
      <c r="BL679" s="319"/>
      <c r="BM679" s="319"/>
      <c r="BN679" s="319"/>
      <c r="BO679" s="319"/>
      <c r="BP679" s="319"/>
      <c r="BQ679" s="319"/>
      <c r="BR679" s="319"/>
      <c r="BS679" s="319"/>
      <c r="BT679" s="319"/>
      <c r="BU679" s="319"/>
      <c r="BV679" s="319"/>
      <c r="BW679" s="319"/>
      <c r="BX679" s="319"/>
      <c r="BY679" s="319"/>
      <c r="BZ679" s="319"/>
      <c r="CA679" s="319"/>
      <c r="CB679" s="319"/>
      <c r="CC679" s="319"/>
      <c r="CD679" s="319"/>
      <c r="CE679" s="319"/>
      <c r="CF679" s="319"/>
      <c r="CG679" s="319"/>
      <c r="CH679" s="319"/>
      <c r="CI679" s="319"/>
      <c r="CJ679" s="319"/>
      <c r="CK679" s="319"/>
    </row>
    <row r="680" spans="1:89">
      <c r="A680" s="315"/>
      <c r="B680" s="423"/>
      <c r="C680" s="424"/>
      <c r="D680" s="424"/>
      <c r="E680" s="424"/>
      <c r="F680" s="424"/>
      <c r="G680" s="424"/>
      <c r="H680" s="424"/>
      <c r="I680" s="424"/>
      <c r="J680" s="424"/>
      <c r="K680" s="425"/>
      <c r="L680" s="320"/>
      <c r="M680" s="319"/>
      <c r="N680" s="319"/>
      <c r="O680" s="319"/>
      <c r="P680" s="319"/>
      <c r="Q680" s="319"/>
      <c r="R680" s="319"/>
      <c r="S680" s="319"/>
      <c r="T680" s="319"/>
      <c r="U680" s="319"/>
      <c r="V680" s="319"/>
      <c r="W680" s="319"/>
      <c r="X680" s="319"/>
      <c r="Y680" s="319"/>
      <c r="Z680" s="319"/>
      <c r="AA680" s="319"/>
      <c r="AB680" s="319"/>
      <c r="AC680" s="319"/>
      <c r="AD680" s="319"/>
      <c r="AE680" s="319"/>
      <c r="AF680" s="319"/>
      <c r="AG680" s="319"/>
      <c r="AH680" s="319"/>
      <c r="AI680" s="319"/>
      <c r="AJ680" s="319"/>
      <c r="AK680" s="319"/>
      <c r="AL680" s="319"/>
      <c r="AM680" s="319"/>
      <c r="AN680" s="319"/>
      <c r="AO680" s="319"/>
      <c r="AP680" s="319"/>
      <c r="AQ680" s="319"/>
      <c r="AR680" s="319"/>
      <c r="AS680" s="319"/>
      <c r="AT680" s="319"/>
      <c r="AU680" s="319"/>
      <c r="AV680" s="319"/>
      <c r="AW680" s="319"/>
      <c r="AX680" s="319"/>
      <c r="AY680" s="319"/>
      <c r="AZ680" s="319"/>
      <c r="BA680" s="319"/>
      <c r="BB680" s="319"/>
      <c r="BC680" s="319"/>
      <c r="BD680" s="319"/>
      <c r="BE680" s="319"/>
      <c r="BF680" s="319"/>
      <c r="BG680" s="319"/>
      <c r="BH680" s="319"/>
      <c r="BI680" s="319"/>
      <c r="BJ680" s="319"/>
      <c r="BK680" s="319"/>
      <c r="BL680" s="319"/>
      <c r="BM680" s="319"/>
      <c r="BN680" s="319"/>
      <c r="BO680" s="319"/>
      <c r="BP680" s="319"/>
      <c r="BQ680" s="319"/>
      <c r="BR680" s="319"/>
      <c r="BS680" s="319"/>
      <c r="BT680" s="319"/>
      <c r="BU680" s="319"/>
      <c r="BV680" s="319"/>
      <c r="BW680" s="319"/>
      <c r="BX680" s="319"/>
      <c r="BY680" s="319"/>
      <c r="BZ680" s="319"/>
      <c r="CA680" s="319"/>
      <c r="CB680" s="319"/>
      <c r="CC680" s="319"/>
      <c r="CD680" s="319"/>
      <c r="CE680" s="319"/>
      <c r="CF680" s="319"/>
      <c r="CG680" s="319"/>
      <c r="CH680" s="319"/>
      <c r="CI680" s="319"/>
      <c r="CJ680" s="319"/>
      <c r="CK680" s="319"/>
    </row>
    <row r="681" spans="1:89">
      <c r="A681" s="315"/>
      <c r="B681" s="423"/>
      <c r="C681" s="424"/>
      <c r="D681" s="424"/>
      <c r="E681" s="424"/>
      <c r="F681" s="424"/>
      <c r="G681" s="424"/>
      <c r="H681" s="424"/>
      <c r="I681" s="424"/>
      <c r="J681" s="424"/>
      <c r="K681" s="425"/>
      <c r="L681" s="320"/>
      <c r="M681" s="319"/>
      <c r="N681" s="319"/>
      <c r="O681" s="319"/>
      <c r="P681" s="319"/>
      <c r="Q681" s="319"/>
      <c r="R681" s="319"/>
      <c r="S681" s="319"/>
      <c r="T681" s="319"/>
      <c r="U681" s="319"/>
      <c r="V681" s="319"/>
      <c r="W681" s="319"/>
      <c r="X681" s="319"/>
      <c r="Y681" s="319"/>
      <c r="Z681" s="319"/>
      <c r="AA681" s="319"/>
      <c r="AB681" s="319"/>
      <c r="AC681" s="319"/>
      <c r="AD681" s="319"/>
      <c r="AE681" s="319"/>
      <c r="AF681" s="319"/>
      <c r="AG681" s="319"/>
      <c r="AH681" s="319"/>
      <c r="AI681" s="319"/>
      <c r="AJ681" s="319"/>
      <c r="AK681" s="319"/>
      <c r="AL681" s="319"/>
      <c r="AM681" s="319"/>
      <c r="AN681" s="319"/>
      <c r="AO681" s="319"/>
      <c r="AP681" s="319"/>
      <c r="AQ681" s="319"/>
      <c r="AR681" s="319"/>
      <c r="AS681" s="319"/>
      <c r="AT681" s="319"/>
      <c r="AU681" s="319"/>
      <c r="AV681" s="319"/>
      <c r="AW681" s="319"/>
      <c r="AX681" s="319"/>
      <c r="AY681" s="319"/>
      <c r="AZ681" s="319"/>
      <c r="BA681" s="319"/>
      <c r="BB681" s="319"/>
      <c r="BC681" s="319"/>
      <c r="BD681" s="319"/>
      <c r="BE681" s="319"/>
      <c r="BF681" s="319"/>
      <c r="BG681" s="319"/>
      <c r="BH681" s="319"/>
      <c r="BI681" s="319"/>
      <c r="BJ681" s="319"/>
      <c r="BK681" s="319"/>
      <c r="BL681" s="319"/>
      <c r="BM681" s="319"/>
      <c r="BN681" s="319"/>
      <c r="BO681" s="319"/>
      <c r="BP681" s="319"/>
      <c r="BQ681" s="319"/>
      <c r="BR681" s="319"/>
      <c r="BS681" s="319"/>
      <c r="BT681" s="319"/>
      <c r="BU681" s="319"/>
      <c r="BV681" s="319"/>
      <c r="BW681" s="319"/>
      <c r="BX681" s="319"/>
      <c r="BY681" s="319"/>
      <c r="BZ681" s="319"/>
      <c r="CA681" s="319"/>
      <c r="CB681" s="319"/>
      <c r="CC681" s="319"/>
      <c r="CD681" s="319"/>
      <c r="CE681" s="319"/>
      <c r="CF681" s="319"/>
      <c r="CG681" s="319"/>
      <c r="CH681" s="319"/>
      <c r="CI681" s="319"/>
      <c r="CJ681" s="319"/>
      <c r="CK681" s="319"/>
    </row>
    <row r="682" spans="1:89">
      <c r="A682" s="315"/>
      <c r="B682" s="423"/>
      <c r="C682" s="424"/>
      <c r="D682" s="424"/>
      <c r="E682" s="424"/>
      <c r="F682" s="424"/>
      <c r="G682" s="424"/>
      <c r="H682" s="424"/>
      <c r="I682" s="424"/>
      <c r="J682" s="424"/>
      <c r="K682" s="425"/>
      <c r="L682" s="320"/>
      <c r="M682" s="319"/>
      <c r="N682" s="319"/>
      <c r="O682" s="319"/>
      <c r="P682" s="319"/>
      <c r="Q682" s="319"/>
      <c r="R682" s="319"/>
      <c r="S682" s="319"/>
      <c r="T682" s="319"/>
      <c r="U682" s="319"/>
      <c r="V682" s="319"/>
      <c r="W682" s="319"/>
      <c r="X682" s="319"/>
      <c r="Y682" s="319"/>
      <c r="Z682" s="319"/>
      <c r="AA682" s="319"/>
      <c r="AB682" s="319"/>
      <c r="AC682" s="319"/>
      <c r="AD682" s="319"/>
      <c r="AE682" s="319"/>
      <c r="AF682" s="319"/>
      <c r="AG682" s="319"/>
      <c r="AH682" s="319"/>
      <c r="AI682" s="319"/>
      <c r="AJ682" s="319"/>
      <c r="AK682" s="319"/>
      <c r="AL682" s="319"/>
      <c r="AM682" s="319"/>
      <c r="AN682" s="319"/>
      <c r="AO682" s="319"/>
      <c r="AP682" s="319"/>
      <c r="AQ682" s="319"/>
      <c r="AR682" s="319"/>
      <c r="AS682" s="319"/>
      <c r="AT682" s="319"/>
      <c r="AU682" s="319"/>
      <c r="AV682" s="319"/>
      <c r="AW682" s="319"/>
      <c r="AX682" s="319"/>
      <c r="AY682" s="319"/>
      <c r="AZ682" s="319"/>
      <c r="BA682" s="319"/>
      <c r="BB682" s="319"/>
      <c r="BC682" s="319"/>
      <c r="BD682" s="319"/>
      <c r="BE682" s="319"/>
      <c r="BF682" s="319"/>
      <c r="BG682" s="319"/>
      <c r="BH682" s="319"/>
      <c r="BI682" s="319"/>
      <c r="BJ682" s="319"/>
      <c r="BK682" s="319"/>
      <c r="BL682" s="319"/>
      <c r="BM682" s="319"/>
      <c r="BN682" s="319"/>
      <c r="BO682" s="319"/>
      <c r="BP682" s="319"/>
      <c r="BQ682" s="319"/>
      <c r="BR682" s="319"/>
      <c r="BS682" s="319"/>
      <c r="BT682" s="319"/>
      <c r="BU682" s="319"/>
      <c r="BV682" s="319"/>
      <c r="BW682" s="319"/>
      <c r="BX682" s="319"/>
      <c r="BY682" s="319"/>
      <c r="BZ682" s="319"/>
      <c r="CA682" s="319"/>
      <c r="CB682" s="319"/>
      <c r="CC682" s="319"/>
      <c r="CD682" s="319"/>
      <c r="CE682" s="319"/>
      <c r="CF682" s="319"/>
      <c r="CG682" s="319"/>
      <c r="CH682" s="319"/>
      <c r="CI682" s="319"/>
      <c r="CJ682" s="319"/>
      <c r="CK682" s="319"/>
    </row>
    <row r="683" spans="1:89">
      <c r="A683" s="315"/>
      <c r="B683" s="423"/>
      <c r="C683" s="424"/>
      <c r="D683" s="424"/>
      <c r="E683" s="424"/>
      <c r="F683" s="424"/>
      <c r="G683" s="424"/>
      <c r="H683" s="424"/>
      <c r="I683" s="424"/>
      <c r="J683" s="424"/>
      <c r="K683" s="425"/>
      <c r="L683" s="320"/>
      <c r="M683" s="319"/>
      <c r="N683" s="319"/>
      <c r="O683" s="319"/>
      <c r="P683" s="319"/>
      <c r="Q683" s="319"/>
      <c r="R683" s="319"/>
      <c r="S683" s="319"/>
      <c r="T683" s="319"/>
      <c r="U683" s="319"/>
      <c r="V683" s="319"/>
      <c r="W683" s="319"/>
      <c r="X683" s="319"/>
      <c r="Y683" s="319"/>
      <c r="Z683" s="319"/>
      <c r="AA683" s="319"/>
      <c r="AB683" s="319"/>
      <c r="AC683" s="319"/>
      <c r="AD683" s="319"/>
      <c r="AE683" s="319"/>
      <c r="AF683" s="319"/>
      <c r="AG683" s="319"/>
      <c r="AH683" s="319"/>
      <c r="AI683" s="319"/>
      <c r="AJ683" s="319"/>
      <c r="AK683" s="319"/>
      <c r="AL683" s="319"/>
      <c r="AM683" s="319"/>
      <c r="AN683" s="319"/>
      <c r="AO683" s="319"/>
      <c r="AP683" s="319"/>
      <c r="AQ683" s="319"/>
      <c r="AR683" s="319"/>
      <c r="AS683" s="319"/>
      <c r="AT683" s="319"/>
      <c r="AU683" s="319"/>
      <c r="AV683" s="319"/>
      <c r="AW683" s="319"/>
      <c r="AX683" s="319"/>
      <c r="AY683" s="319"/>
      <c r="AZ683" s="319"/>
      <c r="BA683" s="319"/>
      <c r="BB683" s="319"/>
      <c r="BC683" s="319"/>
      <c r="BD683" s="319"/>
      <c r="BE683" s="319"/>
      <c r="BF683" s="319"/>
      <c r="BG683" s="319"/>
      <c r="BH683" s="319"/>
      <c r="BI683" s="319"/>
      <c r="BJ683" s="319"/>
      <c r="BK683" s="319"/>
      <c r="BL683" s="319"/>
      <c r="BM683" s="319"/>
      <c r="BN683" s="319"/>
      <c r="BO683" s="319"/>
      <c r="BP683" s="319"/>
      <c r="BQ683" s="319"/>
      <c r="BR683" s="319"/>
      <c r="BS683" s="319"/>
      <c r="BT683" s="319"/>
      <c r="BU683" s="319"/>
      <c r="BV683" s="319"/>
      <c r="BW683" s="319"/>
      <c r="BX683" s="319"/>
      <c r="BY683" s="319"/>
      <c r="BZ683" s="319"/>
      <c r="CA683" s="319"/>
      <c r="CB683" s="319"/>
      <c r="CC683" s="319"/>
      <c r="CD683" s="319"/>
      <c r="CE683" s="319"/>
      <c r="CF683" s="319"/>
      <c r="CG683" s="319"/>
      <c r="CH683" s="319"/>
      <c r="CI683" s="319"/>
      <c r="CJ683" s="319"/>
      <c r="CK683" s="319"/>
    </row>
    <row r="684" spans="1:89">
      <c r="A684" s="315"/>
      <c r="B684" s="423"/>
      <c r="C684" s="424"/>
      <c r="D684" s="424"/>
      <c r="E684" s="424"/>
      <c r="F684" s="424"/>
      <c r="G684" s="424"/>
      <c r="H684" s="424"/>
      <c r="I684" s="424"/>
      <c r="J684" s="424"/>
      <c r="K684" s="425"/>
      <c r="L684" s="320"/>
      <c r="M684" s="319"/>
      <c r="N684" s="319"/>
      <c r="O684" s="319"/>
      <c r="P684" s="319"/>
      <c r="Q684" s="319"/>
      <c r="R684" s="319"/>
      <c r="S684" s="319"/>
      <c r="T684" s="319"/>
      <c r="U684" s="319"/>
      <c r="V684" s="319"/>
      <c r="W684" s="319"/>
      <c r="X684" s="319"/>
      <c r="Y684" s="319"/>
      <c r="Z684" s="319"/>
      <c r="AA684" s="319"/>
      <c r="AB684" s="319"/>
      <c r="AC684" s="319"/>
      <c r="AD684" s="319"/>
      <c r="AE684" s="319"/>
      <c r="AF684" s="319"/>
      <c r="AG684" s="319"/>
      <c r="AH684" s="319"/>
      <c r="AI684" s="319"/>
      <c r="AJ684" s="319"/>
      <c r="AK684" s="319"/>
      <c r="AL684" s="319"/>
      <c r="AM684" s="319"/>
      <c r="AN684" s="319"/>
      <c r="AO684" s="319"/>
      <c r="AP684" s="319"/>
      <c r="AQ684" s="319"/>
      <c r="AR684" s="319"/>
      <c r="AS684" s="319"/>
      <c r="AT684" s="319"/>
      <c r="AU684" s="319"/>
      <c r="AV684" s="319"/>
      <c r="AW684" s="319"/>
      <c r="AX684" s="319"/>
      <c r="AY684" s="319"/>
      <c r="AZ684" s="319"/>
      <c r="BA684" s="319"/>
      <c r="BB684" s="319"/>
      <c r="BC684" s="319"/>
      <c r="BD684" s="319"/>
      <c r="BE684" s="319"/>
      <c r="BF684" s="319"/>
      <c r="BG684" s="319"/>
      <c r="BH684" s="319"/>
      <c r="BI684" s="319"/>
      <c r="BJ684" s="319"/>
      <c r="BK684" s="319"/>
      <c r="BL684" s="319"/>
      <c r="BM684" s="319"/>
      <c r="BN684" s="319"/>
      <c r="BO684" s="319"/>
      <c r="BP684" s="319"/>
      <c r="BQ684" s="319"/>
      <c r="BR684" s="319"/>
      <c r="BS684" s="319"/>
      <c r="BT684" s="319"/>
      <c r="BU684" s="319"/>
      <c r="BV684" s="319"/>
      <c r="BW684" s="319"/>
      <c r="BX684" s="319"/>
      <c r="BY684" s="319"/>
      <c r="BZ684" s="319"/>
      <c r="CA684" s="319"/>
      <c r="CB684" s="319"/>
      <c r="CC684" s="319"/>
      <c r="CD684" s="319"/>
      <c r="CE684" s="319"/>
      <c r="CF684" s="319"/>
      <c r="CG684" s="319"/>
      <c r="CH684" s="319"/>
      <c r="CI684" s="319"/>
      <c r="CJ684" s="319"/>
      <c r="CK684" s="319"/>
    </row>
    <row r="685" spans="1:89">
      <c r="A685" s="315"/>
      <c r="B685" s="423"/>
      <c r="C685" s="424"/>
      <c r="D685" s="424"/>
      <c r="E685" s="424"/>
      <c r="F685" s="424"/>
      <c r="G685" s="424"/>
      <c r="H685" s="424"/>
      <c r="I685" s="424"/>
      <c r="J685" s="424"/>
      <c r="K685" s="425"/>
      <c r="L685" s="320"/>
      <c r="M685" s="319"/>
      <c r="N685" s="319"/>
      <c r="O685" s="319"/>
      <c r="P685" s="319"/>
      <c r="Q685" s="319"/>
      <c r="R685" s="319"/>
      <c r="S685" s="319"/>
      <c r="T685" s="319"/>
      <c r="U685" s="319"/>
      <c r="V685" s="319"/>
      <c r="W685" s="319"/>
      <c r="X685" s="319"/>
      <c r="Y685" s="319"/>
      <c r="Z685" s="319"/>
      <c r="AA685" s="319"/>
      <c r="AB685" s="319"/>
      <c r="AC685" s="319"/>
      <c r="AD685" s="319"/>
      <c r="AE685" s="319"/>
      <c r="AF685" s="319"/>
      <c r="AG685" s="319"/>
      <c r="AH685" s="319"/>
      <c r="AI685" s="319"/>
      <c r="AJ685" s="319"/>
      <c r="AK685" s="319"/>
      <c r="AL685" s="319"/>
      <c r="AM685" s="319"/>
      <c r="AN685" s="319"/>
      <c r="AO685" s="319"/>
      <c r="AP685" s="319"/>
      <c r="AQ685" s="319"/>
      <c r="AR685" s="319"/>
      <c r="AS685" s="319"/>
      <c r="AT685" s="319"/>
      <c r="AU685" s="319"/>
      <c r="AV685" s="319"/>
      <c r="AW685" s="319"/>
      <c r="AX685" s="319"/>
      <c r="AY685" s="319"/>
      <c r="AZ685" s="319"/>
      <c r="BA685" s="319"/>
      <c r="BB685" s="319"/>
      <c r="BC685" s="319"/>
      <c r="BD685" s="319"/>
      <c r="BE685" s="319"/>
      <c r="BF685" s="319"/>
      <c r="BG685" s="319"/>
      <c r="BH685" s="319"/>
      <c r="BI685" s="319"/>
      <c r="BJ685" s="319"/>
      <c r="BK685" s="319"/>
      <c r="BL685" s="319"/>
      <c r="BM685" s="319"/>
      <c r="BN685" s="319"/>
      <c r="BO685" s="319"/>
      <c r="BP685" s="319"/>
      <c r="BQ685" s="319"/>
      <c r="BR685" s="319"/>
      <c r="BS685" s="319"/>
      <c r="BT685" s="319"/>
      <c r="BU685" s="319"/>
      <c r="BV685" s="319"/>
      <c r="BW685" s="319"/>
      <c r="BX685" s="319"/>
      <c r="BY685" s="319"/>
      <c r="BZ685" s="319"/>
      <c r="CA685" s="319"/>
      <c r="CB685" s="319"/>
      <c r="CC685" s="319"/>
      <c r="CD685" s="319"/>
      <c r="CE685" s="319"/>
      <c r="CF685" s="319"/>
      <c r="CG685" s="319"/>
      <c r="CH685" s="319"/>
      <c r="CI685" s="319"/>
      <c r="CJ685" s="319"/>
      <c r="CK685" s="319"/>
    </row>
    <row r="686" spans="1:89">
      <c r="A686" s="315"/>
      <c r="B686" s="423"/>
      <c r="C686" s="424"/>
      <c r="D686" s="424"/>
      <c r="E686" s="424"/>
      <c r="F686" s="424"/>
      <c r="G686" s="424"/>
      <c r="H686" s="424"/>
      <c r="I686" s="424"/>
      <c r="J686" s="424"/>
      <c r="K686" s="425"/>
      <c r="L686" s="320"/>
      <c r="M686" s="319"/>
      <c r="N686" s="319"/>
      <c r="O686" s="319"/>
      <c r="P686" s="319"/>
      <c r="Q686" s="319"/>
      <c r="R686" s="319"/>
      <c r="S686" s="319"/>
      <c r="T686" s="319"/>
      <c r="U686" s="319"/>
      <c r="V686" s="319"/>
      <c r="W686" s="319"/>
      <c r="X686" s="319"/>
      <c r="Y686" s="319"/>
      <c r="Z686" s="319"/>
      <c r="AA686" s="319"/>
      <c r="AB686" s="319"/>
      <c r="AC686" s="319"/>
      <c r="AD686" s="319"/>
      <c r="AE686" s="319"/>
      <c r="AF686" s="319"/>
      <c r="AG686" s="319"/>
      <c r="AH686" s="319"/>
      <c r="AI686" s="319"/>
      <c r="AJ686" s="319"/>
      <c r="AK686" s="319"/>
      <c r="AL686" s="319"/>
      <c r="AM686" s="319"/>
      <c r="AN686" s="319"/>
      <c r="AO686" s="319"/>
      <c r="AP686" s="319"/>
      <c r="AQ686" s="319"/>
      <c r="AR686" s="319"/>
      <c r="AS686" s="319"/>
      <c r="AT686" s="319"/>
      <c r="AU686" s="319"/>
      <c r="AV686" s="319"/>
      <c r="AW686" s="319"/>
      <c r="AX686" s="319"/>
      <c r="AY686" s="319"/>
      <c r="AZ686" s="319"/>
      <c r="BA686" s="319"/>
      <c r="BB686" s="319"/>
      <c r="BC686" s="319"/>
      <c r="BD686" s="319"/>
      <c r="BE686" s="319"/>
      <c r="BF686" s="319"/>
      <c r="BG686" s="319"/>
      <c r="BH686" s="319"/>
      <c r="BI686" s="319"/>
      <c r="BJ686" s="319"/>
      <c r="BK686" s="319"/>
      <c r="BL686" s="319"/>
      <c r="BM686" s="319"/>
      <c r="BN686" s="319"/>
      <c r="BO686" s="319"/>
      <c r="BP686" s="319"/>
      <c r="BQ686" s="319"/>
      <c r="BR686" s="319"/>
      <c r="BS686" s="319"/>
      <c r="BT686" s="319"/>
      <c r="BU686" s="319"/>
      <c r="BV686" s="319"/>
      <c r="BW686" s="319"/>
      <c r="BX686" s="319"/>
      <c r="BY686" s="319"/>
      <c r="BZ686" s="319"/>
      <c r="CA686" s="319"/>
      <c r="CB686" s="319"/>
      <c r="CC686" s="319"/>
      <c r="CD686" s="319"/>
      <c r="CE686" s="319"/>
      <c r="CF686" s="319"/>
      <c r="CG686" s="319"/>
      <c r="CH686" s="319"/>
      <c r="CI686" s="319"/>
      <c r="CJ686" s="319"/>
      <c r="CK686" s="319"/>
    </row>
    <row r="687" spans="1:89">
      <c r="A687" s="315"/>
      <c r="B687" s="423"/>
      <c r="C687" s="424"/>
      <c r="D687" s="424"/>
      <c r="E687" s="424"/>
      <c r="F687" s="424"/>
      <c r="G687" s="424"/>
      <c r="H687" s="424"/>
      <c r="I687" s="424"/>
      <c r="J687" s="424"/>
      <c r="K687" s="425"/>
      <c r="L687" s="320"/>
      <c r="M687" s="319"/>
      <c r="N687" s="319"/>
      <c r="O687" s="319"/>
      <c r="P687" s="319"/>
      <c r="Q687" s="319"/>
      <c r="R687" s="319"/>
      <c r="S687" s="319"/>
      <c r="T687" s="319"/>
      <c r="U687" s="319"/>
      <c r="V687" s="319"/>
      <c r="W687" s="319"/>
      <c r="X687" s="319"/>
      <c r="Y687" s="319"/>
      <c r="Z687" s="319"/>
      <c r="AA687" s="319"/>
      <c r="AB687" s="319"/>
      <c r="AC687" s="319"/>
      <c r="AD687" s="319"/>
      <c r="AE687" s="319"/>
      <c r="AF687" s="319"/>
      <c r="AG687" s="319"/>
      <c r="AH687" s="319"/>
      <c r="AI687" s="319"/>
      <c r="AJ687" s="319"/>
      <c r="AK687" s="319"/>
      <c r="AL687" s="319"/>
      <c r="AM687" s="319"/>
      <c r="AN687" s="319"/>
      <c r="AO687" s="319"/>
      <c r="AP687" s="319"/>
      <c r="AQ687" s="319"/>
      <c r="AR687" s="319"/>
      <c r="AS687" s="319"/>
      <c r="AT687" s="319"/>
      <c r="AU687" s="319"/>
      <c r="AV687" s="319"/>
      <c r="AW687" s="319"/>
      <c r="AX687" s="319"/>
      <c r="AY687" s="319"/>
      <c r="AZ687" s="319"/>
      <c r="BA687" s="319"/>
      <c r="BB687" s="319"/>
      <c r="BC687" s="319"/>
      <c r="BD687" s="319"/>
      <c r="BE687" s="319"/>
      <c r="BF687" s="319"/>
      <c r="BG687" s="319"/>
      <c r="BH687" s="319"/>
      <c r="BI687" s="319"/>
      <c r="BJ687" s="319"/>
      <c r="BK687" s="319"/>
      <c r="BL687" s="319"/>
      <c r="BM687" s="319"/>
      <c r="BN687" s="319"/>
      <c r="BO687" s="319"/>
      <c r="BP687" s="319"/>
      <c r="BQ687" s="319"/>
      <c r="BR687" s="319"/>
      <c r="BS687" s="319"/>
      <c r="BT687" s="319"/>
      <c r="BU687" s="319"/>
      <c r="BV687" s="319"/>
      <c r="BW687" s="319"/>
      <c r="BX687" s="319"/>
      <c r="BY687" s="319"/>
      <c r="BZ687" s="319"/>
      <c r="CA687" s="319"/>
      <c r="CB687" s="319"/>
      <c r="CC687" s="319"/>
      <c r="CD687" s="319"/>
      <c r="CE687" s="319"/>
      <c r="CF687" s="319"/>
      <c r="CG687" s="319"/>
      <c r="CH687" s="319"/>
      <c r="CI687" s="319"/>
      <c r="CJ687" s="319"/>
      <c r="CK687" s="319"/>
    </row>
    <row r="688" spans="1:89">
      <c r="A688" s="315"/>
      <c r="B688" s="423"/>
      <c r="C688" s="424"/>
      <c r="D688" s="424"/>
      <c r="E688" s="424"/>
      <c r="F688" s="424"/>
      <c r="G688" s="424"/>
      <c r="H688" s="424"/>
      <c r="I688" s="424"/>
      <c r="J688" s="424"/>
      <c r="K688" s="425"/>
      <c r="L688" s="320"/>
      <c r="M688" s="319"/>
      <c r="N688" s="319"/>
      <c r="O688" s="319"/>
      <c r="P688" s="319"/>
      <c r="Q688" s="319"/>
      <c r="R688" s="319"/>
      <c r="S688" s="319"/>
      <c r="T688" s="319"/>
      <c r="U688" s="319"/>
      <c r="V688" s="319"/>
      <c r="W688" s="319"/>
      <c r="X688" s="319"/>
      <c r="Y688" s="319"/>
      <c r="Z688" s="319"/>
      <c r="AA688" s="319"/>
      <c r="AB688" s="319"/>
      <c r="AC688" s="319"/>
      <c r="AD688" s="319"/>
      <c r="AE688" s="319"/>
      <c r="AF688" s="319"/>
      <c r="AG688" s="319"/>
      <c r="AH688" s="319"/>
      <c r="AI688" s="319"/>
      <c r="AJ688" s="319"/>
      <c r="AK688" s="319"/>
      <c r="AL688" s="319"/>
      <c r="AM688" s="319"/>
      <c r="AN688" s="319"/>
      <c r="AO688" s="319"/>
      <c r="AP688" s="319"/>
      <c r="AQ688" s="319"/>
      <c r="AR688" s="319"/>
      <c r="AS688" s="319"/>
      <c r="AT688" s="319"/>
      <c r="AU688" s="319"/>
      <c r="AV688" s="319"/>
      <c r="AW688" s="319"/>
      <c r="AX688" s="319"/>
      <c r="AY688" s="319"/>
      <c r="AZ688" s="319"/>
      <c r="BA688" s="319"/>
      <c r="BB688" s="319"/>
      <c r="BC688" s="319"/>
      <c r="BD688" s="319"/>
      <c r="BE688" s="319"/>
      <c r="BF688" s="319"/>
      <c r="BG688" s="319"/>
      <c r="BH688" s="319"/>
      <c r="BI688" s="319"/>
      <c r="BJ688" s="319"/>
      <c r="BK688" s="319"/>
      <c r="BL688" s="319"/>
      <c r="BM688" s="319"/>
      <c r="BN688" s="319"/>
      <c r="BO688" s="319"/>
      <c r="BP688" s="319"/>
      <c r="BQ688" s="319"/>
      <c r="BR688" s="319"/>
      <c r="BS688" s="319"/>
      <c r="BT688" s="319"/>
      <c r="BU688" s="319"/>
      <c r="BV688" s="319"/>
      <c r="BW688" s="319"/>
      <c r="BX688" s="319"/>
      <c r="BY688" s="319"/>
      <c r="BZ688" s="319"/>
      <c r="CA688" s="319"/>
      <c r="CB688" s="319"/>
      <c r="CC688" s="319"/>
      <c r="CD688" s="319"/>
      <c r="CE688" s="319"/>
      <c r="CF688" s="319"/>
      <c r="CG688" s="319"/>
      <c r="CH688" s="319"/>
      <c r="CI688" s="319"/>
      <c r="CJ688" s="319"/>
      <c r="CK688" s="319"/>
    </row>
    <row r="689" spans="1:89">
      <c r="A689" s="315"/>
      <c r="B689" s="423"/>
      <c r="C689" s="424"/>
      <c r="D689" s="424"/>
      <c r="E689" s="424"/>
      <c r="F689" s="424"/>
      <c r="G689" s="424"/>
      <c r="H689" s="424"/>
      <c r="I689" s="424"/>
      <c r="J689" s="424"/>
      <c r="K689" s="425"/>
      <c r="L689" s="320"/>
      <c r="M689" s="319"/>
      <c r="N689" s="319"/>
      <c r="O689" s="319"/>
      <c r="P689" s="319"/>
      <c r="Q689" s="319"/>
      <c r="R689" s="319"/>
      <c r="S689" s="319"/>
      <c r="T689" s="319"/>
      <c r="U689" s="319"/>
      <c r="V689" s="319"/>
      <c r="W689" s="319"/>
      <c r="X689" s="319"/>
      <c r="Y689" s="319"/>
      <c r="Z689" s="319"/>
      <c r="AA689" s="319"/>
      <c r="AB689" s="319"/>
      <c r="AC689" s="319"/>
      <c r="AD689" s="319"/>
      <c r="AE689" s="319"/>
      <c r="AF689" s="319"/>
      <c r="AG689" s="319"/>
      <c r="AH689" s="319"/>
      <c r="AI689" s="319"/>
      <c r="AJ689" s="319"/>
      <c r="AK689" s="319"/>
      <c r="AL689" s="319"/>
      <c r="AM689" s="319"/>
      <c r="AN689" s="319"/>
      <c r="AO689" s="319"/>
      <c r="AP689" s="319"/>
      <c r="AQ689" s="319"/>
      <c r="AR689" s="319"/>
      <c r="AS689" s="319"/>
      <c r="AT689" s="319"/>
      <c r="AU689" s="319"/>
      <c r="AV689" s="319"/>
      <c r="AW689" s="319"/>
      <c r="AX689" s="319"/>
      <c r="AY689" s="319"/>
      <c r="AZ689" s="319"/>
      <c r="BA689" s="319"/>
      <c r="BB689" s="319"/>
      <c r="BC689" s="319"/>
      <c r="BD689" s="319"/>
      <c r="BE689" s="319"/>
      <c r="BF689" s="319"/>
      <c r="BG689" s="319"/>
      <c r="BH689" s="319"/>
      <c r="BI689" s="319"/>
      <c r="BJ689" s="319"/>
      <c r="BK689" s="319"/>
      <c r="BL689" s="319"/>
      <c r="BM689" s="319"/>
      <c r="BN689" s="319"/>
      <c r="BO689" s="319"/>
      <c r="BP689" s="319"/>
      <c r="BQ689" s="319"/>
      <c r="BR689" s="319"/>
      <c r="BS689" s="319"/>
      <c r="BT689" s="319"/>
      <c r="BU689" s="319"/>
      <c r="BV689" s="319"/>
      <c r="BW689" s="319"/>
      <c r="BX689" s="319"/>
      <c r="BY689" s="319"/>
      <c r="BZ689" s="319"/>
      <c r="CA689" s="319"/>
      <c r="CB689" s="319"/>
      <c r="CC689" s="319"/>
      <c r="CD689" s="319"/>
      <c r="CE689" s="319"/>
      <c r="CF689" s="319"/>
      <c r="CG689" s="319"/>
      <c r="CH689" s="319"/>
      <c r="CI689" s="319"/>
      <c r="CJ689" s="319"/>
      <c r="CK689" s="319"/>
    </row>
    <row r="690" spans="1:89">
      <c r="A690" s="315"/>
      <c r="B690" s="423"/>
      <c r="C690" s="424"/>
      <c r="D690" s="424"/>
      <c r="E690" s="424"/>
      <c r="F690" s="424"/>
      <c r="G690" s="424"/>
      <c r="H690" s="424"/>
      <c r="I690" s="424"/>
      <c r="J690" s="424"/>
      <c r="K690" s="425"/>
      <c r="L690" s="320"/>
      <c r="M690" s="319"/>
      <c r="N690" s="319"/>
      <c r="O690" s="319"/>
      <c r="P690" s="319"/>
      <c r="Q690" s="319"/>
      <c r="R690" s="319"/>
      <c r="S690" s="319"/>
      <c r="T690" s="319"/>
      <c r="U690" s="319"/>
      <c r="V690" s="319"/>
      <c r="W690" s="319"/>
      <c r="X690" s="319"/>
      <c r="Y690" s="319"/>
      <c r="Z690" s="319"/>
      <c r="AA690" s="319"/>
      <c r="AB690" s="319"/>
      <c r="AC690" s="319"/>
      <c r="AD690" s="319"/>
      <c r="AE690" s="319"/>
      <c r="AF690" s="319"/>
      <c r="AG690" s="319"/>
      <c r="AH690" s="319"/>
      <c r="AI690" s="319"/>
      <c r="AJ690" s="319"/>
      <c r="AK690" s="319"/>
      <c r="AL690" s="319"/>
      <c r="AM690" s="319"/>
      <c r="AN690" s="319"/>
      <c r="AO690" s="319"/>
      <c r="AP690" s="319"/>
      <c r="AQ690" s="319"/>
      <c r="AR690" s="319"/>
      <c r="AS690" s="319"/>
      <c r="AT690" s="319"/>
      <c r="AU690" s="319"/>
      <c r="AV690" s="319"/>
      <c r="AW690" s="319"/>
      <c r="AX690" s="319"/>
      <c r="AY690" s="319"/>
      <c r="AZ690" s="319"/>
      <c r="BA690" s="319"/>
      <c r="BB690" s="319"/>
      <c r="BC690" s="319"/>
      <c r="BD690" s="319"/>
      <c r="BE690" s="319"/>
      <c r="BF690" s="319"/>
      <c r="BG690" s="319"/>
      <c r="BH690" s="319"/>
      <c r="BI690" s="319"/>
      <c r="BJ690" s="319"/>
      <c r="BK690" s="319"/>
      <c r="BL690" s="319"/>
      <c r="BM690" s="319"/>
      <c r="BN690" s="319"/>
      <c r="BO690" s="319"/>
      <c r="BP690" s="319"/>
      <c r="BQ690" s="319"/>
      <c r="BR690" s="319"/>
      <c r="BS690" s="319"/>
      <c r="BT690" s="319"/>
      <c r="BU690" s="319"/>
      <c r="BV690" s="319"/>
      <c r="BW690" s="319"/>
      <c r="BX690" s="319"/>
      <c r="BY690" s="319"/>
      <c r="BZ690" s="319"/>
      <c r="CA690" s="319"/>
      <c r="CB690" s="319"/>
      <c r="CC690" s="319"/>
      <c r="CD690" s="319"/>
      <c r="CE690" s="319"/>
      <c r="CF690" s="319"/>
      <c r="CG690" s="319"/>
      <c r="CH690" s="319"/>
      <c r="CI690" s="319"/>
      <c r="CJ690" s="319"/>
      <c r="CK690" s="319"/>
    </row>
    <row r="691" spans="1:89">
      <c r="A691" s="315"/>
      <c r="B691" s="423"/>
      <c r="C691" s="424"/>
      <c r="D691" s="424"/>
      <c r="E691" s="424"/>
      <c r="F691" s="424"/>
      <c r="G691" s="424"/>
      <c r="H691" s="424"/>
      <c r="I691" s="424"/>
      <c r="J691" s="424"/>
      <c r="K691" s="425"/>
      <c r="L691" s="320"/>
      <c r="M691" s="319"/>
      <c r="N691" s="319"/>
      <c r="O691" s="319"/>
      <c r="P691" s="319"/>
      <c r="Q691" s="319"/>
      <c r="R691" s="319"/>
      <c r="S691" s="319"/>
      <c r="T691" s="319"/>
      <c r="U691" s="319"/>
      <c r="V691" s="319"/>
      <c r="W691" s="319"/>
      <c r="X691" s="319"/>
      <c r="Y691" s="319"/>
      <c r="Z691" s="319"/>
      <c r="AA691" s="319"/>
      <c r="AB691" s="319"/>
      <c r="AC691" s="319"/>
      <c r="AD691" s="319"/>
      <c r="AE691" s="319"/>
      <c r="AF691" s="319"/>
      <c r="AG691" s="319"/>
      <c r="AH691" s="319"/>
      <c r="AI691" s="319"/>
      <c r="AJ691" s="319"/>
      <c r="AK691" s="319"/>
      <c r="AL691" s="319"/>
      <c r="AM691" s="319"/>
      <c r="AN691" s="319"/>
      <c r="AO691" s="319"/>
      <c r="AP691" s="319"/>
      <c r="AQ691" s="319"/>
      <c r="AR691" s="319"/>
      <c r="AS691" s="319"/>
      <c r="AT691" s="319"/>
      <c r="AU691" s="319"/>
      <c r="AV691" s="319"/>
      <c r="AW691" s="319"/>
      <c r="AX691" s="319"/>
      <c r="AY691" s="319"/>
      <c r="AZ691" s="319"/>
      <c r="BA691" s="319"/>
      <c r="BB691" s="319"/>
      <c r="BC691" s="319"/>
      <c r="BD691" s="319"/>
      <c r="BE691" s="319"/>
      <c r="BF691" s="319"/>
      <c r="BG691" s="319"/>
      <c r="BH691" s="319"/>
      <c r="BI691" s="319"/>
      <c r="BJ691" s="319"/>
      <c r="BK691" s="319"/>
      <c r="BL691" s="319"/>
      <c r="BM691" s="319"/>
      <c r="BN691" s="319"/>
      <c r="BO691" s="319"/>
      <c r="BP691" s="319"/>
      <c r="BQ691" s="319"/>
      <c r="BR691" s="319"/>
      <c r="BS691" s="319"/>
      <c r="BT691" s="319"/>
      <c r="BU691" s="319"/>
      <c r="BV691" s="319"/>
      <c r="BW691" s="319"/>
      <c r="BX691" s="319"/>
      <c r="BY691" s="319"/>
      <c r="BZ691" s="319"/>
      <c r="CA691" s="319"/>
      <c r="CB691" s="319"/>
      <c r="CC691" s="319"/>
      <c r="CD691" s="319"/>
      <c r="CE691" s="319"/>
      <c r="CF691" s="319"/>
      <c r="CG691" s="319"/>
      <c r="CH691" s="319"/>
      <c r="CI691" s="319"/>
      <c r="CJ691" s="319"/>
      <c r="CK691" s="319"/>
    </row>
    <row r="692" spans="1:89">
      <c r="A692" s="315"/>
      <c r="B692" s="423"/>
      <c r="C692" s="424"/>
      <c r="D692" s="424"/>
      <c r="E692" s="424"/>
      <c r="F692" s="424"/>
      <c r="G692" s="424"/>
      <c r="H692" s="424"/>
      <c r="I692" s="424"/>
      <c r="J692" s="424"/>
      <c r="K692" s="425"/>
      <c r="L692" s="320"/>
      <c r="M692" s="319"/>
      <c r="N692" s="319"/>
      <c r="O692" s="319"/>
      <c r="P692" s="319"/>
      <c r="Q692" s="319"/>
      <c r="R692" s="319"/>
      <c r="S692" s="319"/>
      <c r="T692" s="319"/>
      <c r="U692" s="319"/>
      <c r="V692" s="319"/>
      <c r="W692" s="319"/>
      <c r="X692" s="319"/>
      <c r="Y692" s="319"/>
      <c r="Z692" s="319"/>
      <c r="AA692" s="319"/>
      <c r="AB692" s="319"/>
      <c r="AC692" s="319"/>
      <c r="AD692" s="319"/>
      <c r="AE692" s="319"/>
      <c r="AF692" s="319"/>
      <c r="AG692" s="319"/>
      <c r="AH692" s="319"/>
      <c r="AI692" s="319"/>
      <c r="AJ692" s="319"/>
      <c r="AK692" s="319"/>
      <c r="AL692" s="319"/>
      <c r="AM692" s="319"/>
      <c r="AN692" s="319"/>
      <c r="AO692" s="319"/>
      <c r="AP692" s="319"/>
      <c r="AQ692" s="319"/>
      <c r="AR692" s="319"/>
      <c r="AS692" s="319"/>
      <c r="AT692" s="319"/>
      <c r="AU692" s="319"/>
      <c r="AV692" s="319"/>
      <c r="AW692" s="319"/>
      <c r="AX692" s="319"/>
      <c r="AY692" s="319"/>
      <c r="AZ692" s="319"/>
      <c r="BA692" s="319"/>
      <c r="BB692" s="319"/>
      <c r="BC692" s="319"/>
      <c r="BD692" s="319"/>
      <c r="BE692" s="319"/>
      <c r="BF692" s="319"/>
      <c r="BG692" s="319"/>
      <c r="BH692" s="319"/>
      <c r="BI692" s="319"/>
      <c r="BJ692" s="319"/>
      <c r="BK692" s="319"/>
      <c r="BL692" s="319"/>
      <c r="BM692" s="319"/>
      <c r="BN692" s="319"/>
      <c r="BO692" s="319"/>
      <c r="BP692" s="319"/>
      <c r="BQ692" s="319"/>
      <c r="BR692" s="319"/>
      <c r="BS692" s="319"/>
      <c r="BT692" s="319"/>
      <c r="BU692" s="319"/>
      <c r="BV692" s="319"/>
      <c r="BW692" s="319"/>
      <c r="BX692" s="319"/>
      <c r="BY692" s="319"/>
      <c r="BZ692" s="319"/>
      <c r="CA692" s="319"/>
      <c r="CB692" s="319"/>
      <c r="CC692" s="319"/>
      <c r="CD692" s="319"/>
      <c r="CE692" s="319"/>
      <c r="CF692" s="319"/>
      <c r="CG692" s="319"/>
      <c r="CH692" s="319"/>
      <c r="CI692" s="319"/>
      <c r="CJ692" s="319"/>
      <c r="CK692" s="319"/>
    </row>
    <row r="693" spans="1:89">
      <c r="A693" s="315"/>
      <c r="B693" s="423"/>
      <c r="C693" s="424"/>
      <c r="D693" s="424"/>
      <c r="E693" s="424"/>
      <c r="F693" s="424"/>
      <c r="G693" s="424"/>
      <c r="H693" s="424"/>
      <c r="I693" s="424"/>
      <c r="J693" s="424"/>
      <c r="K693" s="425"/>
      <c r="L693" s="320"/>
      <c r="M693" s="319"/>
      <c r="N693" s="319"/>
      <c r="O693" s="319"/>
      <c r="P693" s="319"/>
      <c r="Q693" s="319"/>
      <c r="R693" s="319"/>
      <c r="S693" s="319"/>
      <c r="T693" s="319"/>
      <c r="U693" s="319"/>
      <c r="V693" s="319"/>
      <c r="W693" s="319"/>
      <c r="X693" s="319"/>
      <c r="Y693" s="319"/>
      <c r="Z693" s="319"/>
      <c r="AA693" s="319"/>
      <c r="AB693" s="319"/>
      <c r="AC693" s="319"/>
      <c r="AD693" s="319"/>
      <c r="AE693" s="319"/>
      <c r="AF693" s="319"/>
      <c r="AG693" s="319"/>
      <c r="AH693" s="319"/>
      <c r="AI693" s="319"/>
      <c r="AJ693" s="319"/>
      <c r="AK693" s="319"/>
      <c r="AL693" s="319"/>
      <c r="AM693" s="319"/>
      <c r="AN693" s="319"/>
      <c r="AO693" s="319"/>
      <c r="AP693" s="319"/>
      <c r="AQ693" s="319"/>
      <c r="AR693" s="319"/>
      <c r="AS693" s="319"/>
      <c r="AT693" s="319"/>
      <c r="AU693" s="319"/>
      <c r="AV693" s="319"/>
      <c r="AW693" s="319"/>
      <c r="AX693" s="319"/>
      <c r="AY693" s="319"/>
      <c r="AZ693" s="319"/>
      <c r="BA693" s="319"/>
      <c r="BB693" s="319"/>
      <c r="BC693" s="319"/>
      <c r="BD693" s="319"/>
      <c r="BE693" s="319"/>
      <c r="BF693" s="319"/>
      <c r="BG693" s="319"/>
      <c r="BH693" s="319"/>
      <c r="BI693" s="319"/>
      <c r="BJ693" s="319"/>
      <c r="BK693" s="319"/>
      <c r="BL693" s="319"/>
      <c r="BM693" s="319"/>
      <c r="BN693" s="319"/>
      <c r="BO693" s="319"/>
      <c r="BP693" s="319"/>
      <c r="BQ693" s="319"/>
      <c r="BR693" s="319"/>
      <c r="BS693" s="319"/>
      <c r="BT693" s="319"/>
      <c r="BU693" s="319"/>
      <c r="BV693" s="319"/>
      <c r="BW693" s="319"/>
      <c r="BX693" s="319"/>
      <c r="BY693" s="319"/>
      <c r="BZ693" s="319"/>
      <c r="CA693" s="319"/>
      <c r="CB693" s="319"/>
      <c r="CC693" s="319"/>
      <c r="CD693" s="319"/>
      <c r="CE693" s="319"/>
      <c r="CF693" s="319"/>
      <c r="CG693" s="319"/>
      <c r="CH693" s="319"/>
      <c r="CI693" s="319"/>
      <c r="CJ693" s="319"/>
      <c r="CK693" s="319"/>
    </row>
    <row r="694" spans="1:89">
      <c r="A694" s="315"/>
      <c r="B694" s="423"/>
      <c r="C694" s="424"/>
      <c r="D694" s="424"/>
      <c r="E694" s="424"/>
      <c r="F694" s="424"/>
      <c r="G694" s="424"/>
      <c r="H694" s="424"/>
      <c r="I694" s="424"/>
      <c r="J694" s="424"/>
      <c r="K694" s="425"/>
      <c r="L694" s="320"/>
      <c r="M694" s="319"/>
      <c r="N694" s="319"/>
      <c r="O694" s="319"/>
      <c r="P694" s="319"/>
      <c r="Q694" s="319"/>
      <c r="R694" s="319"/>
      <c r="S694" s="319"/>
      <c r="T694" s="319"/>
      <c r="U694" s="319"/>
      <c r="V694" s="319"/>
      <c r="W694" s="319"/>
      <c r="X694" s="319"/>
      <c r="Y694" s="319"/>
      <c r="Z694" s="319"/>
      <c r="AA694" s="319"/>
      <c r="AB694" s="319"/>
      <c r="AC694" s="319"/>
      <c r="AD694" s="319"/>
      <c r="AE694" s="319"/>
      <c r="AF694" s="319"/>
      <c r="AG694" s="319"/>
      <c r="AH694" s="319"/>
      <c r="AI694" s="319"/>
      <c r="AJ694" s="319"/>
      <c r="AK694" s="319"/>
      <c r="AL694" s="319"/>
      <c r="AM694" s="319"/>
      <c r="AN694" s="319"/>
      <c r="AO694" s="319"/>
      <c r="AP694" s="319"/>
      <c r="AQ694" s="319"/>
      <c r="AR694" s="319"/>
      <c r="AS694" s="319"/>
      <c r="AT694" s="319"/>
      <c r="AU694" s="319"/>
      <c r="AV694" s="319"/>
      <c r="AW694" s="319"/>
      <c r="AX694" s="319"/>
      <c r="AY694" s="319"/>
      <c r="AZ694" s="319"/>
      <c r="BA694" s="319"/>
      <c r="BB694" s="319"/>
      <c r="BC694" s="319"/>
      <c r="BD694" s="319"/>
      <c r="BE694" s="319"/>
      <c r="BF694" s="319"/>
      <c r="BG694" s="319"/>
      <c r="BH694" s="319"/>
      <c r="BI694" s="319"/>
      <c r="BJ694" s="319"/>
      <c r="BK694" s="319"/>
      <c r="BL694" s="319"/>
      <c r="BM694" s="319"/>
      <c r="BN694" s="319"/>
      <c r="BO694" s="319"/>
      <c r="BP694" s="319"/>
      <c r="BQ694" s="319"/>
      <c r="BR694" s="319"/>
      <c r="BS694" s="319"/>
      <c r="BT694" s="319"/>
      <c r="BU694" s="319"/>
      <c r="BV694" s="319"/>
      <c r="BW694" s="319"/>
      <c r="BX694" s="319"/>
      <c r="BY694" s="319"/>
      <c r="BZ694" s="319"/>
      <c r="CA694" s="319"/>
      <c r="CB694" s="319"/>
      <c r="CC694" s="319"/>
      <c r="CD694" s="319"/>
      <c r="CE694" s="319"/>
      <c r="CF694" s="319"/>
      <c r="CG694" s="319"/>
      <c r="CH694" s="319"/>
      <c r="CI694" s="319"/>
      <c r="CJ694" s="319"/>
      <c r="CK694" s="319"/>
    </row>
    <row r="695" spans="1:89">
      <c r="A695" s="315"/>
      <c r="B695" s="423"/>
      <c r="C695" s="424"/>
      <c r="D695" s="424"/>
      <c r="E695" s="424"/>
      <c r="F695" s="424"/>
      <c r="G695" s="424"/>
      <c r="H695" s="424"/>
      <c r="I695" s="424"/>
      <c r="J695" s="424"/>
      <c r="K695" s="425"/>
      <c r="L695" s="320"/>
      <c r="M695" s="319"/>
      <c r="N695" s="319"/>
      <c r="O695" s="319"/>
      <c r="P695" s="319"/>
      <c r="Q695" s="319"/>
      <c r="R695" s="319"/>
      <c r="S695" s="319"/>
      <c r="T695" s="319"/>
      <c r="U695" s="319"/>
      <c r="V695" s="319"/>
      <c r="W695" s="319"/>
      <c r="X695" s="319"/>
      <c r="Y695" s="319"/>
      <c r="Z695" s="319"/>
      <c r="AA695" s="319"/>
      <c r="AB695" s="319"/>
      <c r="AC695" s="319"/>
      <c r="AD695" s="319"/>
      <c r="AE695" s="319"/>
      <c r="AF695" s="319"/>
      <c r="AG695" s="319"/>
      <c r="AH695" s="319"/>
      <c r="AI695" s="319"/>
      <c r="AJ695" s="319"/>
      <c r="AK695" s="319"/>
      <c r="AL695" s="319"/>
      <c r="AM695" s="319"/>
      <c r="AN695" s="319"/>
      <c r="AO695" s="319"/>
      <c r="AP695" s="319"/>
      <c r="AQ695" s="319"/>
      <c r="AR695" s="319"/>
      <c r="AS695" s="319"/>
      <c r="AT695" s="319"/>
      <c r="AU695" s="319"/>
      <c r="AV695" s="319"/>
      <c r="AW695" s="319"/>
      <c r="AX695" s="319"/>
      <c r="AY695" s="319"/>
      <c r="AZ695" s="319"/>
      <c r="BA695" s="319"/>
      <c r="BB695" s="319"/>
      <c r="BC695" s="319"/>
      <c r="BD695" s="319"/>
      <c r="BE695" s="319"/>
      <c r="BF695" s="319"/>
      <c r="BG695" s="319"/>
      <c r="BH695" s="319"/>
      <c r="BI695" s="319"/>
      <c r="BJ695" s="319"/>
      <c r="BK695" s="319"/>
      <c r="BL695" s="319"/>
      <c r="BM695" s="319"/>
      <c r="BN695" s="319"/>
      <c r="BO695" s="319"/>
      <c r="BP695" s="319"/>
      <c r="BQ695" s="319"/>
      <c r="BR695" s="319"/>
      <c r="BS695" s="319"/>
      <c r="BT695" s="319"/>
      <c r="BU695" s="319"/>
      <c r="BV695" s="319"/>
      <c r="BW695" s="319"/>
      <c r="BX695" s="319"/>
      <c r="BY695" s="319"/>
      <c r="BZ695" s="319"/>
      <c r="CA695" s="319"/>
      <c r="CB695" s="319"/>
      <c r="CC695" s="319"/>
      <c r="CD695" s="319"/>
      <c r="CE695" s="319"/>
      <c r="CF695" s="319"/>
      <c r="CG695" s="319"/>
      <c r="CH695" s="319"/>
      <c r="CI695" s="319"/>
      <c r="CJ695" s="319"/>
      <c r="CK695" s="319"/>
    </row>
    <row r="696" spans="1:89">
      <c r="A696" s="315"/>
      <c r="B696" s="423"/>
      <c r="C696" s="424"/>
      <c r="D696" s="424"/>
      <c r="E696" s="424"/>
      <c r="F696" s="424"/>
      <c r="G696" s="424"/>
      <c r="H696" s="424"/>
      <c r="I696" s="424"/>
      <c r="J696" s="424"/>
      <c r="K696" s="425"/>
      <c r="L696" s="320"/>
      <c r="M696" s="319"/>
      <c r="N696" s="319"/>
      <c r="O696" s="319"/>
      <c r="P696" s="319"/>
      <c r="Q696" s="319"/>
      <c r="R696" s="319"/>
      <c r="S696" s="319"/>
      <c r="T696" s="319"/>
      <c r="U696" s="319"/>
      <c r="V696" s="319"/>
      <c r="W696" s="319"/>
      <c r="X696" s="319"/>
      <c r="Y696" s="319"/>
      <c r="Z696" s="319"/>
      <c r="AA696" s="319"/>
      <c r="AB696" s="319"/>
      <c r="AC696" s="319"/>
      <c r="AD696" s="319"/>
      <c r="AE696" s="319"/>
      <c r="AF696" s="319"/>
      <c r="AG696" s="319"/>
      <c r="AH696" s="319"/>
      <c r="AI696" s="319"/>
      <c r="AJ696" s="319"/>
      <c r="AK696" s="319"/>
      <c r="AL696" s="319"/>
      <c r="AM696" s="319"/>
      <c r="AN696" s="319"/>
      <c r="AO696" s="319"/>
      <c r="AP696" s="319"/>
      <c r="AQ696" s="319"/>
      <c r="AR696" s="319"/>
      <c r="AS696" s="319"/>
      <c r="AT696" s="319"/>
      <c r="AU696" s="319"/>
      <c r="AV696" s="319"/>
      <c r="AW696" s="319"/>
      <c r="AX696" s="319"/>
      <c r="AY696" s="319"/>
      <c r="AZ696" s="319"/>
      <c r="BA696" s="319"/>
      <c r="BB696" s="319"/>
      <c r="BC696" s="319"/>
      <c r="BD696" s="319"/>
      <c r="BE696" s="319"/>
      <c r="BF696" s="319"/>
      <c r="BG696" s="319"/>
      <c r="BH696" s="319"/>
      <c r="BI696" s="319"/>
      <c r="BJ696" s="319"/>
      <c r="BK696" s="319"/>
      <c r="BL696" s="319"/>
      <c r="BM696" s="319"/>
      <c r="BN696" s="319"/>
      <c r="BO696" s="319"/>
      <c r="BP696" s="319"/>
      <c r="BQ696" s="319"/>
      <c r="BR696" s="319"/>
      <c r="BS696" s="319"/>
      <c r="BT696" s="319"/>
      <c r="BU696" s="319"/>
      <c r="BV696" s="319"/>
      <c r="BW696" s="319"/>
      <c r="BX696" s="319"/>
      <c r="BY696" s="319"/>
      <c r="BZ696" s="319"/>
      <c r="CA696" s="319"/>
      <c r="CB696" s="319"/>
      <c r="CC696" s="319"/>
      <c r="CD696" s="319"/>
      <c r="CE696" s="319"/>
      <c r="CF696" s="319"/>
      <c r="CG696" s="319"/>
      <c r="CH696" s="319"/>
      <c r="CI696" s="319"/>
      <c r="CJ696" s="319"/>
      <c r="CK696" s="319"/>
    </row>
    <row r="697" spans="1:89">
      <c r="A697" s="315"/>
      <c r="B697" s="423"/>
      <c r="C697" s="424"/>
      <c r="D697" s="424"/>
      <c r="E697" s="424"/>
      <c r="F697" s="424"/>
      <c r="G697" s="424"/>
      <c r="H697" s="424"/>
      <c r="I697" s="424"/>
      <c r="J697" s="424"/>
      <c r="K697" s="425"/>
      <c r="L697" s="320"/>
      <c r="M697" s="319"/>
      <c r="N697" s="319"/>
      <c r="O697" s="319"/>
      <c r="P697" s="319"/>
      <c r="Q697" s="319"/>
      <c r="R697" s="319"/>
      <c r="S697" s="319"/>
      <c r="T697" s="319"/>
      <c r="U697" s="319"/>
      <c r="V697" s="319"/>
      <c r="W697" s="319"/>
      <c r="X697" s="319"/>
      <c r="Y697" s="319"/>
      <c r="Z697" s="319"/>
      <c r="AA697" s="319"/>
      <c r="AB697" s="319"/>
      <c r="AC697" s="319"/>
      <c r="AD697" s="319"/>
      <c r="AE697" s="319"/>
      <c r="AF697" s="319"/>
      <c r="AG697" s="319"/>
      <c r="AH697" s="319"/>
      <c r="AI697" s="319"/>
      <c r="AJ697" s="319"/>
      <c r="AK697" s="319"/>
      <c r="AL697" s="319"/>
      <c r="AM697" s="319"/>
      <c r="AN697" s="319"/>
      <c r="AO697" s="319"/>
      <c r="AP697" s="319"/>
      <c r="AQ697" s="319"/>
      <c r="AR697" s="319"/>
      <c r="AS697" s="319"/>
      <c r="AT697" s="319"/>
      <c r="AU697" s="319"/>
      <c r="AV697" s="319"/>
      <c r="AW697" s="319"/>
      <c r="AX697" s="319"/>
      <c r="AY697" s="319"/>
      <c r="AZ697" s="319"/>
      <c r="BA697" s="319"/>
      <c r="BB697" s="319"/>
      <c r="BC697" s="319"/>
      <c r="BD697" s="319"/>
      <c r="BE697" s="319"/>
      <c r="BF697" s="319"/>
      <c r="BG697" s="319"/>
      <c r="BH697" s="319"/>
      <c r="BI697" s="319"/>
      <c r="BJ697" s="319"/>
      <c r="BK697" s="319"/>
      <c r="BL697" s="319"/>
      <c r="BM697" s="319"/>
      <c r="BN697" s="319"/>
      <c r="BO697" s="319"/>
      <c r="BP697" s="319"/>
      <c r="BQ697" s="319"/>
      <c r="BR697" s="319"/>
      <c r="BS697" s="319"/>
      <c r="BT697" s="319"/>
      <c r="BU697" s="319"/>
      <c r="BV697" s="319"/>
      <c r="BW697" s="319"/>
      <c r="BX697" s="319"/>
      <c r="BY697" s="319"/>
      <c r="BZ697" s="319"/>
      <c r="CA697" s="319"/>
      <c r="CB697" s="319"/>
      <c r="CC697" s="319"/>
      <c r="CD697" s="319"/>
      <c r="CE697" s="319"/>
      <c r="CF697" s="319"/>
      <c r="CG697" s="319"/>
      <c r="CH697" s="319"/>
      <c r="CI697" s="319"/>
      <c r="CJ697" s="319"/>
      <c r="CK697" s="319"/>
    </row>
    <row r="698" spans="1:89">
      <c r="A698" s="315"/>
      <c r="B698" s="423"/>
      <c r="C698" s="424"/>
      <c r="D698" s="424"/>
      <c r="E698" s="424"/>
      <c r="F698" s="424"/>
      <c r="G698" s="424"/>
      <c r="H698" s="424"/>
      <c r="I698" s="424"/>
      <c r="J698" s="424"/>
      <c r="K698" s="425"/>
      <c r="L698" s="320"/>
      <c r="M698" s="319"/>
      <c r="N698" s="319"/>
      <c r="O698" s="319"/>
      <c r="P698" s="319"/>
      <c r="Q698" s="319"/>
      <c r="R698" s="319"/>
      <c r="S698" s="319"/>
      <c r="T698" s="319"/>
      <c r="U698" s="319"/>
      <c r="V698" s="319"/>
      <c r="W698" s="319"/>
      <c r="X698" s="319"/>
      <c r="Y698" s="319"/>
      <c r="Z698" s="319"/>
      <c r="AA698" s="319"/>
      <c r="AB698" s="319"/>
      <c r="AC698" s="319"/>
      <c r="AD698" s="319"/>
      <c r="AE698" s="319"/>
      <c r="AF698" s="319"/>
      <c r="AG698" s="319"/>
      <c r="AH698" s="319"/>
      <c r="AI698" s="319"/>
      <c r="AJ698" s="319"/>
      <c r="AK698" s="319"/>
      <c r="AL698" s="319"/>
      <c r="AM698" s="319"/>
      <c r="AN698" s="319"/>
      <c r="AO698" s="319"/>
      <c r="AP698" s="319"/>
      <c r="AQ698" s="319"/>
      <c r="AR698" s="319"/>
      <c r="AS698" s="319"/>
      <c r="AT698" s="319"/>
      <c r="AU698" s="319"/>
      <c r="AV698" s="319"/>
      <c r="AW698" s="319"/>
      <c r="AX698" s="319"/>
      <c r="AY698" s="319"/>
      <c r="AZ698" s="319"/>
      <c r="BA698" s="319"/>
      <c r="BB698" s="319"/>
      <c r="BC698" s="319"/>
      <c r="BD698" s="319"/>
      <c r="BE698" s="319"/>
      <c r="BF698" s="319"/>
      <c r="BG698" s="319"/>
      <c r="BH698" s="319"/>
      <c r="BI698" s="319"/>
      <c r="BJ698" s="319"/>
      <c r="BK698" s="319"/>
      <c r="BL698" s="319"/>
      <c r="BM698" s="319"/>
      <c r="BN698" s="319"/>
      <c r="BO698" s="319"/>
      <c r="BP698" s="319"/>
      <c r="BQ698" s="319"/>
      <c r="BR698" s="319"/>
      <c r="BS698" s="319"/>
      <c r="BT698" s="319"/>
      <c r="BU698" s="319"/>
      <c r="BV698" s="319"/>
      <c r="BW698" s="319"/>
      <c r="BX698" s="319"/>
      <c r="BY698" s="319"/>
      <c r="BZ698" s="319"/>
      <c r="CA698" s="319"/>
      <c r="CB698" s="319"/>
      <c r="CC698" s="319"/>
      <c r="CD698" s="319"/>
      <c r="CE698" s="319"/>
      <c r="CF698" s="319"/>
      <c r="CG698" s="319"/>
      <c r="CH698" s="319"/>
      <c r="CI698" s="319"/>
      <c r="CJ698" s="319"/>
      <c r="CK698" s="319"/>
    </row>
    <row r="699" spans="1:89">
      <c r="A699" s="315"/>
      <c r="B699" s="423"/>
      <c r="C699" s="424"/>
      <c r="D699" s="424"/>
      <c r="E699" s="424"/>
      <c r="F699" s="424"/>
      <c r="G699" s="424"/>
      <c r="H699" s="424"/>
      <c r="I699" s="424"/>
      <c r="J699" s="424"/>
      <c r="K699" s="425"/>
      <c r="L699" s="320"/>
      <c r="M699" s="319"/>
      <c r="N699" s="319"/>
      <c r="O699" s="319"/>
      <c r="P699" s="319"/>
      <c r="Q699" s="319"/>
      <c r="R699" s="319"/>
      <c r="S699" s="319"/>
      <c r="T699" s="319"/>
      <c r="U699" s="319"/>
      <c r="V699" s="319"/>
      <c r="W699" s="319"/>
      <c r="X699" s="319"/>
      <c r="Y699" s="319"/>
      <c r="Z699" s="319"/>
      <c r="AA699" s="319"/>
      <c r="AB699" s="319"/>
      <c r="AC699" s="319"/>
      <c r="AD699" s="319"/>
      <c r="AE699" s="319"/>
      <c r="AF699" s="319"/>
      <c r="AG699" s="319"/>
      <c r="AH699" s="319"/>
      <c r="AI699" s="319"/>
      <c r="AJ699" s="319"/>
      <c r="AK699" s="319"/>
      <c r="AL699" s="319"/>
      <c r="AM699" s="319"/>
      <c r="AN699" s="319"/>
      <c r="AO699" s="319"/>
      <c r="AP699" s="319"/>
      <c r="AQ699" s="319"/>
      <c r="AR699" s="319"/>
      <c r="AS699" s="319"/>
      <c r="AT699" s="319"/>
      <c r="AU699" s="319"/>
      <c r="AV699" s="319"/>
      <c r="AW699" s="319"/>
      <c r="AX699" s="319"/>
      <c r="AY699" s="319"/>
      <c r="AZ699" s="319"/>
      <c r="BA699" s="319"/>
      <c r="BB699" s="319"/>
      <c r="BC699" s="319"/>
      <c r="BD699" s="319"/>
      <c r="BE699" s="319"/>
      <c r="BF699" s="319"/>
      <c r="BG699" s="319"/>
      <c r="BH699" s="319"/>
      <c r="BI699" s="319"/>
      <c r="BJ699" s="319"/>
      <c r="BK699" s="319"/>
      <c r="BL699" s="319"/>
      <c r="BM699" s="319"/>
      <c r="BN699" s="319"/>
      <c r="BO699" s="319"/>
      <c r="BP699" s="319"/>
      <c r="BQ699" s="319"/>
      <c r="BR699" s="319"/>
      <c r="BS699" s="319"/>
      <c r="BT699" s="319"/>
      <c r="BU699" s="319"/>
      <c r="BV699" s="319"/>
      <c r="BW699" s="319"/>
      <c r="BX699" s="319"/>
      <c r="BY699" s="319"/>
      <c r="BZ699" s="319"/>
      <c r="CA699" s="319"/>
      <c r="CB699" s="319"/>
      <c r="CC699" s="319"/>
      <c r="CD699" s="319"/>
      <c r="CE699" s="319"/>
      <c r="CF699" s="319"/>
      <c r="CG699" s="319"/>
      <c r="CH699" s="319"/>
      <c r="CI699" s="319"/>
      <c r="CJ699" s="319"/>
      <c r="CK699" s="319"/>
    </row>
    <row r="700" spans="1:89">
      <c r="A700" s="315"/>
      <c r="B700" s="423"/>
      <c r="C700" s="424"/>
      <c r="D700" s="424"/>
      <c r="E700" s="424"/>
      <c r="F700" s="424"/>
      <c r="G700" s="424"/>
      <c r="H700" s="424"/>
      <c r="I700" s="424"/>
      <c r="J700" s="424"/>
      <c r="K700" s="425"/>
      <c r="L700" s="320"/>
      <c r="M700" s="319"/>
      <c r="N700" s="319"/>
      <c r="O700" s="319"/>
      <c r="P700" s="319"/>
      <c r="Q700" s="319"/>
      <c r="R700" s="319"/>
      <c r="S700" s="319"/>
      <c r="T700" s="319"/>
      <c r="U700" s="319"/>
      <c r="V700" s="319"/>
      <c r="W700" s="319"/>
      <c r="X700" s="319"/>
      <c r="Y700" s="319"/>
      <c r="Z700" s="319"/>
      <c r="AA700" s="319"/>
      <c r="AB700" s="319"/>
      <c r="AC700" s="319"/>
      <c r="AD700" s="319"/>
      <c r="AE700" s="319"/>
      <c r="AF700" s="319"/>
      <c r="AG700" s="319"/>
      <c r="AH700" s="319"/>
      <c r="AI700" s="319"/>
      <c r="AJ700" s="319"/>
      <c r="AK700" s="319"/>
      <c r="AL700" s="319"/>
      <c r="AM700" s="319"/>
      <c r="AN700" s="319"/>
      <c r="AO700" s="319"/>
      <c r="AP700" s="319"/>
      <c r="AQ700" s="319"/>
      <c r="AR700" s="319"/>
      <c r="AS700" s="319"/>
      <c r="AT700" s="319"/>
      <c r="AU700" s="319"/>
      <c r="AV700" s="319"/>
      <c r="AW700" s="319"/>
      <c r="AX700" s="319"/>
      <c r="AY700" s="319"/>
      <c r="AZ700" s="319"/>
      <c r="BA700" s="319"/>
      <c r="BB700" s="319"/>
      <c r="BC700" s="319"/>
      <c r="BD700" s="319"/>
      <c r="BE700" s="319"/>
      <c r="BF700" s="319"/>
      <c r="BG700" s="319"/>
      <c r="BH700" s="319"/>
      <c r="BI700" s="319"/>
      <c r="BJ700" s="319"/>
      <c r="BK700" s="319"/>
      <c r="BL700" s="319"/>
      <c r="BM700" s="319"/>
      <c r="BN700" s="319"/>
      <c r="BO700" s="319"/>
      <c r="BP700" s="319"/>
      <c r="BQ700" s="319"/>
      <c r="BR700" s="319"/>
      <c r="BS700" s="319"/>
      <c r="BT700" s="319"/>
      <c r="BU700" s="319"/>
      <c r="BV700" s="319"/>
      <c r="BW700" s="319"/>
      <c r="BX700" s="319"/>
      <c r="BY700" s="319"/>
      <c r="BZ700" s="319"/>
      <c r="CA700" s="319"/>
      <c r="CB700" s="319"/>
      <c r="CC700" s="319"/>
      <c r="CD700" s="319"/>
      <c r="CE700" s="319"/>
      <c r="CF700" s="319"/>
      <c r="CG700" s="319"/>
      <c r="CH700" s="319"/>
      <c r="CI700" s="319"/>
      <c r="CJ700" s="319"/>
      <c r="CK700" s="319"/>
    </row>
    <row r="701" spans="1:89">
      <c r="A701" s="315"/>
      <c r="B701" s="423"/>
      <c r="C701" s="424"/>
      <c r="D701" s="424"/>
      <c r="E701" s="424"/>
      <c r="F701" s="424"/>
      <c r="G701" s="424"/>
      <c r="H701" s="424"/>
      <c r="I701" s="424"/>
      <c r="J701" s="424"/>
      <c r="K701" s="425"/>
      <c r="L701" s="320"/>
      <c r="M701" s="319"/>
      <c r="N701" s="319"/>
      <c r="O701" s="319"/>
      <c r="P701" s="319"/>
      <c r="Q701" s="319"/>
      <c r="R701" s="319"/>
      <c r="S701" s="319"/>
      <c r="T701" s="319"/>
      <c r="U701" s="319"/>
      <c r="V701" s="319"/>
      <c r="W701" s="319"/>
      <c r="X701" s="319"/>
      <c r="Y701" s="319"/>
      <c r="Z701" s="319"/>
      <c r="AA701" s="319"/>
      <c r="AB701" s="319"/>
      <c r="AC701" s="319"/>
      <c r="AD701" s="319"/>
      <c r="AE701" s="319"/>
      <c r="AF701" s="319"/>
      <c r="AG701" s="319"/>
      <c r="AH701" s="319"/>
      <c r="AI701" s="319"/>
      <c r="AJ701" s="319"/>
      <c r="AK701" s="319"/>
      <c r="AL701" s="319"/>
      <c r="AM701" s="319"/>
      <c r="AN701" s="319"/>
      <c r="AO701" s="319"/>
      <c r="AP701" s="319"/>
      <c r="AQ701" s="319"/>
      <c r="AR701" s="319"/>
      <c r="AS701" s="319"/>
      <c r="AT701" s="319"/>
      <c r="AU701" s="319"/>
      <c r="AV701" s="319"/>
      <c r="AW701" s="319"/>
      <c r="AX701" s="319"/>
      <c r="AY701" s="319"/>
      <c r="AZ701" s="319"/>
      <c r="BA701" s="319"/>
      <c r="BB701" s="319"/>
      <c r="BC701" s="319"/>
      <c r="BD701" s="319"/>
      <c r="BE701" s="319"/>
      <c r="BF701" s="319"/>
      <c r="BG701" s="319"/>
      <c r="BH701" s="319"/>
      <c r="BI701" s="319"/>
      <c r="BJ701" s="319"/>
      <c r="BK701" s="319"/>
      <c r="BL701" s="319"/>
      <c r="BM701" s="319"/>
      <c r="BN701" s="319"/>
      <c r="BO701" s="319"/>
      <c r="BP701" s="319"/>
      <c r="BQ701" s="319"/>
      <c r="BR701" s="319"/>
      <c r="BS701" s="319"/>
      <c r="BT701" s="319"/>
      <c r="BU701" s="319"/>
      <c r="BV701" s="319"/>
      <c r="BW701" s="319"/>
      <c r="BX701" s="319"/>
      <c r="BY701" s="319"/>
      <c r="BZ701" s="319"/>
      <c r="CA701" s="319"/>
      <c r="CB701" s="319"/>
      <c r="CC701" s="319"/>
      <c r="CD701" s="319"/>
      <c r="CE701" s="319"/>
      <c r="CF701" s="319"/>
      <c r="CG701" s="319"/>
      <c r="CH701" s="319"/>
      <c r="CI701" s="319"/>
      <c r="CJ701" s="319"/>
      <c r="CK701" s="319"/>
    </row>
    <row r="702" spans="1:89">
      <c r="A702" s="315"/>
      <c r="B702" s="423"/>
      <c r="C702" s="424"/>
      <c r="D702" s="424"/>
      <c r="E702" s="424"/>
      <c r="F702" s="424"/>
      <c r="G702" s="424"/>
      <c r="H702" s="424"/>
      <c r="I702" s="424"/>
      <c r="J702" s="424"/>
      <c r="K702" s="425"/>
      <c r="L702" s="320"/>
      <c r="M702" s="319"/>
      <c r="N702" s="319"/>
      <c r="O702" s="319"/>
      <c r="P702" s="319"/>
      <c r="Q702" s="319"/>
      <c r="R702" s="319"/>
      <c r="S702" s="319"/>
      <c r="T702" s="319"/>
      <c r="U702" s="319"/>
      <c r="V702" s="319"/>
      <c r="W702" s="319"/>
      <c r="X702" s="319"/>
      <c r="Y702" s="319"/>
      <c r="Z702" s="319"/>
      <c r="AA702" s="319"/>
      <c r="AB702" s="319"/>
      <c r="AC702" s="319"/>
      <c r="AD702" s="319"/>
      <c r="AE702" s="319"/>
      <c r="AF702" s="319"/>
      <c r="AG702" s="319"/>
      <c r="AH702" s="319"/>
      <c r="AI702" s="319"/>
      <c r="AJ702" s="319"/>
      <c r="AK702" s="319"/>
      <c r="AL702" s="319"/>
      <c r="AM702" s="319"/>
      <c r="AN702" s="319"/>
      <c r="AO702" s="319"/>
      <c r="AP702" s="319"/>
      <c r="AQ702" s="319"/>
      <c r="AR702" s="319"/>
      <c r="AS702" s="319"/>
      <c r="AT702" s="319"/>
      <c r="AU702" s="319"/>
      <c r="AV702" s="319"/>
      <c r="AW702" s="319"/>
      <c r="AX702" s="319"/>
      <c r="AY702" s="319"/>
      <c r="AZ702" s="319"/>
      <c r="BA702" s="319"/>
      <c r="BB702" s="319"/>
      <c r="BC702" s="319"/>
      <c r="BD702" s="319"/>
      <c r="BE702" s="319"/>
      <c r="BF702" s="319"/>
      <c r="BG702" s="319"/>
      <c r="BH702" s="319"/>
      <c r="BI702" s="319"/>
      <c r="BJ702" s="319"/>
      <c r="BK702" s="319"/>
      <c r="BL702" s="319"/>
      <c r="BM702" s="319"/>
      <c r="BN702" s="319"/>
      <c r="BO702" s="319"/>
      <c r="BP702" s="319"/>
      <c r="BQ702" s="319"/>
      <c r="BR702" s="319"/>
      <c r="BS702" s="319"/>
      <c r="BT702" s="319"/>
      <c r="BU702" s="319"/>
      <c r="BV702" s="319"/>
      <c r="BW702" s="319"/>
      <c r="BX702" s="319"/>
      <c r="BY702" s="319"/>
      <c r="BZ702" s="319"/>
      <c r="CA702" s="319"/>
      <c r="CB702" s="319"/>
      <c r="CC702" s="319"/>
      <c r="CD702" s="319"/>
      <c r="CE702" s="319"/>
      <c r="CF702" s="319"/>
      <c r="CG702" s="319"/>
      <c r="CH702" s="319"/>
      <c r="CI702" s="319"/>
      <c r="CJ702" s="319"/>
      <c r="CK702" s="319"/>
    </row>
    <row r="703" spans="1:89">
      <c r="A703" s="315"/>
      <c r="B703" s="423"/>
      <c r="C703" s="424"/>
      <c r="D703" s="424"/>
      <c r="E703" s="424"/>
      <c r="F703" s="424"/>
      <c r="G703" s="424"/>
      <c r="H703" s="424"/>
      <c r="I703" s="424"/>
      <c r="J703" s="424"/>
      <c r="K703" s="425"/>
      <c r="L703" s="320"/>
      <c r="M703" s="319"/>
      <c r="N703" s="319"/>
      <c r="O703" s="319"/>
      <c r="P703" s="319"/>
      <c r="Q703" s="319"/>
      <c r="R703" s="319"/>
      <c r="S703" s="319"/>
      <c r="T703" s="319"/>
      <c r="U703" s="319"/>
      <c r="V703" s="319"/>
      <c r="W703" s="319"/>
      <c r="X703" s="319"/>
      <c r="Y703" s="319"/>
      <c r="Z703" s="319"/>
      <c r="AA703" s="319"/>
      <c r="AB703" s="319"/>
      <c r="AC703" s="319"/>
      <c r="AD703" s="319"/>
      <c r="AE703" s="319"/>
      <c r="AF703" s="319"/>
      <c r="AG703" s="319"/>
      <c r="AH703" s="319"/>
      <c r="AI703" s="319"/>
      <c r="AJ703" s="319"/>
      <c r="AK703" s="319"/>
      <c r="AL703" s="319"/>
      <c r="AM703" s="319"/>
      <c r="AN703" s="319"/>
      <c r="AO703" s="319"/>
      <c r="AP703" s="319"/>
      <c r="AQ703" s="319"/>
      <c r="AR703" s="319"/>
      <c r="AS703" s="319"/>
      <c r="AT703" s="319"/>
      <c r="AU703" s="319"/>
      <c r="AV703" s="319"/>
      <c r="AW703" s="319"/>
      <c r="AX703" s="319"/>
      <c r="AY703" s="319"/>
      <c r="AZ703" s="319"/>
      <c r="BA703" s="319"/>
      <c r="BB703" s="319"/>
      <c r="BC703" s="319"/>
      <c r="BD703" s="319"/>
      <c r="BE703" s="319"/>
      <c r="BF703" s="319"/>
      <c r="BG703" s="319"/>
      <c r="BH703" s="319"/>
      <c r="BI703" s="319"/>
      <c r="BJ703" s="319"/>
      <c r="BK703" s="319"/>
      <c r="BL703" s="319"/>
      <c r="BM703" s="319"/>
      <c r="BN703" s="319"/>
      <c r="BO703" s="319"/>
      <c r="BP703" s="319"/>
      <c r="BQ703" s="319"/>
      <c r="BR703" s="319"/>
      <c r="BS703" s="319"/>
      <c r="BT703" s="319"/>
      <c r="BU703" s="319"/>
      <c r="BV703" s="319"/>
      <c r="BW703" s="319"/>
      <c r="BX703" s="319"/>
      <c r="BY703" s="319"/>
      <c r="BZ703" s="319"/>
      <c r="CA703" s="319"/>
      <c r="CB703" s="319"/>
      <c r="CC703" s="319"/>
      <c r="CD703" s="319"/>
      <c r="CE703" s="319"/>
      <c r="CF703" s="319"/>
      <c r="CG703" s="319"/>
      <c r="CH703" s="319"/>
      <c r="CI703" s="319"/>
      <c r="CJ703" s="319"/>
      <c r="CK703" s="319"/>
    </row>
    <row r="704" spans="1:89">
      <c r="A704" s="315"/>
      <c r="B704" s="423"/>
      <c r="C704" s="424"/>
      <c r="D704" s="424"/>
      <c r="E704" s="424"/>
      <c r="F704" s="424"/>
      <c r="G704" s="424"/>
      <c r="H704" s="424"/>
      <c r="I704" s="424"/>
      <c r="J704" s="424"/>
      <c r="K704" s="425"/>
      <c r="L704" s="320"/>
      <c r="M704" s="319"/>
      <c r="N704" s="319"/>
      <c r="O704" s="319"/>
      <c r="P704" s="319"/>
      <c r="Q704" s="319"/>
      <c r="R704" s="319"/>
      <c r="S704" s="319"/>
      <c r="T704" s="319"/>
      <c r="U704" s="319"/>
      <c r="V704" s="319"/>
      <c r="W704" s="319"/>
      <c r="X704" s="319"/>
      <c r="Y704" s="319"/>
      <c r="Z704" s="319"/>
      <c r="AA704" s="319"/>
      <c r="AB704" s="319"/>
      <c r="AC704" s="319"/>
      <c r="AD704" s="319"/>
      <c r="AE704" s="319"/>
      <c r="AF704" s="319"/>
      <c r="AG704" s="319"/>
      <c r="AH704" s="319"/>
      <c r="AI704" s="319"/>
      <c r="AJ704" s="319"/>
      <c r="AK704" s="319"/>
      <c r="AL704" s="319"/>
      <c r="AM704" s="319"/>
      <c r="AN704" s="319"/>
      <c r="AO704" s="319"/>
      <c r="AP704" s="319"/>
      <c r="AQ704" s="319"/>
      <c r="AR704" s="319"/>
      <c r="AS704" s="319"/>
      <c r="AT704" s="319"/>
      <c r="AU704" s="319"/>
      <c r="AV704" s="319"/>
      <c r="AW704" s="319"/>
      <c r="AX704" s="319"/>
      <c r="AY704" s="319"/>
      <c r="AZ704" s="319"/>
      <c r="BA704" s="319"/>
      <c r="BB704" s="319"/>
      <c r="BC704" s="319"/>
      <c r="BD704" s="319"/>
      <c r="BE704" s="319"/>
      <c r="BF704" s="319"/>
      <c r="BG704" s="319"/>
      <c r="BH704" s="319"/>
      <c r="BI704" s="319"/>
      <c r="BJ704" s="319"/>
      <c r="BK704" s="319"/>
      <c r="BL704" s="319"/>
      <c r="BM704" s="319"/>
      <c r="BN704" s="319"/>
      <c r="BO704" s="319"/>
      <c r="BP704" s="319"/>
      <c r="BQ704" s="319"/>
      <c r="BR704" s="319"/>
      <c r="BS704" s="319"/>
      <c r="BT704" s="319"/>
      <c r="BU704" s="319"/>
      <c r="BV704" s="319"/>
      <c r="BW704" s="319"/>
      <c r="BX704" s="319"/>
      <c r="BY704" s="319"/>
      <c r="BZ704" s="319"/>
      <c r="CA704" s="319"/>
      <c r="CB704" s="319"/>
      <c r="CC704" s="319"/>
      <c r="CD704" s="319"/>
      <c r="CE704" s="319"/>
      <c r="CF704" s="319"/>
      <c r="CG704" s="319"/>
      <c r="CH704" s="319"/>
      <c r="CI704" s="319"/>
      <c r="CJ704" s="319"/>
      <c r="CK704" s="319"/>
    </row>
    <row r="705" spans="1:89">
      <c r="A705" s="315"/>
      <c r="B705" s="423"/>
      <c r="C705" s="424"/>
      <c r="D705" s="424"/>
      <c r="E705" s="424"/>
      <c r="F705" s="424"/>
      <c r="G705" s="424"/>
      <c r="H705" s="424"/>
      <c r="I705" s="424"/>
      <c r="J705" s="424"/>
      <c r="K705" s="425"/>
      <c r="L705" s="320"/>
      <c r="M705" s="319"/>
      <c r="N705" s="319"/>
      <c r="O705" s="319"/>
      <c r="P705" s="319"/>
      <c r="Q705" s="319"/>
      <c r="R705" s="319"/>
      <c r="S705" s="319"/>
      <c r="T705" s="319"/>
      <c r="U705" s="319"/>
      <c r="V705" s="319"/>
      <c r="W705" s="319"/>
      <c r="X705" s="319"/>
      <c r="Y705" s="319"/>
      <c r="Z705" s="319"/>
      <c r="AA705" s="319"/>
      <c r="AB705" s="319"/>
      <c r="AC705" s="319"/>
      <c r="AD705" s="319"/>
      <c r="AE705" s="319"/>
      <c r="AF705" s="319"/>
      <c r="AG705" s="319"/>
      <c r="AH705" s="319"/>
      <c r="AI705" s="319"/>
      <c r="AJ705" s="319"/>
      <c r="AK705" s="319"/>
      <c r="AL705" s="319"/>
      <c r="AM705" s="319"/>
      <c r="AN705" s="319"/>
      <c r="AO705" s="319"/>
      <c r="AP705" s="319"/>
      <c r="AQ705" s="319"/>
      <c r="AR705" s="319"/>
      <c r="AS705" s="319"/>
      <c r="AT705" s="319"/>
      <c r="AU705" s="319"/>
      <c r="AV705" s="319"/>
      <c r="AW705" s="319"/>
      <c r="AX705" s="319"/>
      <c r="AY705" s="319"/>
      <c r="AZ705" s="319"/>
      <c r="BA705" s="319"/>
      <c r="BB705" s="319"/>
      <c r="BC705" s="319"/>
      <c r="BD705" s="319"/>
      <c r="BE705" s="319"/>
      <c r="BF705" s="319"/>
      <c r="BG705" s="319"/>
      <c r="BH705" s="319"/>
      <c r="BI705" s="319"/>
      <c r="BJ705" s="319"/>
      <c r="BK705" s="319"/>
      <c r="BL705" s="319"/>
      <c r="BM705" s="319"/>
      <c r="BN705" s="319"/>
      <c r="BO705" s="319"/>
      <c r="BP705" s="319"/>
      <c r="BQ705" s="319"/>
      <c r="BR705" s="319"/>
      <c r="BS705" s="319"/>
      <c r="BT705" s="319"/>
      <c r="BU705" s="319"/>
      <c r="BV705" s="319"/>
      <c r="BW705" s="319"/>
      <c r="BX705" s="319"/>
      <c r="BY705" s="319"/>
      <c r="BZ705" s="319"/>
      <c r="CA705" s="319"/>
      <c r="CB705" s="319"/>
      <c r="CC705" s="319"/>
      <c r="CD705" s="319"/>
      <c r="CE705" s="319"/>
      <c r="CF705" s="319"/>
      <c r="CG705" s="319"/>
      <c r="CH705" s="319"/>
      <c r="CI705" s="319"/>
      <c r="CJ705" s="319"/>
      <c r="CK705" s="319"/>
    </row>
    <row r="706" spans="1:89">
      <c r="A706" s="315"/>
      <c r="B706" s="423"/>
      <c r="C706" s="424"/>
      <c r="D706" s="424"/>
      <c r="E706" s="424"/>
      <c r="F706" s="424"/>
      <c r="G706" s="424"/>
      <c r="H706" s="424"/>
      <c r="I706" s="424"/>
      <c r="J706" s="424"/>
      <c r="K706" s="425"/>
      <c r="L706" s="320"/>
      <c r="M706" s="319"/>
      <c r="N706" s="319"/>
      <c r="O706" s="319"/>
      <c r="P706" s="319"/>
      <c r="Q706" s="319"/>
      <c r="R706" s="319"/>
      <c r="S706" s="319"/>
      <c r="T706" s="319"/>
      <c r="U706" s="319"/>
      <c r="V706" s="319"/>
      <c r="W706" s="319"/>
      <c r="X706" s="319"/>
      <c r="Y706" s="319"/>
      <c r="Z706" s="319"/>
      <c r="AA706" s="319"/>
      <c r="AB706" s="319"/>
      <c r="AC706" s="319"/>
      <c r="AD706" s="319"/>
      <c r="AE706" s="319"/>
      <c r="AF706" s="319"/>
      <c r="AG706" s="319"/>
      <c r="AH706" s="319"/>
      <c r="AI706" s="319"/>
      <c r="AJ706" s="319"/>
      <c r="AK706" s="319"/>
      <c r="AL706" s="319"/>
      <c r="AM706" s="319"/>
      <c r="AN706" s="319"/>
      <c r="AO706" s="319"/>
      <c r="AP706" s="319"/>
      <c r="AQ706" s="319"/>
      <c r="AR706" s="319"/>
      <c r="AS706" s="319"/>
      <c r="AT706" s="319"/>
      <c r="AU706" s="319"/>
      <c r="AV706" s="319"/>
      <c r="AW706" s="319"/>
      <c r="AX706" s="319"/>
      <c r="AY706" s="319"/>
      <c r="AZ706" s="319"/>
      <c r="BA706" s="319"/>
      <c r="BB706" s="319"/>
      <c r="BC706" s="319"/>
      <c r="BD706" s="319"/>
      <c r="BE706" s="319"/>
      <c r="BF706" s="319"/>
      <c r="BG706" s="319"/>
      <c r="BH706" s="319"/>
      <c r="BI706" s="319"/>
      <c r="BJ706" s="319"/>
      <c r="BK706" s="319"/>
      <c r="BL706" s="319"/>
      <c r="BM706" s="319"/>
      <c r="BN706" s="319"/>
      <c r="BO706" s="319"/>
      <c r="BP706" s="319"/>
      <c r="BQ706" s="319"/>
      <c r="BR706" s="319"/>
      <c r="BS706" s="319"/>
      <c r="BT706" s="319"/>
      <c r="BU706" s="319"/>
      <c r="BV706" s="319"/>
      <c r="BW706" s="319"/>
      <c r="BX706" s="319"/>
      <c r="BY706" s="319"/>
      <c r="BZ706" s="319"/>
      <c r="CA706" s="319"/>
      <c r="CB706" s="319"/>
      <c r="CC706" s="319"/>
      <c r="CD706" s="319"/>
      <c r="CE706" s="319"/>
      <c r="CF706" s="319"/>
      <c r="CG706" s="319"/>
      <c r="CH706" s="319"/>
      <c r="CI706" s="319"/>
      <c r="CJ706" s="319"/>
      <c r="CK706" s="319"/>
    </row>
    <row r="707" spans="1:89">
      <c r="A707" s="315"/>
      <c r="B707" s="423"/>
      <c r="C707" s="424"/>
      <c r="D707" s="424"/>
      <c r="E707" s="424"/>
      <c r="F707" s="424"/>
      <c r="G707" s="424"/>
      <c r="H707" s="424"/>
      <c r="I707" s="424"/>
      <c r="J707" s="424"/>
      <c r="K707" s="425"/>
      <c r="L707" s="320"/>
      <c r="M707" s="319"/>
      <c r="N707" s="319"/>
      <c r="O707" s="319"/>
      <c r="P707" s="319"/>
      <c r="Q707" s="319"/>
      <c r="R707" s="319"/>
      <c r="S707" s="319"/>
      <c r="T707" s="319"/>
      <c r="U707" s="319"/>
      <c r="V707" s="319"/>
      <c r="W707" s="319"/>
      <c r="X707" s="319"/>
      <c r="Y707" s="319"/>
      <c r="Z707" s="319"/>
      <c r="AA707" s="319"/>
      <c r="AB707" s="319"/>
      <c r="AC707" s="319"/>
      <c r="AD707" s="319"/>
      <c r="AE707" s="319"/>
      <c r="AF707" s="319"/>
      <c r="AG707" s="319"/>
      <c r="AH707" s="319"/>
      <c r="AI707" s="319"/>
      <c r="AJ707" s="319"/>
      <c r="AK707" s="319"/>
      <c r="AL707" s="319"/>
      <c r="AM707" s="319"/>
      <c r="AN707" s="319"/>
      <c r="AO707" s="319"/>
      <c r="AP707" s="319"/>
      <c r="AQ707" s="319"/>
      <c r="AR707" s="319"/>
      <c r="AS707" s="319"/>
      <c r="AT707" s="319"/>
      <c r="AU707" s="319"/>
      <c r="AV707" s="319"/>
      <c r="AW707" s="319"/>
      <c r="AX707" s="319"/>
      <c r="AY707" s="319"/>
      <c r="AZ707" s="319"/>
      <c r="BA707" s="319"/>
      <c r="BB707" s="319"/>
      <c r="BC707" s="319"/>
      <c r="BD707" s="319"/>
      <c r="BE707" s="319"/>
      <c r="BF707" s="319"/>
      <c r="BG707" s="319"/>
      <c r="BH707" s="319"/>
      <c r="BI707" s="319"/>
      <c r="BJ707" s="319"/>
      <c r="BK707" s="319"/>
      <c r="BL707" s="319"/>
      <c r="BM707" s="319"/>
      <c r="BN707" s="319"/>
      <c r="BO707" s="319"/>
      <c r="BP707" s="319"/>
      <c r="BQ707" s="319"/>
      <c r="BR707" s="319"/>
      <c r="BS707" s="319"/>
      <c r="BT707" s="319"/>
      <c r="BU707" s="319"/>
      <c r="BV707" s="319"/>
      <c r="BW707" s="319"/>
      <c r="BX707" s="319"/>
      <c r="BY707" s="319"/>
      <c r="BZ707" s="319"/>
      <c r="CA707" s="319"/>
      <c r="CB707" s="319"/>
      <c r="CC707" s="319"/>
      <c r="CD707" s="319"/>
      <c r="CE707" s="319"/>
      <c r="CF707" s="319"/>
      <c r="CG707" s="319"/>
      <c r="CH707" s="319"/>
      <c r="CI707" s="319"/>
      <c r="CJ707" s="319"/>
      <c r="CK707" s="319"/>
    </row>
    <row r="708" spans="1:89">
      <c r="A708" s="315"/>
      <c r="B708" s="423"/>
      <c r="C708" s="424"/>
      <c r="D708" s="424"/>
      <c r="E708" s="424"/>
      <c r="F708" s="424"/>
      <c r="G708" s="424"/>
      <c r="H708" s="424"/>
      <c r="I708" s="424"/>
      <c r="J708" s="424"/>
      <c r="K708" s="425"/>
      <c r="L708" s="320"/>
      <c r="M708" s="319"/>
      <c r="N708" s="319"/>
      <c r="O708" s="319"/>
      <c r="P708" s="319"/>
      <c r="Q708" s="319"/>
      <c r="R708" s="319"/>
      <c r="S708" s="319"/>
      <c r="T708" s="319"/>
      <c r="U708" s="319"/>
      <c r="V708" s="319"/>
      <c r="W708" s="319"/>
      <c r="X708" s="319"/>
      <c r="Y708" s="319"/>
      <c r="Z708" s="319"/>
      <c r="AA708" s="319"/>
      <c r="AB708" s="319"/>
      <c r="AC708" s="319"/>
      <c r="AD708" s="319"/>
      <c r="AE708" s="319"/>
      <c r="AF708" s="319"/>
      <c r="AG708" s="319"/>
      <c r="AH708" s="319"/>
      <c r="AI708" s="319"/>
      <c r="AJ708" s="319"/>
      <c r="AK708" s="319"/>
      <c r="AL708" s="319"/>
      <c r="AM708" s="319"/>
      <c r="AN708" s="319"/>
      <c r="AO708" s="319"/>
      <c r="AP708" s="319"/>
      <c r="AQ708" s="319"/>
      <c r="AR708" s="319"/>
      <c r="AS708" s="319"/>
      <c r="AT708" s="319"/>
      <c r="AU708" s="319"/>
      <c r="AV708" s="319"/>
      <c r="AW708" s="319"/>
      <c r="AX708" s="319"/>
      <c r="AY708" s="319"/>
      <c r="AZ708" s="319"/>
      <c r="BA708" s="319"/>
      <c r="BB708" s="319"/>
      <c r="BC708" s="319"/>
      <c r="BD708" s="319"/>
      <c r="BE708" s="319"/>
      <c r="BF708" s="319"/>
      <c r="BG708" s="319"/>
      <c r="BH708" s="319"/>
      <c r="BI708" s="319"/>
      <c r="BJ708" s="319"/>
      <c r="BK708" s="319"/>
      <c r="BL708" s="319"/>
      <c r="BM708" s="319"/>
      <c r="BN708" s="319"/>
      <c r="BO708" s="319"/>
      <c r="BP708" s="319"/>
      <c r="BQ708" s="319"/>
      <c r="BR708" s="319"/>
      <c r="BS708" s="319"/>
      <c r="BT708" s="319"/>
      <c r="BU708" s="319"/>
      <c r="BV708" s="319"/>
      <c r="BW708" s="319"/>
      <c r="BX708" s="319"/>
      <c r="BY708" s="319"/>
      <c r="BZ708" s="319"/>
      <c r="CA708" s="319"/>
      <c r="CB708" s="319"/>
      <c r="CC708" s="319"/>
      <c r="CD708" s="319"/>
      <c r="CE708" s="319"/>
      <c r="CF708" s="319"/>
      <c r="CG708" s="319"/>
      <c r="CH708" s="319"/>
      <c r="CI708" s="319"/>
      <c r="CJ708" s="319"/>
      <c r="CK708" s="319"/>
    </row>
    <row r="709" spans="1:89">
      <c r="A709" s="315"/>
      <c r="B709" s="423"/>
      <c r="C709" s="424"/>
      <c r="D709" s="424"/>
      <c r="E709" s="424"/>
      <c r="F709" s="424"/>
      <c r="G709" s="424"/>
      <c r="H709" s="424"/>
      <c r="I709" s="424"/>
      <c r="J709" s="424"/>
      <c r="K709" s="425"/>
      <c r="L709" s="320"/>
      <c r="M709" s="319"/>
      <c r="N709" s="319"/>
      <c r="O709" s="319"/>
      <c r="P709" s="319"/>
      <c r="Q709" s="319"/>
      <c r="R709" s="319"/>
      <c r="S709" s="319"/>
      <c r="T709" s="319"/>
      <c r="U709" s="319"/>
      <c r="V709" s="319"/>
      <c r="W709" s="319"/>
      <c r="X709" s="319"/>
      <c r="Y709" s="319"/>
      <c r="Z709" s="319"/>
      <c r="AA709" s="319"/>
      <c r="AB709" s="319"/>
      <c r="AC709" s="319"/>
      <c r="AD709" s="319"/>
      <c r="AE709" s="319"/>
      <c r="AF709" s="319"/>
      <c r="AG709" s="319"/>
      <c r="AH709" s="319"/>
      <c r="AI709" s="319"/>
      <c r="AJ709" s="319"/>
      <c r="AK709" s="319"/>
      <c r="AL709" s="319"/>
      <c r="AM709" s="319"/>
      <c r="AN709" s="319"/>
      <c r="AO709" s="319"/>
      <c r="AP709" s="319"/>
      <c r="AQ709" s="319"/>
      <c r="AR709" s="319"/>
      <c r="AS709" s="319"/>
      <c r="AT709" s="319"/>
      <c r="AU709" s="319"/>
      <c r="AV709" s="319"/>
      <c r="AW709" s="319"/>
      <c r="AX709" s="319"/>
      <c r="AY709" s="319"/>
      <c r="AZ709" s="319"/>
      <c r="BA709" s="319"/>
      <c r="BB709" s="319"/>
      <c r="BC709" s="319"/>
      <c r="BD709" s="319"/>
      <c r="BE709" s="319"/>
      <c r="BF709" s="319"/>
      <c r="BG709" s="319"/>
      <c r="BH709" s="319"/>
      <c r="BI709" s="319"/>
      <c r="BJ709" s="319"/>
      <c r="BK709" s="319"/>
      <c r="BL709" s="319"/>
      <c r="BM709" s="319"/>
      <c r="BN709" s="319"/>
      <c r="BO709" s="319"/>
      <c r="BP709" s="319"/>
      <c r="BQ709" s="319"/>
      <c r="BR709" s="319"/>
      <c r="BS709" s="319"/>
      <c r="BT709" s="319"/>
      <c r="BU709" s="319"/>
      <c r="BV709" s="319"/>
      <c r="BW709" s="319"/>
      <c r="BX709" s="319"/>
      <c r="BY709" s="319"/>
      <c r="BZ709" s="319"/>
      <c r="CA709" s="319"/>
      <c r="CB709" s="319"/>
      <c r="CC709" s="319"/>
      <c r="CD709" s="319"/>
      <c r="CE709" s="319"/>
      <c r="CF709" s="319"/>
      <c r="CG709" s="319"/>
      <c r="CH709" s="319"/>
      <c r="CI709" s="319"/>
      <c r="CJ709" s="319"/>
      <c r="CK709" s="319"/>
    </row>
    <row r="710" spans="1:89">
      <c r="A710" s="315"/>
      <c r="B710" s="423"/>
      <c r="C710" s="424"/>
      <c r="D710" s="424"/>
      <c r="E710" s="424"/>
      <c r="F710" s="424"/>
      <c r="G710" s="424"/>
      <c r="H710" s="424"/>
      <c r="I710" s="424"/>
      <c r="J710" s="424"/>
      <c r="K710" s="425"/>
      <c r="L710" s="320"/>
      <c r="M710" s="319"/>
      <c r="N710" s="319"/>
      <c r="O710" s="319"/>
      <c r="P710" s="319"/>
      <c r="Q710" s="319"/>
      <c r="R710" s="319"/>
      <c r="S710" s="319"/>
      <c r="T710" s="319"/>
      <c r="U710" s="319"/>
      <c r="V710" s="319"/>
      <c r="W710" s="319"/>
      <c r="X710" s="319"/>
      <c r="Y710" s="319"/>
      <c r="Z710" s="319"/>
      <c r="AA710" s="319"/>
      <c r="AB710" s="319"/>
      <c r="AC710" s="319"/>
      <c r="AD710" s="319"/>
      <c r="AE710" s="319"/>
      <c r="AF710" s="319"/>
      <c r="AG710" s="319"/>
      <c r="AH710" s="319"/>
      <c r="AI710" s="319"/>
      <c r="AJ710" s="319"/>
      <c r="AK710" s="319"/>
      <c r="AL710" s="319"/>
      <c r="AM710" s="319"/>
      <c r="AN710" s="319"/>
      <c r="AO710" s="319"/>
      <c r="AP710" s="319"/>
      <c r="AQ710" s="319"/>
      <c r="AR710" s="319"/>
      <c r="AS710" s="319"/>
      <c r="AT710" s="319"/>
      <c r="AU710" s="319"/>
      <c r="AV710" s="319"/>
      <c r="AW710" s="319"/>
      <c r="AX710" s="319"/>
      <c r="AY710" s="319"/>
      <c r="AZ710" s="319"/>
      <c r="BA710" s="319"/>
      <c r="BB710" s="319"/>
      <c r="BC710" s="319"/>
      <c r="BD710" s="319"/>
      <c r="BE710" s="319"/>
      <c r="BF710" s="319"/>
      <c r="BG710" s="319"/>
      <c r="BH710" s="319"/>
      <c r="BI710" s="319"/>
      <c r="BJ710" s="319"/>
      <c r="BK710" s="319"/>
      <c r="BL710" s="319"/>
      <c r="BM710" s="319"/>
      <c r="BN710" s="319"/>
      <c r="BO710" s="319"/>
      <c r="BP710" s="319"/>
      <c r="BQ710" s="319"/>
      <c r="BR710" s="319"/>
      <c r="BS710" s="319"/>
      <c r="BT710" s="319"/>
      <c r="BU710" s="319"/>
      <c r="BV710" s="319"/>
      <c r="BW710" s="319"/>
      <c r="BX710" s="319"/>
      <c r="BY710" s="319"/>
      <c r="BZ710" s="319"/>
      <c r="CA710" s="319"/>
      <c r="CB710" s="319"/>
      <c r="CC710" s="319"/>
      <c r="CD710" s="319"/>
      <c r="CE710" s="319"/>
      <c r="CF710" s="319"/>
      <c r="CG710" s="319"/>
      <c r="CH710" s="319"/>
      <c r="CI710" s="319"/>
      <c r="CJ710" s="319"/>
      <c r="CK710" s="319"/>
    </row>
    <row r="711" spans="1:89">
      <c r="A711" s="315"/>
      <c r="B711" s="423"/>
      <c r="C711" s="424"/>
      <c r="D711" s="424"/>
      <c r="E711" s="424"/>
      <c r="F711" s="424"/>
      <c r="G711" s="424"/>
      <c r="H711" s="424"/>
      <c r="I711" s="424"/>
      <c r="J711" s="424"/>
      <c r="K711" s="425"/>
      <c r="L711" s="320"/>
      <c r="M711" s="319"/>
      <c r="N711" s="319"/>
      <c r="O711" s="319"/>
      <c r="P711" s="319"/>
      <c r="Q711" s="319"/>
      <c r="R711" s="319"/>
      <c r="S711" s="319"/>
      <c r="T711" s="319"/>
      <c r="U711" s="319"/>
      <c r="V711" s="319"/>
      <c r="W711" s="319"/>
      <c r="X711" s="319"/>
      <c r="Y711" s="319"/>
      <c r="Z711" s="319"/>
      <c r="AA711" s="319"/>
      <c r="AB711" s="319"/>
      <c r="AC711" s="319"/>
      <c r="AD711" s="319"/>
      <c r="AE711" s="319"/>
      <c r="AF711" s="319"/>
      <c r="AG711" s="319"/>
      <c r="AH711" s="319"/>
      <c r="AI711" s="319"/>
      <c r="AJ711" s="319"/>
      <c r="AK711" s="319"/>
      <c r="AL711" s="319"/>
      <c r="AM711" s="319"/>
      <c r="AN711" s="319"/>
      <c r="AO711" s="319"/>
      <c r="AP711" s="319"/>
      <c r="AQ711" s="319"/>
      <c r="AR711" s="319"/>
      <c r="AS711" s="319"/>
      <c r="AT711" s="319"/>
      <c r="AU711" s="319"/>
      <c r="AV711" s="319"/>
      <c r="AW711" s="319"/>
      <c r="AX711" s="319"/>
      <c r="AY711" s="319"/>
      <c r="AZ711" s="319"/>
      <c r="BA711" s="319"/>
      <c r="BB711" s="319"/>
      <c r="BC711" s="319"/>
      <c r="BD711" s="319"/>
      <c r="BE711" s="319"/>
      <c r="BF711" s="319"/>
      <c r="BG711" s="319"/>
      <c r="BH711" s="319"/>
      <c r="BI711" s="319"/>
      <c r="BJ711" s="319"/>
      <c r="BK711" s="319"/>
      <c r="BL711" s="319"/>
      <c r="BM711" s="319"/>
      <c r="BN711" s="319"/>
      <c r="BO711" s="319"/>
      <c r="BP711" s="319"/>
      <c r="BQ711" s="319"/>
      <c r="BR711" s="319"/>
      <c r="BS711" s="319"/>
      <c r="BT711" s="319"/>
      <c r="BU711" s="319"/>
      <c r="BV711" s="319"/>
      <c r="BW711" s="319"/>
      <c r="BX711" s="319"/>
      <c r="BY711" s="319"/>
      <c r="BZ711" s="319"/>
      <c r="CA711" s="319"/>
      <c r="CB711" s="319"/>
      <c r="CC711" s="319"/>
      <c r="CD711" s="319"/>
      <c r="CE711" s="319"/>
      <c r="CF711" s="319"/>
      <c r="CG711" s="319"/>
      <c r="CH711" s="319"/>
      <c r="CI711" s="319"/>
      <c r="CJ711" s="319"/>
      <c r="CK711" s="319"/>
    </row>
    <row r="712" spans="1:89">
      <c r="A712" s="315"/>
      <c r="B712" s="423"/>
      <c r="C712" s="424"/>
      <c r="D712" s="424"/>
      <c r="E712" s="424"/>
      <c r="F712" s="424"/>
      <c r="G712" s="424"/>
      <c r="H712" s="424"/>
      <c r="I712" s="424"/>
      <c r="J712" s="424"/>
      <c r="K712" s="425"/>
      <c r="L712" s="320"/>
      <c r="M712" s="319"/>
      <c r="N712" s="319"/>
      <c r="O712" s="319"/>
      <c r="P712" s="319"/>
      <c r="Q712" s="319"/>
      <c r="R712" s="319"/>
      <c r="S712" s="319"/>
      <c r="T712" s="319"/>
      <c r="U712" s="319"/>
      <c r="V712" s="319"/>
      <c r="W712" s="319"/>
      <c r="X712" s="319"/>
      <c r="Y712" s="319"/>
      <c r="Z712" s="319"/>
      <c r="AA712" s="319"/>
      <c r="AB712" s="319"/>
      <c r="AC712" s="319"/>
      <c r="AD712" s="319"/>
      <c r="AE712" s="319"/>
      <c r="AF712" s="319"/>
      <c r="AG712" s="319"/>
      <c r="AH712" s="319"/>
      <c r="AI712" s="319"/>
      <c r="AJ712" s="319"/>
      <c r="AK712" s="319"/>
      <c r="AL712" s="319"/>
      <c r="AM712" s="319"/>
      <c r="AN712" s="319"/>
      <c r="AO712" s="319"/>
      <c r="AP712" s="319"/>
      <c r="AQ712" s="319"/>
      <c r="AR712" s="319"/>
      <c r="AS712" s="319"/>
      <c r="AT712" s="319"/>
      <c r="AU712" s="319"/>
      <c r="AV712" s="319"/>
      <c r="AW712" s="319"/>
      <c r="AX712" s="319"/>
      <c r="AY712" s="319"/>
      <c r="AZ712" s="319"/>
      <c r="BA712" s="319"/>
      <c r="BB712" s="319"/>
      <c r="BC712" s="319"/>
      <c r="BD712" s="319"/>
      <c r="BE712" s="319"/>
      <c r="BF712" s="319"/>
      <c r="BG712" s="319"/>
      <c r="BH712" s="319"/>
      <c r="BI712" s="319"/>
      <c r="BJ712" s="319"/>
      <c r="BK712" s="319"/>
      <c r="BL712" s="319"/>
      <c r="BM712" s="319"/>
      <c r="BN712" s="319"/>
      <c r="BO712" s="319"/>
      <c r="BP712" s="319"/>
      <c r="BQ712" s="319"/>
      <c r="BR712" s="319"/>
      <c r="BS712" s="319"/>
      <c r="BT712" s="319"/>
      <c r="BU712" s="319"/>
      <c r="BV712" s="319"/>
      <c r="BW712" s="319"/>
      <c r="BX712" s="319"/>
      <c r="BY712" s="319"/>
      <c r="BZ712" s="319"/>
      <c r="CA712" s="319"/>
      <c r="CB712" s="319"/>
      <c r="CC712" s="319"/>
      <c r="CD712" s="319"/>
      <c r="CE712" s="319"/>
      <c r="CF712" s="319"/>
      <c r="CG712" s="319"/>
      <c r="CH712" s="319"/>
      <c r="CI712" s="319"/>
      <c r="CJ712" s="319"/>
      <c r="CK712" s="319"/>
    </row>
    <row r="713" spans="1:89">
      <c r="A713" s="315"/>
      <c r="B713" s="423"/>
      <c r="C713" s="424"/>
      <c r="D713" s="424"/>
      <c r="E713" s="424"/>
      <c r="F713" s="424"/>
      <c r="G713" s="424"/>
      <c r="H713" s="424"/>
      <c r="I713" s="424"/>
      <c r="J713" s="424"/>
      <c r="K713" s="425"/>
      <c r="L713" s="320"/>
      <c r="M713" s="319"/>
      <c r="N713" s="319"/>
      <c r="O713" s="319"/>
      <c r="P713" s="319"/>
      <c r="Q713" s="319"/>
      <c r="R713" s="319"/>
      <c r="S713" s="319"/>
      <c r="T713" s="319"/>
      <c r="U713" s="319"/>
      <c r="V713" s="319"/>
      <c r="W713" s="319"/>
      <c r="X713" s="319"/>
      <c r="Y713" s="319"/>
      <c r="Z713" s="319"/>
      <c r="AA713" s="319"/>
      <c r="AB713" s="319"/>
      <c r="AC713" s="319"/>
      <c r="AD713" s="319"/>
      <c r="AE713" s="319"/>
      <c r="AF713" s="319"/>
      <c r="AG713" s="319"/>
      <c r="AH713" s="319"/>
      <c r="AI713" s="319"/>
      <c r="AJ713" s="319"/>
      <c r="AK713" s="319"/>
      <c r="AL713" s="319"/>
      <c r="AM713" s="319"/>
      <c r="AN713" s="319"/>
      <c r="AO713" s="319"/>
      <c r="AP713" s="319"/>
      <c r="AQ713" s="319"/>
      <c r="AR713" s="319"/>
      <c r="AS713" s="319"/>
      <c r="AT713" s="319"/>
      <c r="AU713" s="319"/>
      <c r="AV713" s="319"/>
      <c r="AW713" s="319"/>
      <c r="AX713" s="319"/>
      <c r="AY713" s="319"/>
      <c r="AZ713" s="319"/>
      <c r="BA713" s="319"/>
      <c r="BB713" s="319"/>
      <c r="BC713" s="319"/>
      <c r="BD713" s="319"/>
      <c r="BE713" s="319"/>
      <c r="BF713" s="319"/>
      <c r="BG713" s="319"/>
      <c r="BH713" s="319"/>
      <c r="BI713" s="319"/>
      <c r="BJ713" s="319"/>
      <c r="BK713" s="319"/>
      <c r="BL713" s="319"/>
      <c r="BM713" s="319"/>
      <c r="BN713" s="319"/>
      <c r="BO713" s="319"/>
      <c r="BP713" s="319"/>
      <c r="BQ713" s="319"/>
      <c r="BR713" s="319"/>
      <c r="BS713" s="319"/>
      <c r="BT713" s="319"/>
      <c r="BU713" s="319"/>
      <c r="BV713" s="319"/>
      <c r="BW713" s="319"/>
      <c r="BX713" s="319"/>
      <c r="BY713" s="319"/>
      <c r="BZ713" s="319"/>
      <c r="CA713" s="319"/>
      <c r="CB713" s="319"/>
      <c r="CC713" s="319"/>
      <c r="CD713" s="319"/>
      <c r="CE713" s="319"/>
      <c r="CF713" s="319"/>
      <c r="CG713" s="319"/>
      <c r="CH713" s="319"/>
      <c r="CI713" s="319"/>
      <c r="CJ713" s="319"/>
      <c r="CK713" s="319"/>
    </row>
    <row r="714" spans="1:89">
      <c r="A714" s="315"/>
      <c r="B714" s="423"/>
      <c r="C714" s="424"/>
      <c r="D714" s="424"/>
      <c r="E714" s="424"/>
      <c r="F714" s="424"/>
      <c r="G714" s="424"/>
      <c r="H714" s="424"/>
      <c r="I714" s="424"/>
      <c r="J714" s="424"/>
      <c r="K714" s="425"/>
      <c r="L714" s="320"/>
      <c r="M714" s="319"/>
      <c r="N714" s="319"/>
      <c r="O714" s="319"/>
      <c r="P714" s="319"/>
      <c r="Q714" s="319"/>
      <c r="R714" s="319"/>
      <c r="S714" s="319"/>
      <c r="T714" s="319"/>
      <c r="U714" s="319"/>
      <c r="V714" s="319"/>
      <c r="W714" s="319"/>
      <c r="X714" s="319"/>
      <c r="Y714" s="319"/>
      <c r="Z714" s="319"/>
      <c r="AA714" s="319"/>
      <c r="AB714" s="319"/>
      <c r="AC714" s="319"/>
      <c r="AD714" s="319"/>
      <c r="AE714" s="319"/>
      <c r="AF714" s="319"/>
      <c r="AG714" s="319"/>
      <c r="AH714" s="319"/>
      <c r="AI714" s="319"/>
      <c r="AJ714" s="319"/>
      <c r="AK714" s="319"/>
      <c r="AL714" s="319"/>
      <c r="AM714" s="319"/>
      <c r="AN714" s="319"/>
      <c r="AO714" s="319"/>
      <c r="AP714" s="319"/>
      <c r="AQ714" s="319"/>
      <c r="AR714" s="319"/>
      <c r="AS714" s="319"/>
      <c r="AT714" s="319"/>
      <c r="AU714" s="319"/>
      <c r="AV714" s="319"/>
      <c r="AW714" s="319"/>
      <c r="AX714" s="319"/>
      <c r="AY714" s="319"/>
      <c r="AZ714" s="319"/>
      <c r="BA714" s="319"/>
      <c r="BB714" s="319"/>
      <c r="BC714" s="319"/>
      <c r="BD714" s="319"/>
      <c r="BE714" s="319"/>
      <c r="BF714" s="319"/>
      <c r="BG714" s="319"/>
      <c r="BH714" s="319"/>
      <c r="BI714" s="319"/>
      <c r="BJ714" s="319"/>
      <c r="BK714" s="319"/>
      <c r="BL714" s="319"/>
      <c r="BM714" s="319"/>
      <c r="BN714" s="319"/>
      <c r="BO714" s="319"/>
      <c r="BP714" s="319"/>
      <c r="BQ714" s="319"/>
      <c r="BR714" s="319"/>
      <c r="BS714" s="319"/>
      <c r="BT714" s="319"/>
      <c r="BU714" s="319"/>
      <c r="BV714" s="319"/>
      <c r="BW714" s="319"/>
      <c r="BX714" s="319"/>
      <c r="BY714" s="319"/>
      <c r="BZ714" s="319"/>
      <c r="CA714" s="319"/>
      <c r="CB714" s="319"/>
      <c r="CC714" s="319"/>
      <c r="CD714" s="319"/>
      <c r="CE714" s="319"/>
      <c r="CF714" s="319"/>
      <c r="CG714" s="319"/>
      <c r="CH714" s="319"/>
      <c r="CI714" s="319"/>
      <c r="CJ714" s="319"/>
      <c r="CK714" s="319"/>
    </row>
    <row r="715" spans="1:89">
      <c r="A715" s="315"/>
      <c r="B715" s="423"/>
      <c r="C715" s="424"/>
      <c r="D715" s="424"/>
      <c r="E715" s="424"/>
      <c r="F715" s="424"/>
      <c r="G715" s="424"/>
      <c r="H715" s="424"/>
      <c r="I715" s="424"/>
      <c r="J715" s="424"/>
      <c r="K715" s="425"/>
      <c r="L715" s="320"/>
      <c r="M715" s="319"/>
      <c r="N715" s="319"/>
      <c r="O715" s="319"/>
      <c r="P715" s="319"/>
      <c r="Q715" s="319"/>
      <c r="R715" s="319"/>
      <c r="S715" s="319"/>
      <c r="T715" s="319"/>
      <c r="U715" s="319"/>
      <c r="V715" s="319"/>
      <c r="W715" s="319"/>
      <c r="X715" s="319"/>
      <c r="Y715" s="319"/>
      <c r="Z715" s="319"/>
      <c r="AA715" s="319"/>
      <c r="AB715" s="319"/>
      <c r="AC715" s="319"/>
      <c r="AD715" s="319"/>
      <c r="AE715" s="319"/>
      <c r="AF715" s="319"/>
      <c r="AG715" s="319"/>
      <c r="AH715" s="319"/>
      <c r="AI715" s="319"/>
      <c r="AJ715" s="319"/>
      <c r="AK715" s="319"/>
      <c r="AL715" s="319"/>
      <c r="AM715" s="319"/>
      <c r="AN715" s="319"/>
      <c r="AO715" s="319"/>
      <c r="AP715" s="319"/>
      <c r="AQ715" s="319"/>
      <c r="AR715" s="319"/>
      <c r="AS715" s="319"/>
      <c r="AT715" s="319"/>
      <c r="AU715" s="319"/>
      <c r="AV715" s="319"/>
      <c r="AW715" s="319"/>
      <c r="AX715" s="319"/>
      <c r="AY715" s="319"/>
      <c r="AZ715" s="319"/>
      <c r="BA715" s="319"/>
      <c r="BB715" s="319"/>
      <c r="BC715" s="319"/>
      <c r="BD715" s="319"/>
      <c r="BE715" s="319"/>
      <c r="BF715" s="319"/>
      <c r="BG715" s="319"/>
      <c r="BH715" s="319"/>
      <c r="BI715" s="319"/>
      <c r="BJ715" s="319"/>
      <c r="BK715" s="319"/>
      <c r="BL715" s="319"/>
      <c r="BM715" s="319"/>
      <c r="BN715" s="319"/>
      <c r="BO715" s="319"/>
      <c r="BP715" s="319"/>
      <c r="BQ715" s="319"/>
      <c r="BR715" s="319"/>
      <c r="BS715" s="319"/>
      <c r="BT715" s="319"/>
      <c r="BU715" s="319"/>
      <c r="BV715" s="319"/>
      <c r="BW715" s="319"/>
      <c r="BX715" s="319"/>
      <c r="BY715" s="319"/>
      <c r="BZ715" s="319"/>
      <c r="CA715" s="319"/>
      <c r="CB715" s="319"/>
      <c r="CC715" s="319"/>
      <c r="CD715" s="319"/>
      <c r="CE715" s="319"/>
      <c r="CF715" s="319"/>
      <c r="CG715" s="319"/>
      <c r="CH715" s="319"/>
      <c r="CI715" s="319"/>
      <c r="CJ715" s="319"/>
      <c r="CK715" s="319"/>
    </row>
    <row r="716" spans="1:89">
      <c r="A716" s="315"/>
      <c r="B716" s="423"/>
      <c r="C716" s="424"/>
      <c r="D716" s="424"/>
      <c r="E716" s="424"/>
      <c r="F716" s="424"/>
      <c r="G716" s="424"/>
      <c r="H716" s="424"/>
      <c r="I716" s="424"/>
      <c r="J716" s="424"/>
      <c r="K716" s="425"/>
      <c r="L716" s="320"/>
      <c r="M716" s="319"/>
      <c r="N716" s="319"/>
      <c r="O716" s="319"/>
      <c r="P716" s="319"/>
      <c r="Q716" s="319"/>
      <c r="R716" s="319"/>
      <c r="S716" s="319"/>
      <c r="T716" s="319"/>
      <c r="U716" s="319"/>
      <c r="V716" s="319"/>
      <c r="W716" s="319"/>
      <c r="X716" s="319"/>
      <c r="Y716" s="319"/>
      <c r="Z716" s="319"/>
      <c r="AA716" s="319"/>
      <c r="AB716" s="319"/>
      <c r="AC716" s="319"/>
      <c r="AD716" s="319"/>
      <c r="AE716" s="319"/>
      <c r="AF716" s="319"/>
      <c r="AG716" s="319"/>
      <c r="AH716" s="319"/>
      <c r="AI716" s="319"/>
      <c r="AJ716" s="319"/>
      <c r="AK716" s="319"/>
      <c r="AL716" s="319"/>
      <c r="AM716" s="319"/>
      <c r="AN716" s="319"/>
      <c r="AO716" s="319"/>
      <c r="AP716" s="319"/>
      <c r="AQ716" s="319"/>
      <c r="AR716" s="319"/>
      <c r="AS716" s="319"/>
      <c r="AT716" s="319"/>
      <c r="AU716" s="319"/>
      <c r="AV716" s="319"/>
      <c r="AW716" s="319"/>
      <c r="AX716" s="319"/>
      <c r="AY716" s="319"/>
      <c r="AZ716" s="319"/>
      <c r="BA716" s="319"/>
      <c r="BB716" s="319"/>
      <c r="BC716" s="319"/>
      <c r="BD716" s="319"/>
      <c r="BE716" s="319"/>
      <c r="BF716" s="319"/>
      <c r="BG716" s="319"/>
      <c r="BH716" s="319"/>
      <c r="BI716" s="319"/>
      <c r="BJ716" s="319"/>
      <c r="BK716" s="319"/>
      <c r="BL716" s="319"/>
      <c r="BM716" s="319"/>
      <c r="BN716" s="319"/>
      <c r="BO716" s="319"/>
      <c r="BP716" s="319"/>
      <c r="BQ716" s="319"/>
      <c r="BR716" s="319"/>
      <c r="BS716" s="319"/>
      <c r="BT716" s="319"/>
      <c r="BU716" s="319"/>
      <c r="BV716" s="319"/>
      <c r="BW716" s="319"/>
      <c r="BX716" s="319"/>
      <c r="BY716" s="319"/>
      <c r="BZ716" s="319"/>
      <c r="CA716" s="319"/>
      <c r="CB716" s="319"/>
      <c r="CC716" s="319"/>
      <c r="CD716" s="319"/>
      <c r="CE716" s="319"/>
      <c r="CF716" s="319"/>
      <c r="CG716" s="319"/>
      <c r="CH716" s="319"/>
      <c r="CI716" s="319"/>
      <c r="CJ716" s="319"/>
      <c r="CK716" s="319"/>
    </row>
    <row r="717" spans="1:89">
      <c r="A717" s="315"/>
      <c r="B717" s="423"/>
      <c r="C717" s="424"/>
      <c r="D717" s="424"/>
      <c r="E717" s="424"/>
      <c r="F717" s="424"/>
      <c r="G717" s="424"/>
      <c r="H717" s="424"/>
      <c r="I717" s="424"/>
      <c r="J717" s="424"/>
      <c r="K717" s="425"/>
      <c r="L717" s="320"/>
      <c r="M717" s="319"/>
      <c r="N717" s="319"/>
      <c r="O717" s="319"/>
      <c r="P717" s="319"/>
      <c r="Q717" s="319"/>
      <c r="R717" s="319"/>
      <c r="S717" s="319"/>
      <c r="T717" s="319"/>
      <c r="U717" s="319"/>
      <c r="V717" s="319"/>
      <c r="W717" s="319"/>
      <c r="X717" s="319"/>
      <c r="Y717" s="319"/>
      <c r="Z717" s="319"/>
      <c r="AA717" s="319"/>
      <c r="AB717" s="319"/>
      <c r="AC717" s="319"/>
      <c r="AD717" s="319"/>
      <c r="AE717" s="319"/>
      <c r="AF717" s="319"/>
      <c r="AG717" s="319"/>
      <c r="AH717" s="319"/>
      <c r="AI717" s="319"/>
      <c r="AJ717" s="319"/>
      <c r="AK717" s="319"/>
      <c r="AL717" s="319"/>
      <c r="AM717" s="319"/>
      <c r="AN717" s="319"/>
      <c r="AO717" s="319"/>
      <c r="AP717" s="319"/>
      <c r="AQ717" s="319"/>
      <c r="AR717" s="319"/>
      <c r="AS717" s="319"/>
      <c r="AT717" s="319"/>
      <c r="AU717" s="319"/>
      <c r="AV717" s="319"/>
      <c r="AW717" s="319"/>
      <c r="AX717" s="319"/>
      <c r="AY717" s="319"/>
      <c r="AZ717" s="319"/>
      <c r="BA717" s="319"/>
      <c r="BB717" s="319"/>
      <c r="BC717" s="319"/>
      <c r="BD717" s="319"/>
      <c r="BE717" s="319"/>
      <c r="BF717" s="319"/>
      <c r="BG717" s="319"/>
      <c r="BH717" s="319"/>
      <c r="BI717" s="319"/>
      <c r="BJ717" s="319"/>
      <c r="BK717" s="319"/>
      <c r="BL717" s="319"/>
      <c r="BM717" s="319"/>
      <c r="BN717" s="319"/>
      <c r="BO717" s="319"/>
      <c r="BP717" s="319"/>
      <c r="BQ717" s="319"/>
      <c r="BR717" s="319"/>
      <c r="BS717" s="319"/>
      <c r="BT717" s="319"/>
      <c r="BU717" s="319"/>
      <c r="BV717" s="319"/>
      <c r="BW717" s="319"/>
      <c r="BX717" s="319"/>
      <c r="BY717" s="319"/>
      <c r="BZ717" s="319"/>
      <c r="CA717" s="319"/>
      <c r="CB717" s="319"/>
      <c r="CC717" s="319"/>
      <c r="CD717" s="319"/>
      <c r="CE717" s="319"/>
      <c r="CF717" s="319"/>
      <c r="CG717" s="319"/>
      <c r="CH717" s="319"/>
      <c r="CI717" s="319"/>
      <c r="CJ717" s="319"/>
      <c r="CK717" s="319"/>
    </row>
    <row r="718" spans="1:89">
      <c r="A718" s="315"/>
      <c r="B718" s="423"/>
      <c r="C718" s="424"/>
      <c r="D718" s="424"/>
      <c r="E718" s="424"/>
      <c r="F718" s="424"/>
      <c r="G718" s="424"/>
      <c r="H718" s="424"/>
      <c r="I718" s="424"/>
      <c r="J718" s="424"/>
      <c r="K718" s="425"/>
      <c r="L718" s="320"/>
      <c r="M718" s="319"/>
      <c r="N718" s="319"/>
      <c r="O718" s="319"/>
      <c r="P718" s="319"/>
      <c r="Q718" s="319"/>
      <c r="R718" s="319"/>
      <c r="S718" s="319"/>
      <c r="T718" s="319"/>
      <c r="U718" s="319"/>
      <c r="V718" s="319"/>
      <c r="W718" s="319"/>
      <c r="X718" s="319"/>
      <c r="Y718" s="319"/>
      <c r="Z718" s="319"/>
      <c r="AA718" s="319"/>
      <c r="AB718" s="319"/>
      <c r="AC718" s="319"/>
      <c r="AD718" s="319"/>
      <c r="AE718" s="319"/>
      <c r="AF718" s="319"/>
      <c r="AG718" s="319"/>
      <c r="AH718" s="319"/>
      <c r="AI718" s="319"/>
      <c r="AJ718" s="319"/>
      <c r="AK718" s="319"/>
      <c r="AL718" s="319"/>
      <c r="AM718" s="319"/>
      <c r="AN718" s="319"/>
      <c r="AO718" s="319"/>
      <c r="AP718" s="319"/>
      <c r="AQ718" s="319"/>
      <c r="AR718" s="319"/>
      <c r="AS718" s="319"/>
      <c r="AT718" s="319"/>
      <c r="AU718" s="319"/>
      <c r="AV718" s="319"/>
      <c r="AW718" s="319"/>
      <c r="AX718" s="319"/>
      <c r="AY718" s="319"/>
      <c r="AZ718" s="319"/>
      <c r="BA718" s="319"/>
      <c r="BB718" s="319"/>
      <c r="BC718" s="319"/>
      <c r="BD718" s="319"/>
      <c r="BE718" s="319"/>
      <c r="BF718" s="319"/>
      <c r="BG718" s="319"/>
      <c r="BH718" s="319"/>
      <c r="BI718" s="319"/>
      <c r="BJ718" s="319"/>
      <c r="BK718" s="319"/>
      <c r="BL718" s="319"/>
      <c r="BM718" s="319"/>
      <c r="BN718" s="319"/>
      <c r="BO718" s="319"/>
      <c r="BP718" s="319"/>
      <c r="BQ718" s="319"/>
      <c r="BR718" s="319"/>
      <c r="BS718" s="319"/>
      <c r="BT718" s="319"/>
      <c r="BU718" s="319"/>
      <c r="BV718" s="319"/>
      <c r="BW718" s="319"/>
      <c r="BX718" s="319"/>
      <c r="BY718" s="319"/>
      <c r="BZ718" s="319"/>
      <c r="CA718" s="319"/>
      <c r="CB718" s="319"/>
      <c r="CC718" s="319"/>
      <c r="CD718" s="319"/>
      <c r="CE718" s="319"/>
      <c r="CF718" s="319"/>
      <c r="CG718" s="319"/>
      <c r="CH718" s="319"/>
      <c r="CI718" s="319"/>
      <c r="CJ718" s="319"/>
      <c r="CK718" s="319"/>
    </row>
    <row r="719" spans="1:89">
      <c r="A719" s="315"/>
      <c r="B719" s="423"/>
      <c r="C719" s="424"/>
      <c r="D719" s="424"/>
      <c r="E719" s="424"/>
      <c r="F719" s="424"/>
      <c r="G719" s="424"/>
      <c r="H719" s="424"/>
      <c r="I719" s="424"/>
      <c r="J719" s="424"/>
      <c r="K719" s="425"/>
      <c r="L719" s="320"/>
      <c r="M719" s="319"/>
      <c r="N719" s="319"/>
      <c r="O719" s="319"/>
      <c r="P719" s="319"/>
      <c r="Q719" s="319"/>
      <c r="R719" s="319"/>
      <c r="S719" s="319"/>
      <c r="T719" s="319"/>
      <c r="U719" s="319"/>
      <c r="V719" s="319"/>
      <c r="W719" s="319"/>
      <c r="X719" s="319"/>
      <c r="Y719" s="319"/>
      <c r="Z719" s="319"/>
      <c r="AA719" s="319"/>
      <c r="AB719" s="319"/>
      <c r="AC719" s="319"/>
      <c r="AD719" s="319"/>
      <c r="AE719" s="319"/>
      <c r="AF719" s="319"/>
      <c r="AG719" s="319"/>
      <c r="AH719" s="319"/>
      <c r="AI719" s="319"/>
      <c r="AJ719" s="319"/>
      <c r="AK719" s="319"/>
      <c r="AL719" s="319"/>
      <c r="AM719" s="319"/>
      <c r="AN719" s="319"/>
      <c r="AO719" s="319"/>
      <c r="AP719" s="319"/>
      <c r="AQ719" s="319"/>
      <c r="AR719" s="319"/>
      <c r="AS719" s="319"/>
      <c r="AT719" s="319"/>
      <c r="AU719" s="319"/>
      <c r="AV719" s="319"/>
      <c r="AW719" s="319"/>
      <c r="AX719" s="319"/>
      <c r="AY719" s="319"/>
      <c r="AZ719" s="319"/>
      <c r="BA719" s="319"/>
      <c r="BB719" s="319"/>
      <c r="BC719" s="319"/>
      <c r="BD719" s="319"/>
      <c r="BE719" s="319"/>
      <c r="BF719" s="319"/>
      <c r="BG719" s="319"/>
      <c r="BH719" s="319"/>
      <c r="BI719" s="319"/>
      <c r="BJ719" s="319"/>
      <c r="BK719" s="319"/>
      <c r="BL719" s="319"/>
      <c r="BM719" s="319"/>
      <c r="BN719" s="319"/>
      <c r="BO719" s="319"/>
      <c r="BP719" s="319"/>
      <c r="BQ719" s="319"/>
      <c r="BR719" s="319"/>
      <c r="BS719" s="319"/>
      <c r="BT719" s="319"/>
      <c r="BU719" s="319"/>
      <c r="BV719" s="319"/>
      <c r="BW719" s="319"/>
      <c r="BX719" s="319"/>
      <c r="BY719" s="319"/>
      <c r="BZ719" s="319"/>
      <c r="CA719" s="319"/>
      <c r="CB719" s="319"/>
      <c r="CC719" s="319"/>
      <c r="CD719" s="319"/>
      <c r="CE719" s="319"/>
      <c r="CF719" s="319"/>
      <c r="CG719" s="319"/>
      <c r="CH719" s="319"/>
      <c r="CI719" s="319"/>
      <c r="CJ719" s="319"/>
      <c r="CK719" s="319"/>
    </row>
    <row r="720" spans="1:89">
      <c r="A720" s="315"/>
      <c r="B720" s="423"/>
      <c r="C720" s="424"/>
      <c r="D720" s="424"/>
      <c r="E720" s="424"/>
      <c r="F720" s="424"/>
      <c r="G720" s="424"/>
      <c r="H720" s="424"/>
      <c r="I720" s="424"/>
      <c r="J720" s="424"/>
      <c r="K720" s="425"/>
      <c r="L720" s="320"/>
      <c r="M720" s="319"/>
      <c r="N720" s="319"/>
      <c r="O720" s="319"/>
      <c r="P720" s="319"/>
      <c r="Q720" s="319"/>
      <c r="R720" s="319"/>
      <c r="S720" s="319"/>
      <c r="T720" s="319"/>
      <c r="U720" s="319"/>
      <c r="V720" s="319"/>
      <c r="W720" s="319"/>
      <c r="X720" s="319"/>
      <c r="Y720" s="319"/>
      <c r="Z720" s="319"/>
      <c r="AA720" s="319"/>
      <c r="AB720" s="319"/>
      <c r="AC720" s="319"/>
      <c r="AD720" s="319"/>
      <c r="AE720" s="319"/>
      <c r="AF720" s="319"/>
      <c r="AG720" s="319"/>
      <c r="AH720" s="319"/>
      <c r="AI720" s="319"/>
      <c r="AJ720" s="319"/>
      <c r="AK720" s="319"/>
      <c r="AL720" s="319"/>
      <c r="AM720" s="319"/>
      <c r="AN720" s="319"/>
      <c r="AO720" s="319"/>
      <c r="AP720" s="319"/>
      <c r="AQ720" s="319"/>
      <c r="AR720" s="319"/>
      <c r="AS720" s="319"/>
      <c r="AT720" s="319"/>
      <c r="AU720" s="319"/>
      <c r="AV720" s="319"/>
      <c r="AW720" s="319"/>
      <c r="AX720" s="319"/>
      <c r="AY720" s="319"/>
      <c r="AZ720" s="319"/>
      <c r="BA720" s="319"/>
      <c r="BB720" s="319"/>
      <c r="BC720" s="319"/>
      <c r="BD720" s="319"/>
      <c r="BE720" s="319"/>
      <c r="BF720" s="319"/>
      <c r="BG720" s="319"/>
      <c r="BH720" s="319"/>
      <c r="BI720" s="319"/>
      <c r="BJ720" s="319"/>
      <c r="BK720" s="319"/>
      <c r="BL720" s="319"/>
      <c r="BM720" s="319"/>
      <c r="BN720" s="319"/>
      <c r="BO720" s="319"/>
      <c r="BP720" s="319"/>
      <c r="BQ720" s="319"/>
      <c r="BR720" s="319"/>
      <c r="BS720" s="319"/>
      <c r="BT720" s="319"/>
      <c r="BU720" s="319"/>
      <c r="BV720" s="319"/>
      <c r="BW720" s="319"/>
      <c r="BX720" s="319"/>
      <c r="BY720" s="319"/>
      <c r="BZ720" s="319"/>
      <c r="CA720" s="319"/>
      <c r="CB720" s="319"/>
      <c r="CC720" s="319"/>
      <c r="CD720" s="319"/>
      <c r="CE720" s="319"/>
      <c r="CF720" s="319"/>
      <c r="CG720" s="319"/>
      <c r="CH720" s="319"/>
      <c r="CI720" s="319"/>
      <c r="CJ720" s="319"/>
      <c r="CK720" s="319"/>
    </row>
    <row r="721" spans="1:89">
      <c r="A721" s="315"/>
      <c r="B721" s="423"/>
      <c r="C721" s="424"/>
      <c r="D721" s="424"/>
      <c r="E721" s="424"/>
      <c r="F721" s="424"/>
      <c r="G721" s="424"/>
      <c r="H721" s="424"/>
      <c r="I721" s="424"/>
      <c r="J721" s="424"/>
      <c r="K721" s="425"/>
      <c r="L721" s="320"/>
      <c r="M721" s="319"/>
      <c r="N721" s="319"/>
      <c r="O721" s="319"/>
      <c r="P721" s="319"/>
      <c r="Q721" s="319"/>
      <c r="R721" s="319"/>
      <c r="S721" s="319"/>
      <c r="T721" s="319"/>
      <c r="U721" s="319"/>
      <c r="V721" s="319"/>
      <c r="W721" s="319"/>
      <c r="X721" s="319"/>
      <c r="Y721" s="319"/>
      <c r="Z721" s="319"/>
      <c r="AA721" s="319"/>
      <c r="AB721" s="319"/>
      <c r="AC721" s="319"/>
      <c r="AD721" s="319"/>
      <c r="AE721" s="319"/>
      <c r="AF721" s="319"/>
      <c r="AG721" s="319"/>
      <c r="AH721" s="319"/>
      <c r="AI721" s="319"/>
      <c r="AJ721" s="319"/>
      <c r="AK721" s="319"/>
      <c r="AL721" s="319"/>
      <c r="AM721" s="319"/>
      <c r="AN721" s="319"/>
      <c r="AO721" s="319"/>
      <c r="AP721" s="319"/>
      <c r="AQ721" s="319"/>
      <c r="AR721" s="319"/>
      <c r="AS721" s="319"/>
      <c r="AT721" s="319"/>
      <c r="AU721" s="319"/>
      <c r="AV721" s="319"/>
      <c r="AW721" s="319"/>
      <c r="AX721" s="319"/>
      <c r="AY721" s="319"/>
      <c r="AZ721" s="319"/>
      <c r="BA721" s="319"/>
      <c r="BB721" s="319"/>
      <c r="BC721" s="319"/>
      <c r="BD721" s="319"/>
      <c r="BE721" s="319"/>
      <c r="BF721" s="319"/>
      <c r="BG721" s="319"/>
      <c r="BH721" s="319"/>
      <c r="BI721" s="319"/>
      <c r="BJ721" s="319"/>
      <c r="BK721" s="319"/>
      <c r="BL721" s="319"/>
      <c r="BM721" s="319"/>
      <c r="BN721" s="319"/>
      <c r="BO721" s="319"/>
      <c r="BP721" s="319"/>
      <c r="BQ721" s="319"/>
      <c r="BR721" s="319"/>
      <c r="BS721" s="319"/>
      <c r="BT721" s="319"/>
      <c r="BU721" s="319"/>
      <c r="BV721" s="319"/>
      <c r="BW721" s="319"/>
      <c r="BX721" s="319"/>
      <c r="BY721" s="319"/>
      <c r="BZ721" s="319"/>
      <c r="CA721" s="319"/>
      <c r="CB721" s="319"/>
      <c r="CC721" s="319"/>
      <c r="CD721" s="319"/>
      <c r="CE721" s="319"/>
      <c r="CF721" s="319"/>
      <c r="CG721" s="319"/>
      <c r="CH721" s="319"/>
      <c r="CI721" s="319"/>
      <c r="CJ721" s="319"/>
      <c r="CK721" s="319"/>
    </row>
    <row r="722" spans="1:89">
      <c r="A722" s="315"/>
      <c r="B722" s="423"/>
      <c r="C722" s="424"/>
      <c r="D722" s="424"/>
      <c r="E722" s="424"/>
      <c r="F722" s="424"/>
      <c r="G722" s="424"/>
      <c r="H722" s="424"/>
      <c r="I722" s="424"/>
      <c r="J722" s="424"/>
      <c r="K722" s="425"/>
      <c r="L722" s="320"/>
      <c r="M722" s="319"/>
      <c r="N722" s="319"/>
      <c r="O722" s="319"/>
      <c r="P722" s="319"/>
      <c r="Q722" s="319"/>
      <c r="R722" s="319"/>
      <c r="S722" s="319"/>
      <c r="T722" s="319"/>
      <c r="U722" s="319"/>
      <c r="V722" s="319"/>
      <c r="W722" s="319"/>
      <c r="X722" s="319"/>
      <c r="Y722" s="319"/>
      <c r="Z722" s="319"/>
      <c r="AA722" s="319"/>
      <c r="AB722" s="319"/>
      <c r="AC722" s="319"/>
      <c r="AD722" s="319"/>
      <c r="AE722" s="319"/>
      <c r="AF722" s="319"/>
      <c r="AG722" s="319"/>
      <c r="AH722" s="319"/>
      <c r="AI722" s="319"/>
      <c r="AJ722" s="319"/>
      <c r="AK722" s="319"/>
      <c r="AL722" s="319"/>
      <c r="AM722" s="319"/>
      <c r="AN722" s="319"/>
      <c r="AO722" s="319"/>
      <c r="AP722" s="319"/>
      <c r="AQ722" s="319"/>
      <c r="AR722" s="319"/>
      <c r="AS722" s="319"/>
      <c r="AT722" s="319"/>
      <c r="AU722" s="319"/>
      <c r="AV722" s="319"/>
      <c r="AW722" s="319"/>
      <c r="AX722" s="319"/>
      <c r="AY722" s="319"/>
      <c r="AZ722" s="319"/>
      <c r="BA722" s="319"/>
      <c r="BB722" s="319"/>
      <c r="BC722" s="319"/>
      <c r="BD722" s="319"/>
      <c r="BE722" s="319"/>
      <c r="BF722" s="319"/>
      <c r="BG722" s="319"/>
      <c r="BH722" s="319"/>
      <c r="BI722" s="319"/>
      <c r="BJ722" s="319"/>
      <c r="BK722" s="319"/>
      <c r="BL722" s="319"/>
      <c r="BM722" s="319"/>
      <c r="BN722" s="319"/>
      <c r="BO722" s="319"/>
      <c r="BP722" s="319"/>
      <c r="BQ722" s="319"/>
      <c r="BR722" s="319"/>
      <c r="BS722" s="319"/>
      <c r="BT722" s="319"/>
      <c r="BU722" s="319"/>
      <c r="BV722" s="319"/>
      <c r="BW722" s="319"/>
      <c r="BX722" s="319"/>
      <c r="BY722" s="319"/>
      <c r="BZ722" s="319"/>
      <c r="CA722" s="319"/>
      <c r="CB722" s="319"/>
      <c r="CC722" s="319"/>
      <c r="CD722" s="319"/>
      <c r="CE722" s="319"/>
      <c r="CF722" s="319"/>
      <c r="CG722" s="319"/>
      <c r="CH722" s="319"/>
      <c r="CI722" s="319"/>
      <c r="CJ722" s="319"/>
      <c r="CK722" s="319"/>
    </row>
    <row r="723" spans="1:89">
      <c r="A723" s="315"/>
      <c r="B723" s="423"/>
      <c r="C723" s="424"/>
      <c r="D723" s="424"/>
      <c r="E723" s="424"/>
      <c r="F723" s="424"/>
      <c r="G723" s="424"/>
      <c r="H723" s="424"/>
      <c r="I723" s="424"/>
      <c r="J723" s="424"/>
      <c r="K723" s="425"/>
      <c r="L723" s="320"/>
      <c r="M723" s="319"/>
      <c r="N723" s="319"/>
      <c r="O723" s="319"/>
      <c r="P723" s="319"/>
      <c r="Q723" s="319"/>
      <c r="R723" s="319"/>
      <c r="S723" s="319"/>
      <c r="T723" s="319"/>
      <c r="U723" s="319"/>
      <c r="V723" s="319"/>
      <c r="W723" s="319"/>
      <c r="X723" s="319"/>
      <c r="Y723" s="319"/>
      <c r="Z723" s="319"/>
      <c r="AA723" s="319"/>
      <c r="AB723" s="319"/>
      <c r="AC723" s="319"/>
      <c r="AD723" s="319"/>
      <c r="AE723" s="319"/>
      <c r="AF723" s="319"/>
      <c r="AG723" s="319"/>
      <c r="AH723" s="319"/>
      <c r="AI723" s="319"/>
      <c r="AJ723" s="319"/>
      <c r="AK723" s="319"/>
      <c r="AL723" s="319"/>
      <c r="AM723" s="319"/>
      <c r="AN723" s="319"/>
      <c r="AO723" s="319"/>
      <c r="AP723" s="319"/>
      <c r="AQ723" s="319"/>
      <c r="AR723" s="319"/>
      <c r="AS723" s="319"/>
      <c r="AT723" s="319"/>
      <c r="AU723" s="319"/>
      <c r="AV723" s="319"/>
      <c r="AW723" s="319"/>
      <c r="AX723" s="319"/>
      <c r="AY723" s="319"/>
      <c r="AZ723" s="319"/>
      <c r="BA723" s="319"/>
      <c r="BB723" s="319"/>
      <c r="BC723" s="319"/>
      <c r="BD723" s="319"/>
      <c r="BE723" s="319"/>
      <c r="BF723" s="319"/>
      <c r="BG723" s="319"/>
      <c r="BH723" s="319"/>
      <c r="BI723" s="319"/>
      <c r="BJ723" s="319"/>
      <c r="BK723" s="319"/>
      <c r="BL723" s="319"/>
      <c r="BM723" s="319"/>
      <c r="BN723" s="319"/>
      <c r="BO723" s="319"/>
      <c r="BP723" s="319"/>
      <c r="BQ723" s="319"/>
      <c r="BR723" s="319"/>
      <c r="BS723" s="319"/>
      <c r="BT723" s="319"/>
      <c r="BU723" s="319"/>
      <c r="BV723" s="319"/>
      <c r="BW723" s="319"/>
      <c r="BX723" s="319"/>
      <c r="BY723" s="319"/>
      <c r="BZ723" s="319"/>
      <c r="CA723" s="319"/>
      <c r="CB723" s="319"/>
      <c r="CC723" s="319"/>
      <c r="CD723" s="319"/>
      <c r="CE723" s="319"/>
      <c r="CF723" s="319"/>
      <c r="CG723" s="319"/>
      <c r="CH723" s="319"/>
      <c r="CI723" s="319"/>
      <c r="CJ723" s="319"/>
      <c r="CK723" s="319"/>
    </row>
    <row r="724" spans="1:89">
      <c r="A724" s="315"/>
      <c r="B724" s="423"/>
      <c r="C724" s="424"/>
      <c r="D724" s="424"/>
      <c r="E724" s="424"/>
      <c r="F724" s="424"/>
      <c r="G724" s="424"/>
      <c r="H724" s="424"/>
      <c r="I724" s="424"/>
      <c r="J724" s="424"/>
      <c r="K724" s="425"/>
      <c r="L724" s="320"/>
      <c r="M724" s="319"/>
      <c r="N724" s="319"/>
      <c r="O724" s="319"/>
      <c r="P724" s="319"/>
      <c r="Q724" s="319"/>
      <c r="R724" s="319"/>
      <c r="S724" s="319"/>
      <c r="T724" s="319"/>
      <c r="U724" s="319"/>
      <c r="V724" s="319"/>
      <c r="W724" s="319"/>
      <c r="X724" s="319"/>
      <c r="Y724" s="319"/>
      <c r="Z724" s="319"/>
      <c r="AA724" s="319"/>
      <c r="AB724" s="319"/>
      <c r="AC724" s="319"/>
      <c r="AD724" s="319"/>
      <c r="AE724" s="319"/>
      <c r="AF724" s="319"/>
      <c r="AG724" s="319"/>
      <c r="AH724" s="319"/>
      <c r="AI724" s="319"/>
      <c r="AJ724" s="319"/>
      <c r="AK724" s="319"/>
      <c r="AL724" s="319"/>
      <c r="AM724" s="319"/>
      <c r="AN724" s="319"/>
      <c r="AO724" s="319"/>
      <c r="AP724" s="319"/>
      <c r="AQ724" s="319"/>
      <c r="AR724" s="319"/>
      <c r="AS724" s="319"/>
      <c r="AT724" s="319"/>
      <c r="AU724" s="319"/>
      <c r="AV724" s="319"/>
      <c r="AW724" s="319"/>
      <c r="AX724" s="319"/>
      <c r="AY724" s="319"/>
      <c r="AZ724" s="319"/>
      <c r="BA724" s="319"/>
      <c r="BB724" s="319"/>
      <c r="BC724" s="319"/>
      <c r="BD724" s="319"/>
      <c r="BE724" s="319"/>
      <c r="BF724" s="319"/>
      <c r="BG724" s="319"/>
      <c r="BH724" s="319"/>
      <c r="BI724" s="319"/>
      <c r="BJ724" s="319"/>
      <c r="BK724" s="319"/>
      <c r="BL724" s="319"/>
      <c r="BM724" s="319"/>
      <c r="BN724" s="319"/>
      <c r="BO724" s="319"/>
      <c r="BP724" s="319"/>
      <c r="BQ724" s="319"/>
      <c r="BR724" s="319"/>
      <c r="BS724" s="319"/>
      <c r="BT724" s="319"/>
      <c r="BU724" s="319"/>
      <c r="BV724" s="319"/>
      <c r="BW724" s="319"/>
      <c r="BX724" s="319"/>
      <c r="BY724" s="319"/>
      <c r="BZ724" s="319"/>
      <c r="CA724" s="319"/>
      <c r="CB724" s="319"/>
      <c r="CC724" s="319"/>
      <c r="CD724" s="319"/>
      <c r="CE724" s="319"/>
      <c r="CF724" s="319"/>
      <c r="CG724" s="319"/>
      <c r="CH724" s="319"/>
      <c r="CI724" s="319"/>
      <c r="CJ724" s="319"/>
      <c r="CK724" s="319"/>
    </row>
    <row r="725" spans="1:89">
      <c r="A725" s="315"/>
      <c r="B725" s="423"/>
      <c r="C725" s="424"/>
      <c r="D725" s="424"/>
      <c r="E725" s="424"/>
      <c r="F725" s="424"/>
      <c r="G725" s="424"/>
      <c r="H725" s="424"/>
      <c r="I725" s="424"/>
      <c r="J725" s="424"/>
      <c r="K725" s="425"/>
      <c r="L725" s="320"/>
      <c r="M725" s="319"/>
      <c r="N725" s="319"/>
      <c r="O725" s="319"/>
      <c r="P725" s="319"/>
      <c r="Q725" s="319"/>
      <c r="R725" s="319"/>
      <c r="S725" s="319"/>
      <c r="T725" s="319"/>
      <c r="U725" s="319"/>
      <c r="V725" s="319"/>
      <c r="W725" s="319"/>
      <c r="X725" s="319"/>
      <c r="Y725" s="319"/>
      <c r="Z725" s="319"/>
      <c r="AA725" s="319"/>
      <c r="AB725" s="319"/>
      <c r="AC725" s="319"/>
      <c r="AD725" s="319"/>
      <c r="AE725" s="319"/>
      <c r="AF725" s="319"/>
      <c r="AG725" s="319"/>
      <c r="AH725" s="319"/>
      <c r="AI725" s="319"/>
      <c r="AJ725" s="319"/>
      <c r="AK725" s="319"/>
      <c r="AL725" s="319"/>
      <c r="AM725" s="319"/>
      <c r="AN725" s="319"/>
      <c r="AO725" s="319"/>
      <c r="AP725" s="319"/>
      <c r="AQ725" s="319"/>
      <c r="AR725" s="319"/>
      <c r="AS725" s="319"/>
      <c r="AT725" s="319"/>
      <c r="AU725" s="319"/>
      <c r="AV725" s="319"/>
      <c r="AW725" s="319"/>
      <c r="AX725" s="319"/>
      <c r="AY725" s="319"/>
      <c r="AZ725" s="319"/>
      <c r="BA725" s="319"/>
      <c r="BB725" s="319"/>
      <c r="BC725" s="319"/>
      <c r="BD725" s="319"/>
      <c r="BE725" s="319"/>
      <c r="BF725" s="319"/>
      <c r="BG725" s="319"/>
      <c r="BH725" s="319"/>
      <c r="BI725" s="319"/>
      <c r="BJ725" s="319"/>
      <c r="BK725" s="319"/>
      <c r="BL725" s="319"/>
      <c r="BM725" s="319"/>
      <c r="BN725" s="319"/>
      <c r="BO725" s="319"/>
      <c r="BP725" s="319"/>
      <c r="BQ725" s="319"/>
      <c r="BR725" s="319"/>
      <c r="BS725" s="319"/>
      <c r="BT725" s="319"/>
      <c r="BU725" s="319"/>
      <c r="BV725" s="319"/>
      <c r="BW725" s="319"/>
      <c r="BX725" s="319"/>
      <c r="BY725" s="319"/>
      <c r="BZ725" s="319"/>
      <c r="CA725" s="319"/>
      <c r="CB725" s="319"/>
      <c r="CC725" s="319"/>
      <c r="CD725" s="319"/>
      <c r="CE725" s="319"/>
      <c r="CF725" s="319"/>
      <c r="CG725" s="319"/>
      <c r="CH725" s="319"/>
      <c r="CI725" s="319"/>
      <c r="CJ725" s="319"/>
      <c r="CK725" s="319"/>
    </row>
    <row r="726" spans="1:89">
      <c r="A726" s="315"/>
      <c r="B726" s="423"/>
      <c r="C726" s="424"/>
      <c r="D726" s="424"/>
      <c r="E726" s="424"/>
      <c r="F726" s="424"/>
      <c r="G726" s="424"/>
      <c r="H726" s="424"/>
      <c r="I726" s="424"/>
      <c r="J726" s="424"/>
      <c r="K726" s="425"/>
      <c r="L726" s="320"/>
      <c r="M726" s="319"/>
      <c r="N726" s="319"/>
      <c r="O726" s="319"/>
      <c r="P726" s="319"/>
      <c r="Q726" s="319"/>
      <c r="R726" s="319"/>
      <c r="S726" s="319"/>
      <c r="T726" s="319"/>
      <c r="U726" s="319"/>
      <c r="V726" s="319"/>
      <c r="W726" s="319"/>
      <c r="X726" s="319"/>
      <c r="Y726" s="319"/>
      <c r="Z726" s="319"/>
      <c r="AA726" s="319"/>
      <c r="AB726" s="319"/>
      <c r="AC726" s="319"/>
      <c r="AD726" s="319"/>
      <c r="AE726" s="319"/>
      <c r="AF726" s="319"/>
      <c r="AG726" s="319"/>
      <c r="AH726" s="319"/>
      <c r="AI726" s="319"/>
      <c r="AJ726" s="319"/>
      <c r="AK726" s="319"/>
      <c r="AL726" s="319"/>
      <c r="AM726" s="319"/>
      <c r="AN726" s="319"/>
      <c r="AO726" s="319"/>
      <c r="AP726" s="319"/>
      <c r="AQ726" s="319"/>
      <c r="AR726" s="319"/>
      <c r="AS726" s="319"/>
      <c r="AT726" s="319"/>
      <c r="AU726" s="319"/>
      <c r="AV726" s="319"/>
      <c r="AW726" s="319"/>
      <c r="AX726" s="319"/>
      <c r="AY726" s="319"/>
      <c r="AZ726" s="319"/>
      <c r="BA726" s="319"/>
      <c r="BB726" s="319"/>
      <c r="BC726" s="319"/>
      <c r="BD726" s="319"/>
      <c r="BE726" s="319"/>
      <c r="BF726" s="319"/>
      <c r="BG726" s="319"/>
      <c r="BH726" s="319"/>
      <c r="BI726" s="319"/>
      <c r="BJ726" s="319"/>
      <c r="BK726" s="319"/>
      <c r="BL726" s="319"/>
      <c r="BM726" s="319"/>
      <c r="BN726" s="319"/>
      <c r="BO726" s="319"/>
      <c r="BP726" s="319"/>
      <c r="BQ726" s="319"/>
      <c r="BR726" s="319"/>
      <c r="BS726" s="319"/>
      <c r="BT726" s="319"/>
      <c r="BU726" s="319"/>
      <c r="BV726" s="319"/>
      <c r="BW726" s="319"/>
      <c r="BX726" s="319"/>
      <c r="BY726" s="319"/>
      <c r="BZ726" s="319"/>
      <c r="CA726" s="319"/>
      <c r="CB726" s="319"/>
      <c r="CC726" s="319"/>
      <c r="CD726" s="319"/>
      <c r="CE726" s="319"/>
      <c r="CF726" s="319"/>
      <c r="CG726" s="319"/>
      <c r="CH726" s="319"/>
      <c r="CI726" s="319"/>
      <c r="CJ726" s="319"/>
      <c r="CK726" s="319"/>
    </row>
    <row r="727" spans="1:89">
      <c r="A727" s="315"/>
      <c r="B727" s="423"/>
      <c r="C727" s="424"/>
      <c r="D727" s="424"/>
      <c r="E727" s="424"/>
      <c r="F727" s="424"/>
      <c r="G727" s="424"/>
      <c r="H727" s="424"/>
      <c r="I727" s="424"/>
      <c r="J727" s="424"/>
      <c r="K727" s="425"/>
      <c r="L727" s="320"/>
      <c r="M727" s="319"/>
      <c r="N727" s="319"/>
      <c r="O727" s="319"/>
      <c r="P727" s="319"/>
      <c r="Q727" s="319"/>
      <c r="R727" s="319"/>
      <c r="S727" s="319"/>
      <c r="T727" s="319"/>
      <c r="U727" s="319"/>
      <c r="V727" s="319"/>
      <c r="W727" s="319"/>
      <c r="X727" s="319"/>
      <c r="Y727" s="319"/>
      <c r="Z727" s="319"/>
      <c r="AA727" s="319"/>
      <c r="AB727" s="319"/>
      <c r="AC727" s="319"/>
      <c r="AD727" s="319"/>
      <c r="AE727" s="319"/>
      <c r="AF727" s="319"/>
      <c r="AG727" s="319"/>
      <c r="AH727" s="319"/>
      <c r="AI727" s="319"/>
      <c r="AJ727" s="319"/>
      <c r="AK727" s="319"/>
      <c r="AL727" s="319"/>
      <c r="AM727" s="319"/>
      <c r="AN727" s="319"/>
      <c r="AO727" s="319"/>
      <c r="AP727" s="319"/>
      <c r="AQ727" s="319"/>
      <c r="AR727" s="319"/>
      <c r="AS727" s="319"/>
      <c r="AT727" s="319"/>
      <c r="AU727" s="319"/>
      <c r="AV727" s="319"/>
      <c r="AW727" s="319"/>
      <c r="AX727" s="319"/>
      <c r="AY727" s="319"/>
      <c r="AZ727" s="319"/>
      <c r="BA727" s="319"/>
      <c r="BB727" s="319"/>
      <c r="BC727" s="319"/>
      <c r="BD727" s="319"/>
      <c r="BE727" s="319"/>
      <c r="BF727" s="319"/>
      <c r="BG727" s="319"/>
      <c r="BH727" s="319"/>
      <c r="BI727" s="319"/>
      <c r="BJ727" s="319"/>
      <c r="BK727" s="319"/>
      <c r="BL727" s="319"/>
      <c r="BM727" s="319"/>
      <c r="BN727" s="319"/>
      <c r="BO727" s="319"/>
      <c r="BP727" s="319"/>
      <c r="BQ727" s="319"/>
      <c r="BR727" s="319"/>
      <c r="BS727" s="319"/>
      <c r="BT727" s="319"/>
      <c r="BU727" s="319"/>
      <c r="BV727" s="319"/>
      <c r="BW727" s="319"/>
      <c r="BX727" s="319"/>
      <c r="BY727" s="319"/>
      <c r="BZ727" s="319"/>
      <c r="CA727" s="319"/>
      <c r="CB727" s="319"/>
      <c r="CC727" s="319"/>
      <c r="CD727" s="319"/>
      <c r="CE727" s="319"/>
      <c r="CF727" s="319"/>
      <c r="CG727" s="319"/>
      <c r="CH727" s="319"/>
      <c r="CI727" s="319"/>
      <c r="CJ727" s="319"/>
      <c r="CK727" s="319"/>
    </row>
    <row r="728" spans="1:89">
      <c r="A728" s="315"/>
      <c r="B728" s="423"/>
      <c r="C728" s="424"/>
      <c r="D728" s="424"/>
      <c r="E728" s="424"/>
      <c r="F728" s="424"/>
      <c r="G728" s="424"/>
      <c r="H728" s="424"/>
      <c r="I728" s="424"/>
      <c r="J728" s="424"/>
      <c r="K728" s="425"/>
      <c r="L728" s="320"/>
      <c r="M728" s="319"/>
      <c r="N728" s="319"/>
      <c r="O728" s="319"/>
      <c r="P728" s="319"/>
      <c r="Q728" s="319"/>
      <c r="R728" s="319"/>
      <c r="S728" s="319"/>
      <c r="T728" s="319"/>
      <c r="U728" s="319"/>
      <c r="V728" s="319"/>
      <c r="W728" s="319"/>
      <c r="X728" s="319"/>
      <c r="Y728" s="319"/>
      <c r="Z728" s="319"/>
      <c r="AA728" s="319"/>
      <c r="AB728" s="319"/>
      <c r="AC728" s="319"/>
      <c r="AD728" s="319"/>
      <c r="AE728" s="319"/>
      <c r="AF728" s="319"/>
      <c r="AG728" s="319"/>
      <c r="AH728" s="319"/>
      <c r="AI728" s="319"/>
      <c r="AJ728" s="319"/>
      <c r="AK728" s="319"/>
      <c r="AL728" s="319"/>
      <c r="AM728" s="319"/>
      <c r="AN728" s="319"/>
      <c r="AO728" s="319"/>
      <c r="AP728" s="319"/>
      <c r="AQ728" s="319"/>
      <c r="AR728" s="319"/>
      <c r="AS728" s="319"/>
      <c r="AT728" s="319"/>
      <c r="AU728" s="319"/>
      <c r="AV728" s="319"/>
      <c r="AW728" s="319"/>
      <c r="AX728" s="319"/>
      <c r="AY728" s="319"/>
      <c r="AZ728" s="319"/>
      <c r="BA728" s="319"/>
      <c r="BB728" s="319"/>
      <c r="BC728" s="319"/>
      <c r="BD728" s="319"/>
      <c r="BE728" s="319"/>
      <c r="BF728" s="319"/>
      <c r="BG728" s="319"/>
      <c r="BH728" s="319"/>
      <c r="BI728" s="319"/>
      <c r="BJ728" s="319"/>
      <c r="BK728" s="319"/>
      <c r="BL728" s="319"/>
      <c r="BM728" s="319"/>
      <c r="BN728" s="319"/>
      <c r="BO728" s="319"/>
      <c r="BP728" s="319"/>
      <c r="BQ728" s="319"/>
      <c r="BR728" s="319"/>
      <c r="BS728" s="319"/>
      <c r="BT728" s="319"/>
      <c r="BU728" s="319"/>
      <c r="BV728" s="319"/>
      <c r="BW728" s="319"/>
      <c r="BX728" s="319"/>
      <c r="BY728" s="319"/>
      <c r="BZ728" s="319"/>
      <c r="CA728" s="319"/>
      <c r="CB728" s="319"/>
      <c r="CC728" s="319"/>
      <c r="CD728" s="319"/>
      <c r="CE728" s="319"/>
      <c r="CF728" s="319"/>
      <c r="CG728" s="319"/>
      <c r="CH728" s="319"/>
      <c r="CI728" s="319"/>
      <c r="CJ728" s="319"/>
      <c r="CK728" s="319"/>
    </row>
    <row r="729" spans="1:89">
      <c r="A729" s="315"/>
      <c r="B729" s="423"/>
      <c r="C729" s="424"/>
      <c r="D729" s="424"/>
      <c r="E729" s="424"/>
      <c r="F729" s="424"/>
      <c r="G729" s="424"/>
      <c r="H729" s="424"/>
      <c r="I729" s="424"/>
      <c r="J729" s="424"/>
      <c r="K729" s="425"/>
      <c r="L729" s="320"/>
      <c r="M729" s="319"/>
      <c r="N729" s="319"/>
      <c r="O729" s="319"/>
      <c r="P729" s="319"/>
      <c r="Q729" s="319"/>
      <c r="R729" s="319"/>
      <c r="S729" s="319"/>
      <c r="T729" s="319"/>
      <c r="U729" s="319"/>
      <c r="V729" s="319"/>
      <c r="W729" s="319"/>
      <c r="X729" s="319"/>
      <c r="Y729" s="319"/>
      <c r="Z729" s="319"/>
      <c r="AA729" s="319"/>
      <c r="AB729" s="319"/>
      <c r="AC729" s="319"/>
      <c r="AD729" s="319"/>
      <c r="AE729" s="319"/>
      <c r="AF729" s="319"/>
      <c r="AG729" s="319"/>
      <c r="AH729" s="319"/>
      <c r="AI729" s="319"/>
      <c r="AJ729" s="319"/>
      <c r="AK729" s="319"/>
      <c r="AL729" s="319"/>
      <c r="AM729" s="319"/>
      <c r="AN729" s="319"/>
      <c r="AO729" s="319"/>
      <c r="AP729" s="319"/>
      <c r="AQ729" s="319"/>
      <c r="AR729" s="319"/>
      <c r="AS729" s="319"/>
      <c r="AT729" s="319"/>
      <c r="AU729" s="319"/>
      <c r="AV729" s="319"/>
      <c r="AW729" s="319"/>
      <c r="AX729" s="319"/>
      <c r="AY729" s="319"/>
      <c r="AZ729" s="319"/>
      <c r="BA729" s="319"/>
      <c r="BB729" s="319"/>
      <c r="BC729" s="319"/>
      <c r="BD729" s="319"/>
      <c r="BE729" s="319"/>
      <c r="BF729" s="319"/>
      <c r="BG729" s="319"/>
      <c r="BH729" s="319"/>
      <c r="BI729" s="319"/>
      <c r="BJ729" s="319"/>
      <c r="BK729" s="319"/>
      <c r="BL729" s="319"/>
      <c r="BM729" s="319"/>
      <c r="BN729" s="319"/>
      <c r="BO729" s="319"/>
      <c r="BP729" s="319"/>
      <c r="BQ729" s="319"/>
      <c r="BR729" s="319"/>
      <c r="BS729" s="319"/>
      <c r="BT729" s="319"/>
      <c r="BU729" s="319"/>
      <c r="BV729" s="319"/>
      <c r="BW729" s="319"/>
      <c r="BX729" s="319"/>
      <c r="BY729" s="319"/>
      <c r="BZ729" s="319"/>
      <c r="CA729" s="319"/>
      <c r="CB729" s="319"/>
      <c r="CC729" s="319"/>
      <c r="CD729" s="319"/>
      <c r="CE729" s="319"/>
      <c r="CF729" s="319"/>
      <c r="CG729" s="319"/>
      <c r="CH729" s="319"/>
      <c r="CI729" s="319"/>
      <c r="CJ729" s="319"/>
      <c r="CK729" s="319"/>
    </row>
    <row r="730" spans="1:89">
      <c r="A730" s="315"/>
      <c r="B730" s="423"/>
      <c r="C730" s="424"/>
      <c r="D730" s="424"/>
      <c r="E730" s="424"/>
      <c r="F730" s="424"/>
      <c r="G730" s="424"/>
      <c r="H730" s="424"/>
      <c r="I730" s="424"/>
      <c r="J730" s="424"/>
      <c r="K730" s="425"/>
      <c r="L730" s="320"/>
      <c r="M730" s="319"/>
      <c r="N730" s="319"/>
      <c r="O730" s="319"/>
      <c r="P730" s="319"/>
      <c r="Q730" s="319"/>
      <c r="R730" s="319"/>
      <c r="S730" s="319"/>
      <c r="T730" s="319"/>
      <c r="U730" s="319"/>
      <c r="V730" s="319"/>
      <c r="W730" s="319"/>
      <c r="X730" s="319"/>
      <c r="Y730" s="319"/>
      <c r="Z730" s="319"/>
      <c r="AA730" s="319"/>
      <c r="AB730" s="319"/>
      <c r="AC730" s="319"/>
      <c r="AD730" s="319"/>
      <c r="AE730" s="319"/>
      <c r="AF730" s="319"/>
      <c r="AG730" s="319"/>
      <c r="AH730" s="319"/>
      <c r="AI730" s="319"/>
      <c r="AJ730" s="319"/>
      <c r="AK730" s="319"/>
      <c r="AL730" s="319"/>
      <c r="AM730" s="319"/>
      <c r="AN730" s="319"/>
      <c r="AO730" s="319"/>
      <c r="AP730" s="319"/>
      <c r="AQ730" s="319"/>
      <c r="AR730" s="319"/>
      <c r="AS730" s="319"/>
      <c r="AT730" s="319"/>
      <c r="AU730" s="319"/>
      <c r="AV730" s="319"/>
      <c r="AW730" s="319"/>
      <c r="AX730" s="319"/>
      <c r="AY730" s="319"/>
      <c r="AZ730" s="319"/>
      <c r="BA730" s="319"/>
      <c r="BB730" s="319"/>
      <c r="BC730" s="319"/>
      <c r="BD730" s="319"/>
      <c r="BE730" s="319"/>
      <c r="BF730" s="319"/>
      <c r="BG730" s="319"/>
      <c r="BH730" s="319"/>
      <c r="BI730" s="319"/>
      <c r="BJ730" s="319"/>
      <c r="BK730" s="319"/>
      <c r="BL730" s="319"/>
      <c r="BM730" s="319"/>
      <c r="BN730" s="319"/>
      <c r="BO730" s="319"/>
      <c r="BP730" s="319"/>
      <c r="BQ730" s="319"/>
      <c r="BR730" s="319"/>
      <c r="BS730" s="319"/>
      <c r="BT730" s="319"/>
      <c r="BU730" s="319"/>
      <c r="BV730" s="319"/>
      <c r="BW730" s="319"/>
      <c r="BX730" s="319"/>
      <c r="BY730" s="319"/>
      <c r="BZ730" s="319"/>
      <c r="CA730" s="319"/>
      <c r="CB730" s="319"/>
      <c r="CC730" s="319"/>
      <c r="CD730" s="319"/>
      <c r="CE730" s="319"/>
      <c r="CF730" s="319"/>
      <c r="CG730" s="319"/>
      <c r="CH730" s="319"/>
      <c r="CI730" s="319"/>
      <c r="CJ730" s="319"/>
      <c r="CK730" s="319"/>
    </row>
    <row r="731" spans="1:89">
      <c r="A731" s="315"/>
      <c r="B731" s="423"/>
      <c r="C731" s="424"/>
      <c r="D731" s="424"/>
      <c r="E731" s="424"/>
      <c r="F731" s="424"/>
      <c r="G731" s="424"/>
      <c r="H731" s="424"/>
      <c r="I731" s="424"/>
      <c r="J731" s="424"/>
      <c r="K731" s="425"/>
      <c r="L731" s="320"/>
      <c r="M731" s="319"/>
      <c r="N731" s="319"/>
      <c r="O731" s="319"/>
      <c r="P731" s="319"/>
      <c r="Q731" s="319"/>
      <c r="R731" s="319"/>
      <c r="S731" s="319"/>
      <c r="T731" s="319"/>
      <c r="U731" s="319"/>
      <c r="V731" s="319"/>
      <c r="W731" s="319"/>
      <c r="X731" s="319"/>
      <c r="Y731" s="319"/>
      <c r="Z731" s="319"/>
      <c r="AA731" s="319"/>
      <c r="AB731" s="319"/>
      <c r="AC731" s="319"/>
      <c r="AD731" s="319"/>
      <c r="AE731" s="319"/>
      <c r="AF731" s="319"/>
      <c r="AG731" s="319"/>
      <c r="AH731" s="319"/>
      <c r="AI731" s="319"/>
      <c r="AJ731" s="319"/>
      <c r="AK731" s="319"/>
      <c r="AL731" s="319"/>
      <c r="AM731" s="319"/>
      <c r="AN731" s="319"/>
      <c r="AO731" s="319"/>
      <c r="AP731" s="319"/>
      <c r="AQ731" s="319"/>
      <c r="AR731" s="319"/>
      <c r="AS731" s="319"/>
      <c r="AT731" s="319"/>
      <c r="AU731" s="319"/>
      <c r="AV731" s="319"/>
      <c r="AW731" s="319"/>
      <c r="AX731" s="319"/>
      <c r="AY731" s="319"/>
      <c r="AZ731" s="319"/>
      <c r="BA731" s="319"/>
      <c r="BB731" s="319"/>
      <c r="BC731" s="319"/>
      <c r="BD731" s="319"/>
      <c r="BE731" s="319"/>
      <c r="BF731" s="319"/>
      <c r="BG731" s="319"/>
      <c r="BH731" s="319"/>
      <c r="BI731" s="319"/>
      <c r="BJ731" s="319"/>
      <c r="BK731" s="319"/>
      <c r="BL731" s="319"/>
      <c r="BM731" s="319"/>
      <c r="BN731" s="319"/>
      <c r="BO731" s="319"/>
      <c r="BP731" s="319"/>
      <c r="BQ731" s="319"/>
      <c r="BR731" s="319"/>
      <c r="BS731" s="319"/>
      <c r="BT731" s="319"/>
      <c r="BU731" s="319"/>
      <c r="BV731" s="319"/>
      <c r="BW731" s="319"/>
      <c r="BX731" s="319"/>
      <c r="BY731" s="319"/>
      <c r="BZ731" s="319"/>
      <c r="CA731" s="319"/>
      <c r="CB731" s="319"/>
      <c r="CC731" s="319"/>
      <c r="CD731" s="319"/>
      <c r="CE731" s="319"/>
      <c r="CF731" s="319"/>
      <c r="CG731" s="319"/>
      <c r="CH731" s="319"/>
      <c r="CI731" s="319"/>
      <c r="CJ731" s="319"/>
      <c r="CK731" s="319"/>
    </row>
    <row r="732" spans="1:89">
      <c r="A732" s="315"/>
      <c r="B732" s="423"/>
      <c r="C732" s="424"/>
      <c r="D732" s="424"/>
      <c r="E732" s="424"/>
      <c r="F732" s="424"/>
      <c r="G732" s="424"/>
      <c r="H732" s="424"/>
      <c r="I732" s="424"/>
      <c r="J732" s="424"/>
      <c r="K732" s="425"/>
      <c r="L732" s="320"/>
      <c r="M732" s="319"/>
      <c r="N732" s="319"/>
      <c r="O732" s="319"/>
      <c r="P732" s="319"/>
      <c r="Q732" s="319"/>
      <c r="R732" s="319"/>
      <c r="S732" s="319"/>
      <c r="T732" s="319"/>
      <c r="U732" s="319"/>
      <c r="V732" s="319"/>
      <c r="W732" s="319"/>
      <c r="X732" s="319"/>
      <c r="Y732" s="319"/>
      <c r="Z732" s="319"/>
      <c r="AA732" s="319"/>
      <c r="AB732" s="319"/>
      <c r="AC732" s="319"/>
      <c r="AD732" s="319"/>
      <c r="AE732" s="319"/>
      <c r="AF732" s="319"/>
      <c r="AG732" s="319"/>
      <c r="AH732" s="319"/>
      <c r="AI732" s="319"/>
      <c r="AJ732" s="319"/>
      <c r="AK732" s="319"/>
      <c r="AL732" s="319"/>
      <c r="AM732" s="319"/>
      <c r="AN732" s="319"/>
      <c r="AO732" s="319"/>
      <c r="AP732" s="319"/>
      <c r="AQ732" s="319"/>
      <c r="AR732" s="319"/>
      <c r="AS732" s="319"/>
      <c r="AT732" s="319"/>
      <c r="AU732" s="319"/>
      <c r="AV732" s="319"/>
      <c r="AW732" s="319"/>
      <c r="AX732" s="319"/>
      <c r="AY732" s="319"/>
      <c r="AZ732" s="319"/>
      <c r="BA732" s="319"/>
      <c r="BB732" s="319"/>
      <c r="BC732" s="319"/>
      <c r="BD732" s="319"/>
      <c r="BE732" s="319"/>
      <c r="BF732" s="319"/>
      <c r="BG732" s="319"/>
      <c r="BH732" s="319"/>
      <c r="BI732" s="319"/>
      <c r="BJ732" s="319"/>
      <c r="BK732" s="319"/>
      <c r="BL732" s="319"/>
      <c r="BM732" s="319"/>
      <c r="BN732" s="319"/>
      <c r="BO732" s="319"/>
      <c r="BP732" s="319"/>
      <c r="BQ732" s="319"/>
      <c r="BR732" s="319"/>
      <c r="BS732" s="319"/>
      <c r="BT732" s="319"/>
      <c r="BU732" s="319"/>
      <c r="BV732" s="319"/>
      <c r="BW732" s="319"/>
      <c r="BX732" s="319"/>
      <c r="BY732" s="319"/>
      <c r="BZ732" s="319"/>
      <c r="CA732" s="319"/>
      <c r="CB732" s="319"/>
      <c r="CC732" s="319"/>
      <c r="CD732" s="319"/>
      <c r="CE732" s="319"/>
      <c r="CF732" s="319"/>
      <c r="CG732" s="319"/>
      <c r="CH732" s="319"/>
      <c r="CI732" s="319"/>
      <c r="CJ732" s="319"/>
      <c r="CK732" s="319"/>
    </row>
    <row r="733" spans="1:89">
      <c r="A733" s="315"/>
      <c r="B733" s="423"/>
      <c r="C733" s="424"/>
      <c r="D733" s="424"/>
      <c r="E733" s="424"/>
      <c r="F733" s="424"/>
      <c r="G733" s="424"/>
      <c r="H733" s="424"/>
      <c r="I733" s="424"/>
      <c r="J733" s="424"/>
      <c r="K733" s="425"/>
      <c r="L733" s="320"/>
      <c r="M733" s="319"/>
      <c r="N733" s="319"/>
      <c r="O733" s="319"/>
      <c r="P733" s="319"/>
      <c r="Q733" s="319"/>
      <c r="R733" s="319"/>
      <c r="S733" s="319"/>
      <c r="T733" s="319"/>
      <c r="U733" s="319"/>
      <c r="V733" s="319"/>
      <c r="W733" s="319"/>
      <c r="X733" s="319"/>
      <c r="Y733" s="319"/>
      <c r="Z733" s="319"/>
      <c r="AA733" s="319"/>
      <c r="AB733" s="319"/>
      <c r="AC733" s="319"/>
      <c r="AD733" s="319"/>
      <c r="AE733" s="319"/>
      <c r="AF733" s="319"/>
      <c r="AG733" s="319"/>
      <c r="AH733" s="319"/>
      <c r="AI733" s="319"/>
      <c r="AJ733" s="319"/>
      <c r="AK733" s="319"/>
      <c r="AL733" s="319"/>
      <c r="AM733" s="319"/>
      <c r="AN733" s="319"/>
      <c r="AO733" s="319"/>
      <c r="AP733" s="319"/>
      <c r="AQ733" s="319"/>
      <c r="AR733" s="319"/>
      <c r="AS733" s="319"/>
      <c r="AT733" s="319"/>
      <c r="AU733" s="319"/>
      <c r="AV733" s="319"/>
      <c r="AW733" s="319"/>
      <c r="AX733" s="319"/>
      <c r="AY733" s="319"/>
      <c r="AZ733" s="319"/>
      <c r="BA733" s="319"/>
      <c r="BB733" s="319"/>
      <c r="BC733" s="319"/>
      <c r="BD733" s="319"/>
      <c r="BE733" s="319"/>
      <c r="BF733" s="319"/>
      <c r="BG733" s="319"/>
      <c r="BH733" s="319"/>
      <c r="BI733" s="319"/>
      <c r="BJ733" s="319"/>
      <c r="BK733" s="319"/>
      <c r="BL733" s="319"/>
      <c r="BM733" s="319"/>
      <c r="BN733" s="319"/>
      <c r="BO733" s="319"/>
      <c r="BP733" s="319"/>
      <c r="BQ733" s="319"/>
      <c r="BR733" s="319"/>
      <c r="BS733" s="319"/>
      <c r="BT733" s="319"/>
      <c r="BU733" s="319"/>
      <c r="BV733" s="319"/>
      <c r="BW733" s="319"/>
      <c r="BX733" s="319"/>
      <c r="BY733" s="319"/>
      <c r="BZ733" s="319"/>
      <c r="CA733" s="319"/>
      <c r="CB733" s="319"/>
      <c r="CC733" s="319"/>
      <c r="CD733" s="319"/>
      <c r="CE733" s="319"/>
      <c r="CF733" s="319"/>
      <c r="CG733" s="319"/>
      <c r="CH733" s="319"/>
      <c r="CI733" s="319"/>
      <c r="CJ733" s="319"/>
      <c r="CK733" s="319"/>
    </row>
    <row r="734" spans="1:89">
      <c r="A734" s="315"/>
      <c r="B734" s="423"/>
      <c r="C734" s="424"/>
      <c r="D734" s="424"/>
      <c r="E734" s="424"/>
      <c r="F734" s="424"/>
      <c r="G734" s="424"/>
      <c r="H734" s="424"/>
      <c r="I734" s="424"/>
      <c r="J734" s="424"/>
      <c r="K734" s="425"/>
      <c r="L734" s="320"/>
      <c r="M734" s="319"/>
      <c r="N734" s="319"/>
      <c r="O734" s="319"/>
      <c r="P734" s="319"/>
      <c r="Q734" s="319"/>
      <c r="R734" s="319"/>
      <c r="S734" s="319"/>
      <c r="T734" s="319"/>
      <c r="U734" s="319"/>
      <c r="V734" s="319"/>
      <c r="W734" s="319"/>
      <c r="X734" s="319"/>
      <c r="Y734" s="319"/>
      <c r="Z734" s="319"/>
      <c r="AA734" s="319"/>
      <c r="AB734" s="319"/>
      <c r="AC734" s="319"/>
      <c r="AD734" s="319"/>
      <c r="AE734" s="319"/>
      <c r="AF734" s="319"/>
      <c r="AG734" s="319"/>
      <c r="AH734" s="319"/>
      <c r="AI734" s="319"/>
      <c r="AJ734" s="319"/>
      <c r="AK734" s="319"/>
      <c r="AL734" s="319"/>
      <c r="AM734" s="319"/>
      <c r="AN734" s="319"/>
      <c r="AO734" s="319"/>
      <c r="AP734" s="319"/>
      <c r="AQ734" s="319"/>
      <c r="AR734" s="319"/>
      <c r="AS734" s="319"/>
      <c r="AT734" s="319"/>
      <c r="AU734" s="319"/>
      <c r="AV734" s="319"/>
      <c r="AW734" s="319"/>
      <c r="AX734" s="319"/>
      <c r="AY734" s="319"/>
      <c r="AZ734" s="319"/>
      <c r="BA734" s="319"/>
      <c r="BB734" s="319"/>
      <c r="BC734" s="319"/>
      <c r="BD734" s="319"/>
      <c r="BE734" s="319"/>
      <c r="BF734" s="319"/>
      <c r="BG734" s="319"/>
      <c r="BH734" s="319"/>
      <c r="BI734" s="319"/>
      <c r="BJ734" s="319"/>
      <c r="BK734" s="319"/>
      <c r="BL734" s="319"/>
      <c r="BM734" s="319"/>
      <c r="BN734" s="319"/>
      <c r="BO734" s="319"/>
      <c r="BP734" s="319"/>
      <c r="BQ734" s="319"/>
      <c r="BR734" s="319"/>
      <c r="BS734" s="319"/>
      <c r="BT734" s="319"/>
      <c r="BU734" s="319"/>
      <c r="BV734" s="319"/>
      <c r="BW734" s="319"/>
      <c r="BX734" s="319"/>
      <c r="BY734" s="319"/>
      <c r="BZ734" s="319"/>
      <c r="CA734" s="319"/>
      <c r="CB734" s="319"/>
      <c r="CC734" s="319"/>
      <c r="CD734" s="319"/>
      <c r="CE734" s="319"/>
      <c r="CF734" s="319"/>
      <c r="CG734" s="319"/>
      <c r="CH734" s="319"/>
      <c r="CI734" s="319"/>
      <c r="CJ734" s="319"/>
      <c r="CK734" s="319"/>
    </row>
    <row r="735" spans="1:89">
      <c r="A735" s="315"/>
      <c r="B735" s="423"/>
      <c r="C735" s="424"/>
      <c r="D735" s="424"/>
      <c r="E735" s="424"/>
      <c r="F735" s="424"/>
      <c r="G735" s="424"/>
      <c r="H735" s="424"/>
      <c r="I735" s="424"/>
      <c r="J735" s="424"/>
      <c r="K735" s="425"/>
      <c r="L735" s="320"/>
      <c r="M735" s="319"/>
      <c r="N735" s="319"/>
      <c r="O735" s="319"/>
      <c r="P735" s="319"/>
      <c r="Q735" s="319"/>
      <c r="R735" s="319"/>
      <c r="S735" s="319"/>
      <c r="T735" s="319"/>
      <c r="U735" s="319"/>
      <c r="V735" s="319"/>
      <c r="W735" s="319"/>
      <c r="X735" s="319"/>
      <c r="Y735" s="319"/>
      <c r="Z735" s="319"/>
      <c r="AA735" s="319"/>
      <c r="AB735" s="319"/>
      <c r="AC735" s="319"/>
      <c r="AD735" s="319"/>
      <c r="AE735" s="319"/>
      <c r="AF735" s="319"/>
      <c r="AG735" s="319"/>
      <c r="AH735" s="319"/>
      <c r="AI735" s="319"/>
      <c r="AJ735" s="319"/>
      <c r="AK735" s="319"/>
      <c r="AL735" s="319"/>
      <c r="AM735" s="319"/>
      <c r="AN735" s="319"/>
      <c r="AO735" s="319"/>
      <c r="AP735" s="319"/>
      <c r="AQ735" s="319"/>
      <c r="AR735" s="319"/>
      <c r="AS735" s="319"/>
      <c r="AT735" s="319"/>
      <c r="AU735" s="319"/>
      <c r="AV735" s="319"/>
      <c r="AW735" s="319"/>
      <c r="AX735" s="319"/>
      <c r="AY735" s="319"/>
      <c r="AZ735" s="319"/>
      <c r="BA735" s="319"/>
      <c r="BB735" s="319"/>
      <c r="BC735" s="319"/>
      <c r="BD735" s="319"/>
      <c r="BE735" s="319"/>
      <c r="BF735" s="319"/>
      <c r="BG735" s="319"/>
      <c r="BH735" s="319"/>
      <c r="BI735" s="319"/>
      <c r="BJ735" s="319"/>
      <c r="BK735" s="319"/>
      <c r="BL735" s="319"/>
      <c r="BM735" s="319"/>
      <c r="BN735" s="319"/>
      <c r="BO735" s="319"/>
      <c r="BP735" s="319"/>
      <c r="BQ735" s="319"/>
      <c r="BR735" s="319"/>
      <c r="BS735" s="319"/>
      <c r="BT735" s="319"/>
      <c r="BU735" s="319"/>
      <c r="BV735" s="319"/>
      <c r="BW735" s="319"/>
      <c r="BX735" s="319"/>
      <c r="BY735" s="319"/>
      <c r="BZ735" s="319"/>
      <c r="CA735" s="319"/>
      <c r="CB735" s="319"/>
      <c r="CC735" s="319"/>
      <c r="CD735" s="319"/>
      <c r="CE735" s="319"/>
      <c r="CF735" s="319"/>
      <c r="CG735" s="319"/>
      <c r="CH735" s="319"/>
      <c r="CI735" s="319"/>
      <c r="CJ735" s="319"/>
      <c r="CK735" s="319"/>
    </row>
    <row r="736" spans="1:89">
      <c r="A736" s="315"/>
      <c r="B736" s="423"/>
      <c r="C736" s="424"/>
      <c r="D736" s="424"/>
      <c r="E736" s="424"/>
      <c r="F736" s="424"/>
      <c r="G736" s="424"/>
      <c r="H736" s="424"/>
      <c r="I736" s="424"/>
      <c r="J736" s="424"/>
      <c r="K736" s="425"/>
      <c r="L736" s="320"/>
      <c r="M736" s="319"/>
      <c r="N736" s="319"/>
      <c r="O736" s="319"/>
      <c r="P736" s="319"/>
      <c r="Q736" s="319"/>
      <c r="R736" s="319"/>
      <c r="S736" s="319"/>
      <c r="T736" s="319"/>
      <c r="U736" s="319"/>
      <c r="V736" s="319"/>
      <c r="W736" s="319"/>
      <c r="X736" s="319"/>
      <c r="Y736" s="319"/>
      <c r="Z736" s="319"/>
      <c r="AA736" s="319"/>
      <c r="AB736" s="319"/>
      <c r="AC736" s="319"/>
      <c r="AD736" s="319"/>
      <c r="AE736" s="319"/>
      <c r="AF736" s="319"/>
      <c r="AG736" s="319"/>
      <c r="AH736" s="319"/>
      <c r="AI736" s="319"/>
      <c r="AJ736" s="319"/>
      <c r="AK736" s="319"/>
      <c r="AL736" s="319"/>
      <c r="AM736" s="319"/>
      <c r="AN736" s="319"/>
      <c r="AO736" s="319"/>
      <c r="AP736" s="319"/>
      <c r="AQ736" s="319"/>
      <c r="AR736" s="319"/>
      <c r="AS736" s="319"/>
      <c r="AT736" s="319"/>
      <c r="AU736" s="319"/>
      <c r="AV736" s="319"/>
      <c r="AW736" s="319"/>
      <c r="AX736" s="319"/>
      <c r="AY736" s="319"/>
      <c r="AZ736" s="319"/>
      <c r="BA736" s="319"/>
      <c r="BB736" s="319"/>
      <c r="BC736" s="319"/>
      <c r="BD736" s="319"/>
      <c r="BE736" s="319"/>
      <c r="BF736" s="319"/>
      <c r="BG736" s="319"/>
      <c r="BH736" s="319"/>
      <c r="BI736" s="319"/>
      <c r="BJ736" s="319"/>
      <c r="BK736" s="319"/>
      <c r="BL736" s="319"/>
      <c r="BM736" s="319"/>
      <c r="BN736" s="319"/>
      <c r="BO736" s="319"/>
      <c r="BP736" s="319"/>
      <c r="BQ736" s="319"/>
      <c r="BR736" s="319"/>
      <c r="BS736" s="319"/>
      <c r="BT736" s="319"/>
      <c r="BU736" s="319"/>
      <c r="BV736" s="319"/>
      <c r="BW736" s="319"/>
      <c r="BX736" s="319"/>
      <c r="BY736" s="319"/>
      <c r="BZ736" s="319"/>
      <c r="CA736" s="319"/>
      <c r="CB736" s="319"/>
      <c r="CC736" s="319"/>
      <c r="CD736" s="319"/>
      <c r="CE736" s="319"/>
      <c r="CF736" s="319"/>
      <c r="CG736" s="319"/>
      <c r="CH736" s="319"/>
      <c r="CI736" s="319"/>
      <c r="CJ736" s="319"/>
      <c r="CK736" s="319"/>
    </row>
    <row r="737" spans="1:89">
      <c r="A737" s="315"/>
      <c r="B737" s="423"/>
      <c r="C737" s="424"/>
      <c r="D737" s="424"/>
      <c r="E737" s="424"/>
      <c r="F737" s="424"/>
      <c r="G737" s="424"/>
      <c r="H737" s="424"/>
      <c r="I737" s="424"/>
      <c r="J737" s="424"/>
      <c r="K737" s="425"/>
      <c r="L737" s="320"/>
      <c r="M737" s="319"/>
      <c r="N737" s="319"/>
      <c r="O737" s="319"/>
      <c r="P737" s="319"/>
      <c r="Q737" s="319"/>
      <c r="R737" s="319"/>
      <c r="S737" s="319"/>
      <c r="T737" s="319"/>
      <c r="U737" s="319"/>
      <c r="V737" s="319"/>
      <c r="W737" s="319"/>
      <c r="X737" s="319"/>
      <c r="Y737" s="319"/>
      <c r="Z737" s="319"/>
      <c r="AA737" s="319"/>
      <c r="AB737" s="319"/>
      <c r="AC737" s="319"/>
      <c r="AD737" s="319"/>
      <c r="AE737" s="319"/>
      <c r="AF737" s="319"/>
      <c r="AG737" s="319"/>
      <c r="AH737" s="319"/>
      <c r="AI737" s="319"/>
      <c r="AJ737" s="319"/>
      <c r="AK737" s="319"/>
      <c r="AL737" s="319"/>
      <c r="AM737" s="319"/>
      <c r="AN737" s="319"/>
      <c r="AO737" s="319"/>
      <c r="AP737" s="319"/>
      <c r="AQ737" s="319"/>
      <c r="AR737" s="319"/>
      <c r="AS737" s="319"/>
      <c r="AT737" s="319"/>
      <c r="AU737" s="319"/>
      <c r="AV737" s="319"/>
      <c r="AW737" s="319"/>
      <c r="AX737" s="319"/>
      <c r="AY737" s="319"/>
      <c r="AZ737" s="319"/>
      <c r="BA737" s="319"/>
      <c r="BB737" s="319"/>
      <c r="BC737" s="319"/>
      <c r="BD737" s="319"/>
      <c r="BE737" s="319"/>
      <c r="BF737" s="319"/>
      <c r="BG737" s="319"/>
      <c r="BH737" s="319"/>
      <c r="BI737" s="319"/>
      <c r="BJ737" s="319"/>
      <c r="BK737" s="319"/>
      <c r="BL737" s="319"/>
      <c r="BM737" s="319"/>
      <c r="BN737" s="319"/>
      <c r="BO737" s="319"/>
      <c r="BP737" s="319"/>
      <c r="BQ737" s="319"/>
      <c r="BR737" s="319"/>
      <c r="BS737" s="319"/>
      <c r="BT737" s="319"/>
      <c r="BU737" s="319"/>
      <c r="BV737" s="319"/>
      <c r="BW737" s="319"/>
      <c r="BX737" s="319"/>
      <c r="BY737" s="319"/>
      <c r="BZ737" s="319"/>
      <c r="CA737" s="319"/>
      <c r="CB737" s="319"/>
      <c r="CC737" s="319"/>
      <c r="CD737" s="319"/>
      <c r="CE737" s="319"/>
      <c r="CF737" s="319"/>
      <c r="CG737" s="319"/>
      <c r="CH737" s="319"/>
      <c r="CI737" s="319"/>
      <c r="CJ737" s="319"/>
      <c r="CK737" s="319"/>
    </row>
    <row r="738" spans="1:89">
      <c r="A738" s="315"/>
      <c r="B738" s="423"/>
      <c r="C738" s="424"/>
      <c r="D738" s="424"/>
      <c r="E738" s="424"/>
      <c r="F738" s="424"/>
      <c r="G738" s="424"/>
      <c r="H738" s="424"/>
      <c r="I738" s="424"/>
      <c r="J738" s="424"/>
      <c r="K738" s="425"/>
      <c r="L738" s="320"/>
      <c r="M738" s="319"/>
      <c r="N738" s="319"/>
      <c r="O738" s="319"/>
      <c r="P738" s="319"/>
      <c r="Q738" s="319"/>
      <c r="R738" s="319"/>
      <c r="S738" s="319"/>
      <c r="T738" s="319"/>
      <c r="U738" s="319"/>
      <c r="V738" s="319"/>
      <c r="W738" s="319"/>
      <c r="X738" s="319"/>
      <c r="Y738" s="319"/>
      <c r="Z738" s="319"/>
      <c r="AA738" s="319"/>
      <c r="AB738" s="319"/>
      <c r="AC738" s="319"/>
      <c r="AD738" s="319"/>
      <c r="AE738" s="319"/>
      <c r="AF738" s="319"/>
      <c r="AG738" s="319"/>
      <c r="AH738" s="319"/>
      <c r="AI738" s="319"/>
      <c r="AJ738" s="319"/>
      <c r="AK738" s="319"/>
      <c r="AL738" s="319"/>
      <c r="AM738" s="319"/>
      <c r="AN738" s="319"/>
      <c r="AO738" s="319"/>
      <c r="AP738" s="319"/>
      <c r="AQ738" s="319"/>
      <c r="AR738" s="319"/>
      <c r="AS738" s="319"/>
      <c r="AT738" s="319"/>
      <c r="AU738" s="319"/>
      <c r="AV738" s="319"/>
      <c r="AW738" s="319"/>
      <c r="AX738" s="319"/>
      <c r="AY738" s="319"/>
      <c r="AZ738" s="319"/>
      <c r="BA738" s="319"/>
      <c r="BB738" s="319"/>
      <c r="BC738" s="319"/>
      <c r="BD738" s="319"/>
      <c r="BE738" s="319"/>
      <c r="BF738" s="319"/>
      <c r="BG738" s="319"/>
      <c r="BH738" s="319"/>
      <c r="BI738" s="319"/>
      <c r="BJ738" s="319"/>
      <c r="BK738" s="319"/>
      <c r="BL738" s="319"/>
      <c r="BM738" s="319"/>
      <c r="BN738" s="319"/>
      <c r="BO738" s="319"/>
      <c r="BP738" s="319"/>
      <c r="BQ738" s="319"/>
      <c r="BR738" s="319"/>
      <c r="BS738" s="319"/>
      <c r="BT738" s="319"/>
      <c r="BU738" s="319"/>
      <c r="BV738" s="319"/>
      <c r="BW738" s="319"/>
      <c r="BX738" s="319"/>
      <c r="BY738" s="319"/>
      <c r="BZ738" s="319"/>
      <c r="CA738" s="319"/>
      <c r="CB738" s="319"/>
      <c r="CC738" s="319"/>
      <c r="CD738" s="319"/>
      <c r="CE738" s="319"/>
      <c r="CF738" s="319"/>
      <c r="CG738" s="319"/>
      <c r="CH738" s="319"/>
      <c r="CI738" s="319"/>
      <c r="CJ738" s="319"/>
      <c r="CK738" s="319"/>
    </row>
    <row r="739" spans="1:89">
      <c r="A739" s="315"/>
      <c r="B739" s="423"/>
      <c r="C739" s="424"/>
      <c r="D739" s="424"/>
      <c r="E739" s="424"/>
      <c r="F739" s="424"/>
      <c r="G739" s="424"/>
      <c r="H739" s="424"/>
      <c r="I739" s="424"/>
      <c r="J739" s="424"/>
      <c r="K739" s="425"/>
      <c r="L739" s="320"/>
      <c r="M739" s="319"/>
      <c r="N739" s="319"/>
      <c r="O739" s="319"/>
      <c r="P739" s="319"/>
      <c r="Q739" s="319"/>
      <c r="R739" s="319"/>
      <c r="S739" s="319"/>
      <c r="T739" s="319"/>
      <c r="U739" s="319"/>
      <c r="V739" s="319"/>
      <c r="W739" s="319"/>
      <c r="X739" s="319"/>
      <c r="Y739" s="319"/>
      <c r="Z739" s="319"/>
      <c r="AA739" s="319"/>
      <c r="AB739" s="319"/>
      <c r="AC739" s="319"/>
      <c r="AD739" s="319"/>
      <c r="AE739" s="319"/>
      <c r="AF739" s="319"/>
      <c r="AG739" s="319"/>
      <c r="AH739" s="319"/>
      <c r="AI739" s="319"/>
      <c r="AJ739" s="319"/>
      <c r="AK739" s="319"/>
      <c r="AL739" s="319"/>
      <c r="AM739" s="319"/>
      <c r="AN739" s="319"/>
      <c r="AO739" s="319"/>
      <c r="AP739" s="319"/>
      <c r="AQ739" s="319"/>
      <c r="AR739" s="319"/>
      <c r="AS739" s="319"/>
      <c r="AT739" s="319"/>
      <c r="AU739" s="319"/>
      <c r="AV739" s="319"/>
      <c r="AW739" s="319"/>
      <c r="AX739" s="319"/>
      <c r="AY739" s="319"/>
      <c r="AZ739" s="319"/>
      <c r="BA739" s="319"/>
      <c r="BB739" s="319"/>
      <c r="BC739" s="319"/>
      <c r="BD739" s="319"/>
      <c r="BE739" s="319"/>
      <c r="BF739" s="319"/>
      <c r="BG739" s="319"/>
      <c r="BH739" s="319"/>
      <c r="BI739" s="319"/>
      <c r="BJ739" s="319"/>
      <c r="BK739" s="319"/>
      <c r="BL739" s="319"/>
      <c r="BM739" s="319"/>
      <c r="BN739" s="319"/>
      <c r="BO739" s="319"/>
      <c r="BP739" s="319"/>
      <c r="BQ739" s="319"/>
      <c r="BR739" s="319"/>
      <c r="BS739" s="319"/>
      <c r="BT739" s="319"/>
      <c r="BU739" s="319"/>
      <c r="BV739" s="319"/>
      <c r="BW739" s="319"/>
      <c r="BX739" s="319"/>
      <c r="BY739" s="319"/>
      <c r="BZ739" s="319"/>
      <c r="CA739" s="319"/>
      <c r="CB739" s="319"/>
      <c r="CC739" s="319"/>
      <c r="CD739" s="319"/>
      <c r="CE739" s="319"/>
      <c r="CF739" s="319"/>
      <c r="CG739" s="319"/>
      <c r="CH739" s="319"/>
      <c r="CI739" s="319"/>
      <c r="CJ739" s="319"/>
      <c r="CK739" s="319"/>
    </row>
    <row r="740" spans="1:89">
      <c r="A740" s="315"/>
      <c r="B740" s="423"/>
      <c r="C740" s="424"/>
      <c r="D740" s="424"/>
      <c r="E740" s="424"/>
      <c r="F740" s="424"/>
      <c r="G740" s="424"/>
      <c r="H740" s="424"/>
      <c r="I740" s="424"/>
      <c r="J740" s="424"/>
      <c r="K740" s="425"/>
      <c r="L740" s="320"/>
      <c r="M740" s="319"/>
      <c r="N740" s="319"/>
      <c r="O740" s="319"/>
      <c r="P740" s="319"/>
      <c r="Q740" s="319"/>
      <c r="R740" s="319"/>
      <c r="S740" s="319"/>
      <c r="T740" s="319"/>
      <c r="U740" s="319"/>
      <c r="V740" s="319"/>
      <c r="W740" s="319"/>
      <c r="X740" s="319"/>
      <c r="Y740" s="319"/>
      <c r="Z740" s="319"/>
      <c r="AA740" s="319"/>
      <c r="AB740" s="319"/>
      <c r="AC740" s="319"/>
      <c r="AD740" s="319"/>
      <c r="AE740" s="319"/>
      <c r="AF740" s="319"/>
      <c r="AG740" s="319"/>
      <c r="AH740" s="319"/>
      <c r="AI740" s="319"/>
      <c r="AJ740" s="319"/>
      <c r="AK740" s="319"/>
      <c r="AL740" s="319"/>
      <c r="AM740" s="319"/>
      <c r="AN740" s="319"/>
      <c r="AO740" s="319"/>
      <c r="AP740" s="319"/>
      <c r="AQ740" s="319"/>
      <c r="AR740" s="319"/>
      <c r="AS740" s="319"/>
      <c r="AT740" s="319"/>
      <c r="AU740" s="319"/>
      <c r="AV740" s="319"/>
      <c r="AW740" s="319"/>
      <c r="AX740" s="319"/>
      <c r="AY740" s="319"/>
      <c r="AZ740" s="319"/>
      <c r="BA740" s="319"/>
      <c r="BB740" s="319"/>
      <c r="BC740" s="319"/>
      <c r="BD740" s="319"/>
      <c r="BE740" s="319"/>
      <c r="BF740" s="319"/>
      <c r="BG740" s="319"/>
      <c r="BH740" s="319"/>
      <c r="BI740" s="319"/>
      <c r="BJ740" s="319"/>
      <c r="BK740" s="319"/>
      <c r="BL740" s="319"/>
      <c r="BM740" s="319"/>
      <c r="BN740" s="319"/>
      <c r="BO740" s="319"/>
      <c r="BP740" s="319"/>
      <c r="BQ740" s="319"/>
      <c r="BR740" s="319"/>
      <c r="BS740" s="319"/>
      <c r="BT740" s="319"/>
      <c r="BU740" s="319"/>
      <c r="BV740" s="319"/>
      <c r="BW740" s="319"/>
      <c r="BX740" s="319"/>
      <c r="BY740" s="319"/>
      <c r="BZ740" s="319"/>
      <c r="CA740" s="319"/>
      <c r="CB740" s="319"/>
      <c r="CC740" s="319"/>
      <c r="CD740" s="319"/>
      <c r="CE740" s="319"/>
      <c r="CF740" s="319"/>
      <c r="CG740" s="319"/>
      <c r="CH740" s="319"/>
      <c r="CI740" s="319"/>
      <c r="CJ740" s="319"/>
      <c r="CK740" s="319"/>
    </row>
    <row r="741" spans="1:89">
      <c r="A741" s="315"/>
      <c r="B741" s="423"/>
      <c r="C741" s="424"/>
      <c r="D741" s="424"/>
      <c r="E741" s="424"/>
      <c r="F741" s="424"/>
      <c r="G741" s="424"/>
      <c r="H741" s="424"/>
      <c r="I741" s="424"/>
      <c r="J741" s="424"/>
      <c r="K741" s="425"/>
      <c r="L741" s="320"/>
      <c r="M741" s="319"/>
      <c r="N741" s="319"/>
      <c r="O741" s="319"/>
      <c r="P741" s="319"/>
      <c r="Q741" s="319"/>
      <c r="R741" s="319"/>
      <c r="S741" s="319"/>
      <c r="T741" s="319"/>
      <c r="U741" s="319"/>
      <c r="V741" s="319"/>
      <c r="W741" s="319"/>
      <c r="X741" s="319"/>
      <c r="Y741" s="319"/>
      <c r="Z741" s="319"/>
      <c r="AA741" s="319"/>
      <c r="AB741" s="319"/>
      <c r="AC741" s="319"/>
      <c r="AD741" s="319"/>
      <c r="AE741" s="319"/>
      <c r="AF741" s="319"/>
      <c r="AG741" s="319"/>
      <c r="AH741" s="319"/>
      <c r="AI741" s="319"/>
      <c r="AJ741" s="319"/>
      <c r="AK741" s="319"/>
      <c r="AL741" s="319"/>
      <c r="AM741" s="319"/>
      <c r="AN741" s="319"/>
      <c r="AO741" s="319"/>
      <c r="AP741" s="319"/>
      <c r="AQ741" s="319"/>
      <c r="AR741" s="319"/>
      <c r="AS741" s="319"/>
      <c r="AT741" s="319"/>
      <c r="AU741" s="319"/>
      <c r="AV741" s="319"/>
      <c r="AW741" s="319"/>
      <c r="AX741" s="319"/>
      <c r="AY741" s="319"/>
      <c r="AZ741" s="319"/>
      <c r="BA741" s="319"/>
      <c r="BB741" s="319"/>
      <c r="BC741" s="319"/>
      <c r="BD741" s="319"/>
      <c r="BE741" s="319"/>
      <c r="BF741" s="319"/>
      <c r="BG741" s="319"/>
      <c r="BH741" s="319"/>
      <c r="BI741" s="319"/>
      <c r="BJ741" s="319"/>
      <c r="BK741" s="319"/>
      <c r="BL741" s="319"/>
      <c r="BM741" s="319"/>
      <c r="BN741" s="319"/>
      <c r="BO741" s="319"/>
      <c r="BP741" s="319"/>
      <c r="BQ741" s="319"/>
      <c r="BR741" s="319"/>
      <c r="BS741" s="319"/>
      <c r="BT741" s="319"/>
      <c r="BU741" s="319"/>
      <c r="BV741" s="319"/>
      <c r="BW741" s="319"/>
      <c r="BX741" s="319"/>
      <c r="BY741" s="319"/>
      <c r="BZ741" s="319"/>
      <c r="CA741" s="319"/>
      <c r="CB741" s="319"/>
      <c r="CC741" s="319"/>
      <c r="CD741" s="319"/>
      <c r="CE741" s="319"/>
      <c r="CF741" s="319"/>
      <c r="CG741" s="319"/>
      <c r="CH741" s="319"/>
      <c r="CI741" s="319"/>
      <c r="CJ741" s="319"/>
      <c r="CK741" s="319"/>
    </row>
    <row r="742" spans="1:89">
      <c r="A742" s="315"/>
      <c r="B742" s="423"/>
      <c r="C742" s="424"/>
      <c r="D742" s="424"/>
      <c r="E742" s="424"/>
      <c r="F742" s="424"/>
      <c r="G742" s="424"/>
      <c r="H742" s="424"/>
      <c r="I742" s="424"/>
      <c r="J742" s="424"/>
      <c r="K742" s="425"/>
      <c r="L742" s="320"/>
      <c r="M742" s="319"/>
      <c r="N742" s="319"/>
      <c r="O742" s="319"/>
      <c r="P742" s="319"/>
      <c r="Q742" s="319"/>
      <c r="R742" s="319"/>
      <c r="S742" s="319"/>
      <c r="T742" s="319"/>
      <c r="U742" s="319"/>
      <c r="V742" s="319"/>
      <c r="W742" s="319"/>
      <c r="X742" s="319"/>
      <c r="Y742" s="319"/>
      <c r="Z742" s="319"/>
      <c r="AA742" s="319"/>
      <c r="AB742" s="319"/>
      <c r="AC742" s="319"/>
      <c r="AD742" s="319"/>
      <c r="AE742" s="319"/>
      <c r="AF742" s="319"/>
      <c r="AG742" s="319"/>
      <c r="AH742" s="319"/>
      <c r="AI742" s="319"/>
      <c r="AJ742" s="319"/>
      <c r="AK742" s="319"/>
      <c r="AL742" s="319"/>
      <c r="AM742" s="319"/>
      <c r="AN742" s="319"/>
      <c r="AO742" s="319"/>
      <c r="AP742" s="319"/>
      <c r="AQ742" s="319"/>
      <c r="AR742" s="319"/>
      <c r="AS742" s="319"/>
      <c r="AT742" s="319"/>
      <c r="AU742" s="319"/>
      <c r="AV742" s="319"/>
      <c r="AW742" s="319"/>
      <c r="AX742" s="319"/>
      <c r="AY742" s="319"/>
      <c r="AZ742" s="319"/>
      <c r="BA742" s="319"/>
      <c r="BB742" s="319"/>
      <c r="BC742" s="319"/>
      <c r="BD742" s="319"/>
      <c r="BE742" s="319"/>
      <c r="BF742" s="319"/>
      <c r="BG742" s="319"/>
      <c r="BH742" s="319"/>
      <c r="BI742" s="319"/>
      <c r="BJ742" s="319"/>
      <c r="BK742" s="319"/>
      <c r="BL742" s="319"/>
      <c r="BM742" s="319"/>
      <c r="BN742" s="319"/>
      <c r="BO742" s="319"/>
      <c r="BP742" s="319"/>
      <c r="BQ742" s="319"/>
      <c r="BR742" s="319"/>
      <c r="BS742" s="319"/>
      <c r="BT742" s="319"/>
      <c r="BU742" s="319"/>
      <c r="BV742" s="319"/>
      <c r="BW742" s="319"/>
      <c r="BX742" s="319"/>
      <c r="BY742" s="319"/>
      <c r="BZ742" s="319"/>
      <c r="CA742" s="319"/>
      <c r="CB742" s="319"/>
      <c r="CC742" s="319"/>
      <c r="CD742" s="319"/>
      <c r="CE742" s="319"/>
      <c r="CF742" s="319"/>
      <c r="CG742" s="319"/>
      <c r="CH742" s="319"/>
      <c r="CI742" s="319"/>
      <c r="CJ742" s="319"/>
      <c r="CK742" s="319"/>
    </row>
    <row r="743" spans="1:89">
      <c r="A743" s="315"/>
      <c r="B743" s="423"/>
      <c r="C743" s="424"/>
      <c r="D743" s="424"/>
      <c r="E743" s="424"/>
      <c r="F743" s="424"/>
      <c r="G743" s="424"/>
      <c r="H743" s="424"/>
      <c r="I743" s="424"/>
      <c r="J743" s="424"/>
      <c r="K743" s="425"/>
      <c r="L743" s="320"/>
      <c r="M743" s="319"/>
      <c r="N743" s="319"/>
      <c r="O743" s="319"/>
      <c r="P743" s="319"/>
      <c r="Q743" s="319"/>
      <c r="R743" s="319"/>
      <c r="S743" s="319"/>
      <c r="T743" s="319"/>
      <c r="U743" s="319"/>
      <c r="V743" s="319"/>
      <c r="W743" s="319"/>
      <c r="X743" s="319"/>
      <c r="Y743" s="319"/>
      <c r="Z743" s="319"/>
      <c r="AA743" s="319"/>
      <c r="AB743" s="319"/>
      <c r="AC743" s="319"/>
      <c r="AD743" s="319"/>
      <c r="AE743" s="319"/>
      <c r="AF743" s="319"/>
      <c r="AG743" s="319"/>
      <c r="AH743" s="319"/>
      <c r="AI743" s="319"/>
      <c r="AJ743" s="319"/>
      <c r="AK743" s="319"/>
      <c r="AL743" s="319"/>
      <c r="AM743" s="319"/>
      <c r="AN743" s="319"/>
      <c r="AO743" s="319"/>
      <c r="AP743" s="319"/>
      <c r="AQ743" s="319"/>
      <c r="AR743" s="319"/>
      <c r="AS743" s="319"/>
      <c r="AT743" s="319"/>
      <c r="AU743" s="319"/>
      <c r="AV743" s="319"/>
      <c r="AW743" s="319"/>
      <c r="AX743" s="319"/>
      <c r="AY743" s="319"/>
      <c r="AZ743" s="319"/>
      <c r="BA743" s="319"/>
      <c r="BB743" s="319"/>
      <c r="BC743" s="319"/>
      <c r="BD743" s="319"/>
      <c r="BE743" s="319"/>
      <c r="BF743" s="319"/>
      <c r="BG743" s="319"/>
      <c r="BH743" s="319"/>
      <c r="BI743" s="319"/>
      <c r="BJ743" s="319"/>
      <c r="BK743" s="319"/>
      <c r="BL743" s="319"/>
      <c r="BM743" s="319"/>
      <c r="BN743" s="319"/>
      <c r="BO743" s="319"/>
      <c r="BP743" s="319"/>
      <c r="BQ743" s="319"/>
      <c r="BR743" s="319"/>
      <c r="BS743" s="319"/>
      <c r="BT743" s="319"/>
      <c r="BU743" s="319"/>
      <c r="BV743" s="319"/>
      <c r="BW743" s="319"/>
      <c r="BX743" s="319"/>
      <c r="BY743" s="319"/>
      <c r="BZ743" s="319"/>
      <c r="CA743" s="319"/>
      <c r="CB743" s="319"/>
      <c r="CC743" s="319"/>
      <c r="CD743" s="319"/>
      <c r="CE743" s="319"/>
      <c r="CF743" s="319"/>
      <c r="CG743" s="319"/>
      <c r="CH743" s="319"/>
      <c r="CI743" s="319"/>
      <c r="CJ743" s="319"/>
      <c r="CK743" s="319"/>
    </row>
    <row r="744" spans="1:89">
      <c r="A744" s="315"/>
      <c r="B744" s="423"/>
      <c r="C744" s="424"/>
      <c r="D744" s="424"/>
      <c r="E744" s="424"/>
      <c r="F744" s="424"/>
      <c r="G744" s="424"/>
      <c r="H744" s="424"/>
      <c r="I744" s="424"/>
      <c r="J744" s="424"/>
      <c r="K744" s="425"/>
      <c r="L744" s="320"/>
      <c r="M744" s="319"/>
      <c r="N744" s="319"/>
      <c r="O744" s="319"/>
      <c r="P744" s="319"/>
      <c r="Q744" s="319"/>
      <c r="R744" s="319"/>
      <c r="S744" s="319"/>
      <c r="T744" s="319"/>
      <c r="U744" s="319"/>
      <c r="V744" s="319"/>
      <c r="W744" s="319"/>
      <c r="X744" s="319"/>
      <c r="Y744" s="319"/>
      <c r="Z744" s="319"/>
      <c r="AA744" s="319"/>
      <c r="AB744" s="319"/>
      <c r="AC744" s="319"/>
      <c r="AD744" s="319"/>
      <c r="AE744" s="319"/>
      <c r="AF744" s="319"/>
      <c r="AG744" s="319"/>
      <c r="AH744" s="319"/>
      <c r="AI744" s="319"/>
      <c r="AJ744" s="319"/>
      <c r="AK744" s="319"/>
      <c r="AL744" s="319"/>
      <c r="AM744" s="319"/>
      <c r="AN744" s="319"/>
      <c r="AO744" s="319"/>
      <c r="AP744" s="319"/>
      <c r="AQ744" s="319"/>
      <c r="AR744" s="319"/>
      <c r="AS744" s="319"/>
      <c r="AT744" s="319"/>
      <c r="AU744" s="319"/>
      <c r="AV744" s="319"/>
      <c r="AW744" s="319"/>
      <c r="AX744" s="319"/>
      <c r="AY744" s="319"/>
      <c r="AZ744" s="319"/>
      <c r="BA744" s="319"/>
      <c r="BB744" s="319"/>
      <c r="BC744" s="319"/>
      <c r="BD744" s="319"/>
      <c r="BE744" s="319"/>
      <c r="BF744" s="319"/>
      <c r="BG744" s="319"/>
      <c r="BH744" s="319"/>
      <c r="BI744" s="319"/>
      <c r="BJ744" s="319"/>
      <c r="BK744" s="319"/>
      <c r="BL744" s="319"/>
      <c r="BM744" s="319"/>
      <c r="BN744" s="319"/>
      <c r="BO744" s="319"/>
      <c r="BP744" s="319"/>
      <c r="BQ744" s="319"/>
      <c r="BR744" s="319"/>
      <c r="BS744" s="319"/>
      <c r="BT744" s="319"/>
      <c r="BU744" s="319"/>
      <c r="BV744" s="319"/>
      <c r="BW744" s="319"/>
      <c r="BX744" s="319"/>
      <c r="BY744" s="319"/>
      <c r="BZ744" s="319"/>
      <c r="CA744" s="319"/>
      <c r="CB744" s="319"/>
      <c r="CC744" s="319"/>
      <c r="CD744" s="319"/>
      <c r="CE744" s="319"/>
      <c r="CF744" s="319"/>
      <c r="CG744" s="319"/>
      <c r="CH744" s="319"/>
      <c r="CI744" s="319"/>
      <c r="CJ744" s="319"/>
      <c r="CK744" s="319"/>
    </row>
    <row r="745" spans="1:89">
      <c r="A745" s="315"/>
      <c r="B745" s="423"/>
      <c r="C745" s="424"/>
      <c r="D745" s="424"/>
      <c r="E745" s="424"/>
      <c r="F745" s="424"/>
      <c r="G745" s="424"/>
      <c r="H745" s="424"/>
      <c r="I745" s="424"/>
      <c r="J745" s="424"/>
      <c r="K745" s="425"/>
      <c r="L745" s="320"/>
      <c r="M745" s="319"/>
      <c r="N745" s="319"/>
      <c r="O745" s="319"/>
      <c r="P745" s="319"/>
      <c r="Q745" s="319"/>
      <c r="R745" s="319"/>
      <c r="S745" s="319"/>
      <c r="T745" s="319"/>
      <c r="U745" s="319"/>
      <c r="V745" s="319"/>
      <c r="W745" s="319"/>
      <c r="X745" s="319"/>
      <c r="Y745" s="319"/>
      <c r="Z745" s="319"/>
      <c r="AA745" s="319"/>
      <c r="AB745" s="319"/>
      <c r="AC745" s="319"/>
      <c r="AD745" s="319"/>
      <c r="AE745" s="319"/>
      <c r="AF745" s="319"/>
      <c r="AG745" s="319"/>
      <c r="AH745" s="319"/>
      <c r="AI745" s="319"/>
      <c r="AJ745" s="319"/>
      <c r="AK745" s="319"/>
      <c r="AL745" s="319"/>
      <c r="AM745" s="319"/>
      <c r="AN745" s="319"/>
      <c r="AO745" s="319"/>
      <c r="AP745" s="319"/>
      <c r="AQ745" s="319"/>
      <c r="AR745" s="319"/>
      <c r="AS745" s="319"/>
      <c r="AT745" s="319"/>
      <c r="AU745" s="319"/>
      <c r="AV745" s="319"/>
      <c r="AW745" s="319"/>
      <c r="AX745" s="319"/>
      <c r="AY745" s="319"/>
      <c r="AZ745" s="319"/>
      <c r="BA745" s="319"/>
      <c r="BB745" s="319"/>
      <c r="BC745" s="319"/>
      <c r="BD745" s="319"/>
      <c r="BE745" s="319"/>
      <c r="BF745" s="319"/>
      <c r="BG745" s="319"/>
      <c r="BH745" s="319"/>
      <c r="BI745" s="319"/>
      <c r="BJ745" s="319"/>
      <c r="BK745" s="319"/>
      <c r="BL745" s="319"/>
      <c r="BM745" s="319"/>
      <c r="BN745" s="319"/>
      <c r="BO745" s="319"/>
      <c r="BP745" s="319"/>
      <c r="BQ745" s="319"/>
      <c r="BR745" s="319"/>
      <c r="BS745" s="319"/>
      <c r="BT745" s="319"/>
      <c r="BU745" s="319"/>
      <c r="BV745" s="319"/>
      <c r="BW745" s="319"/>
      <c r="BX745" s="319"/>
      <c r="BY745" s="319"/>
      <c r="BZ745" s="319"/>
      <c r="CA745" s="319"/>
      <c r="CB745" s="319"/>
      <c r="CC745" s="319"/>
      <c r="CD745" s="319"/>
      <c r="CE745" s="319"/>
      <c r="CF745" s="319"/>
      <c r="CG745" s="319"/>
      <c r="CH745" s="319"/>
      <c r="CI745" s="319"/>
      <c r="CJ745" s="319"/>
      <c r="CK745" s="319"/>
    </row>
    <row r="746" spans="1:89">
      <c r="A746" s="315"/>
      <c r="B746" s="423"/>
      <c r="C746" s="424"/>
      <c r="D746" s="424"/>
      <c r="E746" s="424"/>
      <c r="F746" s="424"/>
      <c r="G746" s="424"/>
      <c r="H746" s="424"/>
      <c r="I746" s="424"/>
      <c r="J746" s="424"/>
      <c r="K746" s="425"/>
      <c r="L746" s="320"/>
      <c r="M746" s="319"/>
      <c r="N746" s="319"/>
      <c r="O746" s="319"/>
      <c r="P746" s="319"/>
      <c r="Q746" s="319"/>
      <c r="R746" s="319"/>
      <c r="S746" s="319"/>
      <c r="T746" s="319"/>
      <c r="U746" s="319"/>
      <c r="V746" s="319"/>
      <c r="W746" s="319"/>
      <c r="X746" s="319"/>
      <c r="Y746" s="319"/>
      <c r="Z746" s="319"/>
      <c r="AA746" s="319"/>
      <c r="AB746" s="319"/>
      <c r="AC746" s="319"/>
      <c r="AD746" s="319"/>
      <c r="AE746" s="319"/>
      <c r="AF746" s="319"/>
      <c r="AG746" s="319"/>
      <c r="AH746" s="319"/>
      <c r="AI746" s="319"/>
      <c r="AJ746" s="319"/>
      <c r="AK746" s="319"/>
      <c r="AL746" s="319"/>
      <c r="AM746" s="319"/>
      <c r="AN746" s="319"/>
      <c r="AO746" s="319"/>
      <c r="AP746" s="319"/>
      <c r="AQ746" s="319"/>
      <c r="AR746" s="319"/>
      <c r="AS746" s="319"/>
      <c r="AT746" s="319"/>
      <c r="AU746" s="319"/>
      <c r="AV746" s="319"/>
      <c r="AW746" s="319"/>
      <c r="AX746" s="319"/>
      <c r="AY746" s="319"/>
      <c r="AZ746" s="319"/>
      <c r="BA746" s="319"/>
      <c r="BB746" s="319"/>
      <c r="BC746" s="319"/>
      <c r="BD746" s="319"/>
      <c r="BE746" s="319"/>
      <c r="BF746" s="319"/>
      <c r="BG746" s="319"/>
      <c r="BH746" s="319"/>
      <c r="BI746" s="319"/>
      <c r="BJ746" s="319"/>
      <c r="BK746" s="319"/>
      <c r="BL746" s="319"/>
      <c r="BM746" s="319"/>
      <c r="BN746" s="319"/>
      <c r="BO746" s="319"/>
      <c r="BP746" s="319"/>
      <c r="BQ746" s="319"/>
      <c r="BR746" s="319"/>
      <c r="BS746" s="319"/>
      <c r="BT746" s="319"/>
      <c r="BU746" s="319"/>
      <c r="BV746" s="319"/>
      <c r="BW746" s="319"/>
      <c r="BX746" s="319"/>
      <c r="BY746" s="319"/>
      <c r="BZ746" s="319"/>
      <c r="CA746" s="319"/>
      <c r="CB746" s="319"/>
      <c r="CC746" s="319"/>
      <c r="CD746" s="319"/>
      <c r="CE746" s="319"/>
      <c r="CF746" s="319"/>
      <c r="CG746" s="319"/>
      <c r="CH746" s="319"/>
      <c r="CI746" s="319"/>
      <c r="CJ746" s="319"/>
      <c r="CK746" s="319"/>
    </row>
    <row r="747" spans="1:89">
      <c r="A747" s="315"/>
      <c r="B747" s="423"/>
      <c r="C747" s="424"/>
      <c r="D747" s="424"/>
      <c r="E747" s="424"/>
      <c r="F747" s="424"/>
      <c r="G747" s="424"/>
      <c r="H747" s="424"/>
      <c r="I747" s="424"/>
      <c r="J747" s="424"/>
      <c r="K747" s="425"/>
      <c r="L747" s="320"/>
      <c r="M747" s="319"/>
      <c r="N747" s="319"/>
      <c r="O747" s="319"/>
      <c r="P747" s="319"/>
      <c r="Q747" s="319"/>
      <c r="R747" s="319"/>
      <c r="S747" s="319"/>
      <c r="T747" s="319"/>
      <c r="U747" s="319"/>
      <c r="V747" s="319"/>
      <c r="W747" s="319"/>
      <c r="X747" s="319"/>
      <c r="Y747" s="319"/>
      <c r="Z747" s="319"/>
      <c r="AA747" s="319"/>
      <c r="AB747" s="319"/>
      <c r="AC747" s="319"/>
      <c r="AD747" s="319"/>
      <c r="AE747" s="319"/>
      <c r="AF747" s="319"/>
      <c r="AG747" s="319"/>
      <c r="AH747" s="319"/>
      <c r="AI747" s="319"/>
      <c r="AJ747" s="319"/>
      <c r="AK747" s="319"/>
      <c r="AL747" s="319"/>
      <c r="AM747" s="319"/>
      <c r="AN747" s="319"/>
      <c r="AO747" s="319"/>
      <c r="AP747" s="319"/>
      <c r="AQ747" s="319"/>
      <c r="AR747" s="319"/>
      <c r="AS747" s="319"/>
      <c r="AT747" s="319"/>
      <c r="AU747" s="319"/>
      <c r="AV747" s="319"/>
      <c r="AW747" s="319"/>
      <c r="AX747" s="319"/>
      <c r="AY747" s="319"/>
      <c r="AZ747" s="319"/>
      <c r="BA747" s="319"/>
      <c r="BB747" s="319"/>
      <c r="BC747" s="319"/>
      <c r="BD747" s="319"/>
      <c r="BE747" s="319"/>
      <c r="BF747" s="319"/>
      <c r="BG747" s="319"/>
      <c r="BH747" s="319"/>
      <c r="BI747" s="319"/>
      <c r="BJ747" s="319"/>
      <c r="BK747" s="319"/>
      <c r="BL747" s="319"/>
      <c r="BM747" s="319"/>
      <c r="BN747" s="319"/>
      <c r="BO747" s="319"/>
      <c r="BP747" s="319"/>
      <c r="BQ747" s="319"/>
      <c r="BR747" s="319"/>
      <c r="BS747" s="319"/>
      <c r="BT747" s="319"/>
      <c r="BU747" s="319"/>
      <c r="BV747" s="319"/>
      <c r="BW747" s="319"/>
      <c r="BX747" s="319"/>
      <c r="BY747" s="319"/>
      <c r="BZ747" s="319"/>
      <c r="CA747" s="319"/>
      <c r="CB747" s="319"/>
      <c r="CC747" s="319"/>
      <c r="CD747" s="319"/>
      <c r="CE747" s="319"/>
      <c r="CF747" s="319"/>
      <c r="CG747" s="319"/>
      <c r="CH747" s="319"/>
      <c r="CI747" s="319"/>
      <c r="CJ747" s="319"/>
      <c r="CK747" s="319"/>
    </row>
    <row r="748" spans="1:89">
      <c r="A748" s="315"/>
      <c r="B748" s="423"/>
      <c r="C748" s="424"/>
      <c r="D748" s="424"/>
      <c r="E748" s="424"/>
      <c r="F748" s="424"/>
      <c r="G748" s="424"/>
      <c r="H748" s="424"/>
      <c r="I748" s="424"/>
      <c r="J748" s="424"/>
      <c r="K748" s="425"/>
      <c r="L748" s="320"/>
      <c r="M748" s="319"/>
      <c r="N748" s="319"/>
      <c r="O748" s="319"/>
      <c r="P748" s="319"/>
      <c r="Q748" s="319"/>
      <c r="R748" s="319"/>
      <c r="S748" s="319"/>
      <c r="T748" s="319"/>
      <c r="U748" s="319"/>
      <c r="V748" s="319"/>
      <c r="W748" s="319"/>
      <c r="X748" s="319"/>
      <c r="Y748" s="319"/>
      <c r="Z748" s="319"/>
      <c r="AA748" s="319"/>
      <c r="AB748" s="319"/>
      <c r="AC748" s="319"/>
      <c r="AD748" s="319"/>
      <c r="AE748" s="319"/>
      <c r="AF748" s="319"/>
      <c r="AG748" s="319"/>
      <c r="AH748" s="319"/>
      <c r="AI748" s="319"/>
      <c r="AJ748" s="319"/>
      <c r="AK748" s="319"/>
      <c r="AL748" s="319"/>
      <c r="AM748" s="319"/>
      <c r="AN748" s="319"/>
      <c r="AO748" s="319"/>
      <c r="AP748" s="319"/>
      <c r="AQ748" s="319"/>
      <c r="AR748" s="319"/>
      <c r="AS748" s="319"/>
      <c r="AT748" s="319"/>
      <c r="AU748" s="319"/>
      <c r="AV748" s="319"/>
      <c r="AW748" s="319"/>
      <c r="AX748" s="319"/>
      <c r="AY748" s="319"/>
      <c r="AZ748" s="319"/>
      <c r="BA748" s="319"/>
      <c r="BB748" s="319"/>
      <c r="BC748" s="319"/>
      <c r="BD748" s="319"/>
      <c r="BE748" s="319"/>
      <c r="BF748" s="319"/>
      <c r="BG748" s="319"/>
      <c r="BH748" s="319"/>
      <c r="BI748" s="319"/>
      <c r="BJ748" s="319"/>
      <c r="BK748" s="319"/>
      <c r="BL748" s="319"/>
      <c r="BM748" s="319"/>
      <c r="BN748" s="319"/>
      <c r="BO748" s="319"/>
      <c r="BP748" s="319"/>
      <c r="BQ748" s="319"/>
      <c r="BR748" s="319"/>
      <c r="BS748" s="319"/>
      <c r="BT748" s="319"/>
      <c r="BU748" s="319"/>
      <c r="BV748" s="319"/>
      <c r="BW748" s="319"/>
      <c r="BX748" s="319"/>
      <c r="BY748" s="319"/>
      <c r="BZ748" s="319"/>
      <c r="CA748" s="319"/>
      <c r="CB748" s="319"/>
      <c r="CC748" s="319"/>
      <c r="CD748" s="319"/>
      <c r="CE748" s="319"/>
      <c r="CF748" s="319"/>
      <c r="CG748" s="319"/>
      <c r="CH748" s="319"/>
      <c r="CI748" s="319"/>
      <c r="CJ748" s="319"/>
      <c r="CK748" s="319"/>
    </row>
    <row r="749" spans="1:89">
      <c r="A749" s="315"/>
      <c r="B749" s="423"/>
      <c r="C749" s="424"/>
      <c r="D749" s="424"/>
      <c r="E749" s="424"/>
      <c r="F749" s="424"/>
      <c r="G749" s="424"/>
      <c r="H749" s="424"/>
      <c r="I749" s="424"/>
      <c r="J749" s="424"/>
      <c r="K749" s="425"/>
      <c r="L749" s="320"/>
      <c r="M749" s="319"/>
      <c r="N749" s="319"/>
      <c r="O749" s="319"/>
      <c r="P749" s="319"/>
      <c r="Q749" s="319"/>
      <c r="R749" s="319"/>
      <c r="S749" s="319"/>
      <c r="T749" s="319"/>
      <c r="U749" s="319"/>
      <c r="V749" s="319"/>
      <c r="W749" s="319"/>
      <c r="X749" s="319"/>
      <c r="Y749" s="319"/>
      <c r="Z749" s="319"/>
      <c r="AA749" s="319"/>
      <c r="AB749" s="319"/>
      <c r="AC749" s="319"/>
      <c r="AD749" s="319"/>
      <c r="AE749" s="319"/>
      <c r="AF749" s="319"/>
      <c r="AG749" s="319"/>
      <c r="AH749" s="319"/>
      <c r="AI749" s="319"/>
      <c r="AJ749" s="319"/>
      <c r="AK749" s="319"/>
      <c r="AL749" s="319"/>
      <c r="AM749" s="319"/>
      <c r="AN749" s="319"/>
      <c r="AO749" s="319"/>
      <c r="AP749" s="319"/>
      <c r="AQ749" s="319"/>
      <c r="AR749" s="319"/>
      <c r="AS749" s="319"/>
      <c r="AT749" s="319"/>
      <c r="AU749" s="319"/>
      <c r="AV749" s="319"/>
      <c r="AW749" s="319"/>
      <c r="AX749" s="319"/>
      <c r="AY749" s="319"/>
      <c r="AZ749" s="319"/>
      <c r="BA749" s="319"/>
      <c r="BB749" s="319"/>
      <c r="BC749" s="319"/>
      <c r="BD749" s="319"/>
      <c r="BE749" s="319"/>
      <c r="BF749" s="319"/>
      <c r="BG749" s="319"/>
      <c r="BH749" s="319"/>
      <c r="BI749" s="319"/>
      <c r="BJ749" s="319"/>
      <c r="BK749" s="319"/>
      <c r="BL749" s="319"/>
      <c r="BM749" s="319"/>
      <c r="BN749" s="319"/>
      <c r="BO749" s="319"/>
      <c r="BP749" s="319"/>
      <c r="BQ749" s="319"/>
      <c r="BR749" s="319"/>
      <c r="BS749" s="319"/>
      <c r="BT749" s="319"/>
      <c r="BU749" s="319"/>
      <c r="BV749" s="319"/>
      <c r="BW749" s="319"/>
      <c r="BX749" s="319"/>
      <c r="BY749" s="319"/>
      <c r="BZ749" s="319"/>
      <c r="CA749" s="319"/>
      <c r="CB749" s="319"/>
      <c r="CC749" s="319"/>
      <c r="CD749" s="319"/>
      <c r="CE749" s="319"/>
      <c r="CF749" s="319"/>
      <c r="CG749" s="319"/>
      <c r="CH749" s="319"/>
      <c r="CI749" s="319"/>
      <c r="CJ749" s="319"/>
      <c r="CK749" s="319"/>
    </row>
    <row r="750" spans="1:89">
      <c r="A750" s="315"/>
      <c r="B750" s="423"/>
      <c r="C750" s="424"/>
      <c r="D750" s="424"/>
      <c r="E750" s="424"/>
      <c r="F750" s="424"/>
      <c r="G750" s="424"/>
      <c r="H750" s="424"/>
      <c r="I750" s="424"/>
      <c r="J750" s="424"/>
      <c r="K750" s="425"/>
      <c r="L750" s="320"/>
      <c r="M750" s="319"/>
      <c r="N750" s="319"/>
      <c r="O750" s="319"/>
      <c r="P750" s="319"/>
      <c r="Q750" s="319"/>
      <c r="R750" s="319"/>
      <c r="S750" s="319"/>
      <c r="T750" s="319"/>
      <c r="U750" s="319"/>
      <c r="V750" s="319"/>
      <c r="W750" s="319"/>
      <c r="X750" s="319"/>
      <c r="Y750" s="319"/>
      <c r="Z750" s="319"/>
      <c r="AA750" s="319"/>
      <c r="AB750" s="319"/>
      <c r="AC750" s="319"/>
      <c r="AD750" s="319"/>
      <c r="AE750" s="319"/>
      <c r="AF750" s="319"/>
      <c r="AG750" s="319"/>
      <c r="AH750" s="319"/>
      <c r="AI750" s="319"/>
      <c r="AJ750" s="319"/>
      <c r="AK750" s="319"/>
      <c r="AL750" s="319"/>
      <c r="AM750" s="319"/>
      <c r="AN750" s="319"/>
      <c r="AO750" s="319"/>
      <c r="AP750" s="319"/>
      <c r="AQ750" s="319"/>
      <c r="AR750" s="319"/>
      <c r="AS750" s="319"/>
      <c r="AT750" s="319"/>
      <c r="AU750" s="319"/>
      <c r="AV750" s="319"/>
      <c r="AW750" s="319"/>
      <c r="AX750" s="319"/>
      <c r="AY750" s="319"/>
      <c r="AZ750" s="319"/>
      <c r="BA750" s="319"/>
      <c r="BB750" s="319"/>
      <c r="BC750" s="319"/>
      <c r="BD750" s="319"/>
      <c r="BE750" s="319"/>
      <c r="BF750" s="319"/>
      <c r="BG750" s="319"/>
      <c r="BH750" s="319"/>
      <c r="BI750" s="319"/>
      <c r="BJ750" s="319"/>
      <c r="BK750" s="319"/>
      <c r="BL750" s="319"/>
      <c r="BM750" s="319"/>
      <c r="BN750" s="319"/>
      <c r="BO750" s="319"/>
      <c r="BP750" s="319"/>
      <c r="BQ750" s="319"/>
      <c r="BR750" s="319"/>
      <c r="BS750" s="319"/>
      <c r="BT750" s="319"/>
      <c r="BU750" s="319"/>
      <c r="BV750" s="319"/>
      <c r="BW750" s="319"/>
      <c r="BX750" s="319"/>
      <c r="BY750" s="319"/>
      <c r="BZ750" s="319"/>
      <c r="CA750" s="319"/>
      <c r="CB750" s="319"/>
      <c r="CC750" s="319"/>
      <c r="CD750" s="319"/>
      <c r="CE750" s="319"/>
      <c r="CF750" s="319"/>
      <c r="CG750" s="319"/>
      <c r="CH750" s="319"/>
      <c r="CI750" s="319"/>
      <c r="CJ750" s="319"/>
      <c r="CK750" s="319"/>
    </row>
    <row r="751" spans="1:89">
      <c r="A751" s="315"/>
      <c r="B751" s="423"/>
      <c r="C751" s="424"/>
      <c r="D751" s="424"/>
      <c r="E751" s="424"/>
      <c r="F751" s="424"/>
      <c r="G751" s="424"/>
      <c r="H751" s="424"/>
      <c r="I751" s="424"/>
      <c r="J751" s="424"/>
      <c r="K751" s="425"/>
      <c r="L751" s="320"/>
      <c r="M751" s="319"/>
      <c r="N751" s="319"/>
      <c r="O751" s="319"/>
      <c r="P751" s="319"/>
      <c r="Q751" s="319"/>
      <c r="R751" s="319"/>
      <c r="S751" s="319"/>
      <c r="T751" s="319"/>
      <c r="U751" s="319"/>
      <c r="V751" s="319"/>
      <c r="W751" s="319"/>
      <c r="X751" s="319"/>
      <c r="Y751" s="319"/>
      <c r="Z751" s="319"/>
      <c r="AA751" s="319"/>
      <c r="AB751" s="319"/>
      <c r="AC751" s="319"/>
      <c r="AD751" s="319"/>
      <c r="AE751" s="319"/>
      <c r="AF751" s="319"/>
      <c r="AG751" s="319"/>
      <c r="AH751" s="319"/>
      <c r="AI751" s="319"/>
      <c r="AJ751" s="319"/>
      <c r="AK751" s="319"/>
      <c r="AL751" s="319"/>
      <c r="AM751" s="319"/>
      <c r="AN751" s="319"/>
      <c r="AO751" s="319"/>
      <c r="AP751" s="319"/>
      <c r="AQ751" s="319"/>
      <c r="AR751" s="319"/>
      <c r="AS751" s="319"/>
      <c r="AT751" s="319"/>
      <c r="AU751" s="319"/>
      <c r="AV751" s="319"/>
      <c r="AW751" s="319"/>
      <c r="AX751" s="319"/>
      <c r="AY751" s="319"/>
      <c r="AZ751" s="319"/>
      <c r="BA751" s="319"/>
      <c r="BB751" s="319"/>
      <c r="BC751" s="319"/>
      <c r="BD751" s="319"/>
      <c r="BE751" s="319"/>
      <c r="BF751" s="319"/>
      <c r="BG751" s="319"/>
      <c r="BH751" s="319"/>
      <c r="BI751" s="319"/>
      <c r="BJ751" s="319"/>
      <c r="BK751" s="319"/>
      <c r="BL751" s="319"/>
      <c r="BM751" s="319"/>
      <c r="BN751" s="319"/>
      <c r="BO751" s="319"/>
      <c r="BP751" s="319"/>
      <c r="BQ751" s="319"/>
      <c r="BR751" s="319"/>
      <c r="BS751" s="319"/>
      <c r="BT751" s="319"/>
      <c r="BU751" s="319"/>
      <c r="BV751" s="319"/>
      <c r="BW751" s="319"/>
      <c r="BX751" s="319"/>
      <c r="BY751" s="319"/>
      <c r="BZ751" s="319"/>
      <c r="CA751" s="319"/>
      <c r="CB751" s="319"/>
      <c r="CC751" s="319"/>
      <c r="CD751" s="319"/>
      <c r="CE751" s="319"/>
      <c r="CF751" s="319"/>
      <c r="CG751" s="319"/>
      <c r="CH751" s="319"/>
      <c r="CI751" s="319"/>
      <c r="CJ751" s="319"/>
      <c r="CK751" s="319"/>
    </row>
    <row r="752" spans="1:89">
      <c r="A752" s="315"/>
      <c r="B752" s="423"/>
      <c r="C752" s="424"/>
      <c r="D752" s="424"/>
      <c r="E752" s="424"/>
      <c r="F752" s="424"/>
      <c r="G752" s="424"/>
      <c r="H752" s="424"/>
      <c r="I752" s="424"/>
      <c r="J752" s="424"/>
      <c r="K752" s="425"/>
      <c r="L752" s="320"/>
      <c r="M752" s="319"/>
      <c r="N752" s="319"/>
      <c r="O752" s="319"/>
      <c r="P752" s="319"/>
      <c r="Q752" s="319"/>
      <c r="R752" s="319"/>
      <c r="S752" s="319"/>
      <c r="T752" s="319"/>
      <c r="U752" s="319"/>
      <c r="V752" s="319"/>
      <c r="W752" s="319"/>
      <c r="X752" s="319"/>
      <c r="Y752" s="319"/>
      <c r="Z752" s="319"/>
      <c r="AA752" s="319"/>
      <c r="AB752" s="319"/>
      <c r="AC752" s="319"/>
      <c r="AD752" s="319"/>
      <c r="AE752" s="319"/>
      <c r="AF752" s="319"/>
      <c r="AG752" s="319"/>
      <c r="AH752" s="319"/>
      <c r="AI752" s="319"/>
      <c r="AJ752" s="319"/>
      <c r="AK752" s="319"/>
      <c r="AL752" s="319"/>
      <c r="AM752" s="319"/>
      <c r="AN752" s="319"/>
      <c r="AO752" s="319"/>
      <c r="AP752" s="319"/>
      <c r="AQ752" s="319"/>
      <c r="AR752" s="319"/>
      <c r="AS752" s="319"/>
      <c r="AT752" s="319"/>
      <c r="AU752" s="319"/>
      <c r="AV752" s="319"/>
      <c r="AW752" s="319"/>
      <c r="AX752" s="319"/>
      <c r="AY752" s="319"/>
      <c r="AZ752" s="319"/>
      <c r="BA752" s="319"/>
      <c r="BB752" s="319"/>
      <c r="BC752" s="319"/>
      <c r="BD752" s="319"/>
      <c r="BE752" s="319"/>
      <c r="BF752" s="319"/>
      <c r="BG752" s="319"/>
      <c r="BH752" s="319"/>
      <c r="BI752" s="319"/>
      <c r="BJ752" s="319"/>
      <c r="BK752" s="319"/>
      <c r="BL752" s="319"/>
      <c r="BM752" s="319"/>
      <c r="BN752" s="319"/>
      <c r="BO752" s="319"/>
      <c r="BP752" s="319"/>
      <c r="BQ752" s="319"/>
      <c r="BR752" s="319"/>
      <c r="BS752" s="319"/>
      <c r="BT752" s="319"/>
      <c r="BU752" s="319"/>
      <c r="BV752" s="319"/>
      <c r="BW752" s="319"/>
      <c r="BX752" s="319"/>
      <c r="BY752" s="319"/>
      <c r="BZ752" s="319"/>
      <c r="CA752" s="319"/>
      <c r="CB752" s="319"/>
      <c r="CC752" s="319"/>
      <c r="CD752" s="319"/>
      <c r="CE752" s="319"/>
      <c r="CF752" s="319"/>
      <c r="CG752" s="319"/>
      <c r="CH752" s="319"/>
      <c r="CI752" s="319"/>
      <c r="CJ752" s="319"/>
      <c r="CK752" s="319"/>
    </row>
    <row r="753" spans="1:89">
      <c r="A753" s="315"/>
      <c r="B753" s="423"/>
      <c r="C753" s="424"/>
      <c r="D753" s="424"/>
      <c r="E753" s="424"/>
      <c r="F753" s="424"/>
      <c r="G753" s="424"/>
      <c r="H753" s="424"/>
      <c r="I753" s="424"/>
      <c r="J753" s="424"/>
      <c r="K753" s="425"/>
      <c r="L753" s="320"/>
      <c r="M753" s="319"/>
      <c r="N753" s="319"/>
      <c r="O753" s="319"/>
      <c r="P753" s="319"/>
      <c r="Q753" s="319"/>
      <c r="R753" s="319"/>
      <c r="S753" s="319"/>
      <c r="T753" s="319"/>
      <c r="U753" s="319"/>
      <c r="V753" s="319"/>
      <c r="W753" s="319"/>
      <c r="X753" s="319"/>
      <c r="Y753" s="319"/>
      <c r="Z753" s="319"/>
      <c r="AA753" s="319"/>
      <c r="AB753" s="319"/>
      <c r="AC753" s="319"/>
      <c r="AD753" s="319"/>
      <c r="AE753" s="319"/>
      <c r="AF753" s="319"/>
      <c r="AG753" s="319"/>
      <c r="AH753" s="319"/>
      <c r="AI753" s="319"/>
      <c r="AJ753" s="319"/>
      <c r="AK753" s="319"/>
      <c r="AL753" s="319"/>
      <c r="AM753" s="319"/>
      <c r="AN753" s="319"/>
      <c r="AO753" s="319"/>
      <c r="AP753" s="319"/>
      <c r="AQ753" s="319"/>
      <c r="AR753" s="319"/>
      <c r="AS753" s="319"/>
      <c r="AT753" s="319"/>
      <c r="AU753" s="319"/>
      <c r="AV753" s="319"/>
      <c r="AW753" s="319"/>
      <c r="AX753" s="319"/>
      <c r="AY753" s="319"/>
      <c r="AZ753" s="319"/>
      <c r="BA753" s="319"/>
      <c r="BB753" s="319"/>
      <c r="BC753" s="319"/>
      <c r="BD753" s="319"/>
      <c r="BE753" s="319"/>
      <c r="BF753" s="319"/>
      <c r="BG753" s="319"/>
      <c r="BH753" s="319"/>
      <c r="BI753" s="319"/>
      <c r="BJ753" s="319"/>
      <c r="BK753" s="319"/>
      <c r="BL753" s="319"/>
      <c r="BM753" s="319"/>
      <c r="BN753" s="319"/>
      <c r="BO753" s="319"/>
      <c r="BP753" s="319"/>
      <c r="BQ753" s="319"/>
      <c r="BR753" s="319"/>
      <c r="BS753" s="319"/>
      <c r="BT753" s="319"/>
      <c r="BU753" s="319"/>
      <c r="BV753" s="319"/>
      <c r="BW753" s="319"/>
      <c r="BX753" s="319"/>
      <c r="BY753" s="319"/>
      <c r="BZ753" s="319"/>
      <c r="CA753" s="319"/>
      <c r="CB753" s="319"/>
      <c r="CC753" s="319"/>
      <c r="CD753" s="319"/>
      <c r="CE753" s="319"/>
      <c r="CF753" s="319"/>
      <c r="CG753" s="319"/>
      <c r="CH753" s="319"/>
      <c r="CI753" s="319"/>
      <c r="CJ753" s="319"/>
      <c r="CK753" s="319"/>
    </row>
    <row r="754" spans="1:89">
      <c r="A754" s="315"/>
      <c r="B754" s="423"/>
      <c r="C754" s="424"/>
      <c r="D754" s="424"/>
      <c r="E754" s="424"/>
      <c r="F754" s="424"/>
      <c r="G754" s="424"/>
      <c r="H754" s="424"/>
      <c r="I754" s="424"/>
      <c r="J754" s="424"/>
      <c r="K754" s="425"/>
      <c r="L754" s="320"/>
      <c r="M754" s="319"/>
      <c r="N754" s="319"/>
      <c r="O754" s="319"/>
      <c r="P754" s="319"/>
      <c r="Q754" s="319"/>
      <c r="R754" s="319"/>
      <c r="S754" s="319"/>
      <c r="T754" s="319"/>
      <c r="U754" s="319"/>
      <c r="V754" s="319"/>
      <c r="W754" s="319"/>
      <c r="X754" s="319"/>
      <c r="Y754" s="319"/>
      <c r="Z754" s="319"/>
      <c r="AA754" s="319"/>
      <c r="AB754" s="319"/>
      <c r="AC754" s="319"/>
      <c r="AD754" s="319"/>
      <c r="AE754" s="319"/>
      <c r="AF754" s="319"/>
      <c r="AG754" s="319"/>
      <c r="AH754" s="319"/>
      <c r="AI754" s="319"/>
      <c r="AJ754" s="319"/>
      <c r="AK754" s="319"/>
      <c r="AL754" s="319"/>
      <c r="AM754" s="319"/>
      <c r="AN754" s="319"/>
      <c r="AO754" s="319"/>
      <c r="AP754" s="319"/>
      <c r="AQ754" s="319"/>
      <c r="AR754" s="319"/>
      <c r="AS754" s="319"/>
      <c r="AT754" s="319"/>
      <c r="AU754" s="319"/>
      <c r="AV754" s="319"/>
      <c r="AW754" s="319"/>
      <c r="AX754" s="319"/>
      <c r="AY754" s="319"/>
      <c r="AZ754" s="319"/>
      <c r="BA754" s="319"/>
      <c r="BB754" s="319"/>
      <c r="BC754" s="319"/>
      <c r="BD754" s="319"/>
      <c r="BE754" s="319"/>
      <c r="BF754" s="319"/>
      <c r="BG754" s="319"/>
      <c r="BH754" s="319"/>
      <c r="BI754" s="319"/>
      <c r="BJ754" s="319"/>
      <c r="BK754" s="319"/>
      <c r="BL754" s="319"/>
      <c r="BM754" s="319"/>
      <c r="BN754" s="319"/>
      <c r="BO754" s="319"/>
      <c r="BP754" s="319"/>
      <c r="BQ754" s="319"/>
      <c r="BR754" s="319"/>
      <c r="BS754" s="319"/>
      <c r="BT754" s="319"/>
      <c r="BU754" s="319"/>
      <c r="BV754" s="319"/>
      <c r="BW754" s="319"/>
      <c r="BX754" s="319"/>
      <c r="BY754" s="319"/>
      <c r="BZ754" s="319"/>
      <c r="CA754" s="319"/>
      <c r="CB754" s="319"/>
      <c r="CC754" s="319"/>
      <c r="CD754" s="319"/>
      <c r="CE754" s="319"/>
      <c r="CF754" s="319"/>
      <c r="CG754" s="319"/>
      <c r="CH754" s="319"/>
      <c r="CI754" s="319"/>
      <c r="CJ754" s="319"/>
      <c r="CK754" s="319"/>
    </row>
    <row r="755" spans="1:89">
      <c r="A755" s="315"/>
      <c r="B755" s="423"/>
      <c r="C755" s="424"/>
      <c r="D755" s="424"/>
      <c r="E755" s="424"/>
      <c r="F755" s="424"/>
      <c r="G755" s="424"/>
      <c r="H755" s="424"/>
      <c r="I755" s="424"/>
      <c r="J755" s="424"/>
      <c r="K755" s="425"/>
      <c r="L755" s="320"/>
      <c r="M755" s="319"/>
      <c r="N755" s="319"/>
      <c r="O755" s="319"/>
      <c r="P755" s="319"/>
      <c r="Q755" s="319"/>
      <c r="R755" s="319"/>
      <c r="S755" s="319"/>
      <c r="T755" s="319"/>
      <c r="U755" s="319"/>
      <c r="V755" s="319"/>
      <c r="W755" s="319"/>
      <c r="X755" s="319"/>
      <c r="Y755" s="319"/>
      <c r="Z755" s="319"/>
      <c r="AA755" s="319"/>
      <c r="AB755" s="319"/>
      <c r="AC755" s="319"/>
      <c r="AD755" s="319"/>
      <c r="AE755" s="319"/>
      <c r="AF755" s="319"/>
      <c r="AG755" s="319"/>
      <c r="AH755" s="319"/>
      <c r="AI755" s="319"/>
      <c r="AJ755" s="319"/>
      <c r="AK755" s="319"/>
      <c r="AL755" s="319"/>
      <c r="AM755" s="319"/>
      <c r="AN755" s="319"/>
      <c r="AO755" s="319"/>
      <c r="AP755" s="319"/>
      <c r="AQ755" s="319"/>
      <c r="AR755" s="319"/>
      <c r="AS755" s="319"/>
      <c r="AT755" s="319"/>
      <c r="AU755" s="319"/>
      <c r="AV755" s="319"/>
      <c r="AW755" s="319"/>
      <c r="AX755" s="319"/>
      <c r="AY755" s="319"/>
      <c r="AZ755" s="319"/>
      <c r="BA755" s="319"/>
      <c r="BB755" s="319"/>
      <c r="BC755" s="319"/>
      <c r="BD755" s="319"/>
      <c r="BE755" s="319"/>
      <c r="BF755" s="319"/>
      <c r="BG755" s="319"/>
      <c r="BH755" s="319"/>
      <c r="BI755" s="319"/>
      <c r="BJ755" s="319"/>
      <c r="BK755" s="319"/>
      <c r="BL755" s="319"/>
      <c r="BM755" s="319"/>
      <c r="BN755" s="319"/>
      <c r="BO755" s="319"/>
      <c r="BP755" s="319"/>
      <c r="BQ755" s="319"/>
      <c r="BR755" s="319"/>
      <c r="BS755" s="319"/>
      <c r="BT755" s="319"/>
      <c r="BU755" s="319"/>
      <c r="BV755" s="319"/>
      <c r="BW755" s="319"/>
      <c r="BX755" s="319"/>
      <c r="BY755" s="319"/>
      <c r="BZ755" s="319"/>
      <c r="CA755" s="319"/>
      <c r="CB755" s="319"/>
      <c r="CC755" s="319"/>
      <c r="CD755" s="319"/>
      <c r="CE755" s="319"/>
      <c r="CF755" s="319"/>
      <c r="CG755" s="319"/>
      <c r="CH755" s="319"/>
      <c r="CI755" s="319"/>
      <c r="CJ755" s="319"/>
      <c r="CK755" s="319"/>
    </row>
    <row r="756" spans="1:89">
      <c r="A756" s="315"/>
      <c r="B756" s="423"/>
      <c r="C756" s="424"/>
      <c r="D756" s="424"/>
      <c r="E756" s="424"/>
      <c r="F756" s="424"/>
      <c r="G756" s="424"/>
      <c r="H756" s="424"/>
      <c r="I756" s="424"/>
      <c r="J756" s="424"/>
      <c r="K756" s="425"/>
      <c r="L756" s="320"/>
      <c r="M756" s="319"/>
      <c r="N756" s="319"/>
      <c r="O756" s="319"/>
      <c r="P756" s="319"/>
      <c r="Q756" s="319"/>
      <c r="R756" s="319"/>
      <c r="S756" s="319"/>
      <c r="T756" s="319"/>
      <c r="U756" s="319"/>
      <c r="V756" s="319"/>
      <c r="W756" s="319"/>
      <c r="X756" s="319"/>
      <c r="Y756" s="319"/>
      <c r="Z756" s="319"/>
      <c r="AA756" s="319"/>
      <c r="AB756" s="319"/>
      <c r="AC756" s="319"/>
      <c r="AD756" s="319"/>
      <c r="AE756" s="319"/>
      <c r="AF756" s="319"/>
      <c r="AG756" s="319"/>
      <c r="AH756" s="319"/>
      <c r="AI756" s="319"/>
      <c r="AJ756" s="319"/>
      <c r="AK756" s="319"/>
      <c r="AL756" s="319"/>
      <c r="AM756" s="319"/>
      <c r="AN756" s="319"/>
      <c r="AO756" s="319"/>
      <c r="AP756" s="319"/>
      <c r="AQ756" s="319"/>
      <c r="AR756" s="319"/>
      <c r="AS756" s="319"/>
      <c r="AT756" s="319"/>
      <c r="AU756" s="319"/>
      <c r="AV756" s="319"/>
      <c r="AW756" s="319"/>
      <c r="AX756" s="319"/>
      <c r="AY756" s="319"/>
      <c r="AZ756" s="319"/>
      <c r="BA756" s="319"/>
      <c r="BB756" s="319"/>
      <c r="BC756" s="319"/>
      <c r="BD756" s="319"/>
      <c r="BE756" s="319"/>
      <c r="BF756" s="319"/>
      <c r="BG756" s="319"/>
      <c r="BH756" s="319"/>
      <c r="BI756" s="319"/>
      <c r="BJ756" s="319"/>
      <c r="BK756" s="319"/>
      <c r="BL756" s="319"/>
      <c r="BM756" s="319"/>
      <c r="BN756" s="319"/>
      <c r="BO756" s="319"/>
      <c r="BP756" s="319"/>
      <c r="BQ756" s="319"/>
      <c r="BR756" s="319"/>
      <c r="BS756" s="319"/>
      <c r="BT756" s="319"/>
      <c r="BU756" s="319"/>
      <c r="BV756" s="319"/>
      <c r="BW756" s="319"/>
      <c r="BX756" s="319"/>
      <c r="BY756" s="319"/>
      <c r="BZ756" s="319"/>
      <c r="CA756" s="319"/>
      <c r="CB756" s="319"/>
      <c r="CC756" s="319"/>
      <c r="CD756" s="319"/>
      <c r="CE756" s="319"/>
      <c r="CF756" s="319"/>
      <c r="CG756" s="319"/>
      <c r="CH756" s="319"/>
      <c r="CI756" s="319"/>
      <c r="CJ756" s="319"/>
      <c r="CK756" s="319"/>
    </row>
    <row r="757" spans="1:89">
      <c r="A757" s="315"/>
      <c r="B757" s="423"/>
      <c r="C757" s="424"/>
      <c r="D757" s="424"/>
      <c r="E757" s="424"/>
      <c r="F757" s="424"/>
      <c r="G757" s="424"/>
      <c r="H757" s="424"/>
      <c r="I757" s="424"/>
      <c r="J757" s="424"/>
      <c r="K757" s="425"/>
      <c r="L757" s="320"/>
      <c r="M757" s="319"/>
      <c r="N757" s="319"/>
      <c r="O757" s="319"/>
      <c r="P757" s="319"/>
      <c r="Q757" s="319"/>
      <c r="R757" s="319"/>
      <c r="S757" s="319"/>
      <c r="T757" s="319"/>
      <c r="U757" s="319"/>
      <c r="V757" s="319"/>
      <c r="W757" s="319"/>
      <c r="X757" s="319"/>
      <c r="Y757" s="319"/>
      <c r="Z757" s="319"/>
      <c r="AA757" s="319"/>
      <c r="AB757" s="319"/>
      <c r="AC757" s="319"/>
      <c r="AD757" s="319"/>
      <c r="AE757" s="319"/>
      <c r="AF757" s="319"/>
      <c r="AG757" s="319"/>
      <c r="AH757" s="319"/>
      <c r="AI757" s="319"/>
      <c r="AJ757" s="319"/>
      <c r="AK757" s="319"/>
      <c r="AL757" s="319"/>
      <c r="AM757" s="319"/>
      <c r="AN757" s="319"/>
      <c r="AO757" s="319"/>
      <c r="AP757" s="319"/>
      <c r="AQ757" s="319"/>
      <c r="AR757" s="319"/>
      <c r="AS757" s="319"/>
      <c r="AT757" s="319"/>
      <c r="AU757" s="319"/>
      <c r="AV757" s="319"/>
      <c r="AW757" s="319"/>
      <c r="AX757" s="319"/>
      <c r="AY757" s="319"/>
      <c r="AZ757" s="319"/>
      <c r="BA757" s="319"/>
      <c r="BB757" s="319"/>
      <c r="BC757" s="319"/>
      <c r="BD757" s="319"/>
      <c r="BE757" s="319"/>
      <c r="BF757" s="319"/>
      <c r="BG757" s="319"/>
      <c r="BH757" s="319"/>
      <c r="BI757" s="319"/>
      <c r="BJ757" s="319"/>
      <c r="BK757" s="319"/>
      <c r="BL757" s="319"/>
      <c r="BM757" s="319"/>
      <c r="BN757" s="319"/>
      <c r="BO757" s="319"/>
      <c r="BP757" s="319"/>
      <c r="BQ757" s="319"/>
      <c r="BR757" s="319"/>
      <c r="BS757" s="319"/>
      <c r="BT757" s="319"/>
      <c r="BU757" s="319"/>
      <c r="BV757" s="319"/>
      <c r="BW757" s="319"/>
      <c r="BX757" s="319"/>
      <c r="BY757" s="319"/>
      <c r="BZ757" s="319"/>
      <c r="CA757" s="319"/>
      <c r="CB757" s="319"/>
      <c r="CC757" s="319"/>
      <c r="CD757" s="319"/>
      <c r="CE757" s="319"/>
      <c r="CF757" s="319"/>
      <c r="CG757" s="319"/>
      <c r="CH757" s="319"/>
      <c r="CI757" s="319"/>
      <c r="CJ757" s="319"/>
      <c r="CK757" s="319"/>
    </row>
    <row r="758" spans="1:89">
      <c r="A758" s="315"/>
      <c r="B758" s="423"/>
      <c r="C758" s="424"/>
      <c r="D758" s="424"/>
      <c r="E758" s="424"/>
      <c r="F758" s="424"/>
      <c r="G758" s="424"/>
      <c r="H758" s="424"/>
      <c r="I758" s="424"/>
      <c r="J758" s="424"/>
      <c r="K758" s="425"/>
      <c r="L758" s="320"/>
      <c r="M758" s="319"/>
      <c r="N758" s="319"/>
      <c r="O758" s="319"/>
      <c r="P758" s="319"/>
      <c r="Q758" s="319"/>
      <c r="R758" s="319"/>
      <c r="S758" s="319"/>
      <c r="T758" s="319"/>
      <c r="U758" s="319"/>
      <c r="V758" s="319"/>
      <c r="W758" s="319"/>
      <c r="X758" s="319"/>
      <c r="Y758" s="319"/>
      <c r="Z758" s="319"/>
      <c r="AA758" s="319"/>
      <c r="AB758" s="319"/>
      <c r="AC758" s="319"/>
      <c r="AD758" s="319"/>
      <c r="AE758" s="319"/>
      <c r="AF758" s="319"/>
      <c r="AG758" s="319"/>
      <c r="AH758" s="319"/>
      <c r="AI758" s="319"/>
      <c r="AJ758" s="319"/>
      <c r="AK758" s="319"/>
      <c r="AL758" s="319"/>
      <c r="AM758" s="319"/>
      <c r="AN758" s="319"/>
      <c r="AO758" s="319"/>
      <c r="AP758" s="319"/>
      <c r="AQ758" s="319"/>
      <c r="AR758" s="319"/>
      <c r="AS758" s="319"/>
      <c r="AT758" s="319"/>
      <c r="AU758" s="319"/>
      <c r="AV758" s="319"/>
      <c r="AW758" s="319"/>
      <c r="AX758" s="319"/>
      <c r="AY758" s="319"/>
      <c r="AZ758" s="319"/>
      <c r="BA758" s="319"/>
      <c r="BB758" s="319"/>
      <c r="BC758" s="319"/>
      <c r="BD758" s="319"/>
      <c r="BE758" s="319"/>
      <c r="BF758" s="319"/>
      <c r="BG758" s="319"/>
      <c r="BH758" s="319"/>
      <c r="BI758" s="319"/>
      <c r="BJ758" s="319"/>
      <c r="BK758" s="319"/>
      <c r="BL758" s="319"/>
      <c r="BM758" s="319"/>
      <c r="BN758" s="319"/>
      <c r="BO758" s="319"/>
      <c r="BP758" s="319"/>
      <c r="BQ758" s="319"/>
      <c r="BR758" s="319"/>
      <c r="BS758" s="319"/>
      <c r="BT758" s="319"/>
      <c r="BU758" s="319"/>
      <c r="BV758" s="319"/>
      <c r="BW758" s="319"/>
      <c r="BX758" s="319"/>
      <c r="BY758" s="319"/>
      <c r="BZ758" s="319"/>
      <c r="CA758" s="319"/>
      <c r="CB758" s="319"/>
      <c r="CC758" s="319"/>
      <c r="CD758" s="319"/>
      <c r="CE758" s="319"/>
      <c r="CF758" s="319"/>
      <c r="CG758" s="319"/>
      <c r="CH758" s="319"/>
      <c r="CI758" s="319"/>
      <c r="CJ758" s="319"/>
      <c r="CK758" s="319"/>
    </row>
    <row r="759" spans="1:89">
      <c r="A759" s="315"/>
      <c r="B759" s="423"/>
      <c r="C759" s="424"/>
      <c r="D759" s="424"/>
      <c r="E759" s="424"/>
      <c r="F759" s="424"/>
      <c r="G759" s="424"/>
      <c r="H759" s="424"/>
      <c r="I759" s="424"/>
      <c r="J759" s="424"/>
      <c r="K759" s="425"/>
      <c r="L759" s="320"/>
      <c r="M759" s="319"/>
      <c r="N759" s="319"/>
      <c r="O759" s="319"/>
      <c r="P759" s="319"/>
      <c r="Q759" s="319"/>
      <c r="R759" s="319"/>
      <c r="S759" s="319"/>
      <c r="T759" s="319"/>
      <c r="U759" s="319"/>
      <c r="V759" s="319"/>
      <c r="W759" s="319"/>
      <c r="X759" s="319"/>
      <c r="Y759" s="319"/>
      <c r="Z759" s="319"/>
      <c r="AA759" s="319"/>
      <c r="AB759" s="319"/>
      <c r="AC759" s="319"/>
      <c r="AD759" s="319"/>
      <c r="AE759" s="319"/>
      <c r="AF759" s="319"/>
      <c r="AG759" s="319"/>
      <c r="AH759" s="319"/>
      <c r="AI759" s="319"/>
      <c r="AJ759" s="319"/>
      <c r="AK759" s="319"/>
      <c r="AL759" s="319"/>
      <c r="AM759" s="319"/>
      <c r="AN759" s="319"/>
      <c r="AO759" s="319"/>
      <c r="AP759" s="319"/>
      <c r="AQ759" s="319"/>
      <c r="AR759" s="319"/>
      <c r="AS759" s="319"/>
      <c r="AT759" s="319"/>
      <c r="AU759" s="319"/>
      <c r="AV759" s="319"/>
      <c r="AW759" s="319"/>
      <c r="AX759" s="319"/>
      <c r="AY759" s="319"/>
      <c r="AZ759" s="319"/>
      <c r="BA759" s="319"/>
      <c r="BB759" s="319"/>
      <c r="BC759" s="319"/>
      <c r="BD759" s="319"/>
      <c r="BE759" s="319"/>
      <c r="BF759" s="319"/>
      <c r="BG759" s="319"/>
      <c r="BH759" s="319"/>
      <c r="BI759" s="319"/>
      <c r="BJ759" s="319"/>
      <c r="BK759" s="319"/>
      <c r="BL759" s="319"/>
      <c r="BM759" s="319"/>
      <c r="BN759" s="319"/>
      <c r="BO759" s="319"/>
      <c r="BP759" s="319"/>
      <c r="BQ759" s="319"/>
      <c r="BR759" s="319"/>
      <c r="BS759" s="319"/>
      <c r="BT759" s="319"/>
      <c r="BU759" s="319"/>
      <c r="BV759" s="319"/>
      <c r="BW759" s="319"/>
      <c r="BX759" s="319"/>
      <c r="BY759" s="319"/>
      <c r="BZ759" s="319"/>
      <c r="CA759" s="319"/>
      <c r="CB759" s="319"/>
      <c r="CC759" s="319"/>
      <c r="CD759" s="319"/>
      <c r="CE759" s="319"/>
      <c r="CF759" s="319"/>
      <c r="CG759" s="319"/>
      <c r="CH759" s="319"/>
      <c r="CI759" s="319"/>
      <c r="CJ759" s="319"/>
      <c r="CK759" s="319"/>
    </row>
    <row r="760" spans="1:89">
      <c r="A760" s="315"/>
      <c r="B760" s="423"/>
      <c r="C760" s="424"/>
      <c r="D760" s="424"/>
      <c r="E760" s="424"/>
      <c r="F760" s="424"/>
      <c r="G760" s="424"/>
      <c r="H760" s="424"/>
      <c r="I760" s="424"/>
      <c r="J760" s="424"/>
      <c r="K760" s="425"/>
      <c r="L760" s="320"/>
      <c r="M760" s="319"/>
      <c r="N760" s="319"/>
      <c r="O760" s="319"/>
      <c r="P760" s="319"/>
      <c r="Q760" s="319"/>
      <c r="R760" s="319"/>
      <c r="S760" s="319"/>
      <c r="T760" s="319"/>
      <c r="U760" s="319"/>
      <c r="V760" s="319"/>
      <c r="W760" s="319"/>
      <c r="X760" s="319"/>
      <c r="Y760" s="319"/>
      <c r="Z760" s="319"/>
      <c r="AA760" s="319"/>
      <c r="AB760" s="319"/>
      <c r="AC760" s="319"/>
      <c r="AD760" s="319"/>
      <c r="AE760" s="319"/>
      <c r="AF760" s="319"/>
      <c r="AG760" s="319"/>
      <c r="AH760" s="319"/>
      <c r="AI760" s="319"/>
      <c r="AJ760" s="319"/>
      <c r="AK760" s="319"/>
      <c r="AL760" s="319"/>
      <c r="AM760" s="319"/>
      <c r="AN760" s="319"/>
      <c r="AO760" s="319"/>
      <c r="AP760" s="319"/>
      <c r="AQ760" s="319"/>
      <c r="AR760" s="319"/>
      <c r="AS760" s="319"/>
      <c r="AT760" s="319"/>
      <c r="AU760" s="319"/>
      <c r="AV760" s="319"/>
      <c r="AW760" s="319"/>
      <c r="AX760" s="319"/>
      <c r="AY760" s="319"/>
      <c r="AZ760" s="319"/>
      <c r="BA760" s="319"/>
      <c r="BB760" s="319"/>
      <c r="BC760" s="319"/>
      <c r="BD760" s="319"/>
      <c r="BE760" s="319"/>
      <c r="BF760" s="319"/>
      <c r="BG760" s="319"/>
      <c r="BH760" s="319"/>
      <c r="BI760" s="319"/>
      <c r="BJ760" s="319"/>
      <c r="BK760" s="319"/>
      <c r="BL760" s="319"/>
      <c r="BM760" s="319"/>
      <c r="BN760" s="319"/>
      <c r="BO760" s="319"/>
      <c r="BP760" s="319"/>
      <c r="BQ760" s="319"/>
      <c r="BR760" s="319"/>
      <c r="BS760" s="319"/>
      <c r="BT760" s="319"/>
      <c r="BU760" s="319"/>
      <c r="BV760" s="319"/>
      <c r="BW760" s="319"/>
      <c r="BX760" s="319"/>
      <c r="BY760" s="319"/>
      <c r="BZ760" s="319"/>
      <c r="CA760" s="319"/>
      <c r="CB760" s="319"/>
      <c r="CC760" s="319"/>
      <c r="CD760" s="319"/>
      <c r="CE760" s="319"/>
      <c r="CF760" s="319"/>
      <c r="CG760" s="319"/>
      <c r="CH760" s="319"/>
      <c r="CI760" s="319"/>
      <c r="CJ760" s="319"/>
      <c r="CK760" s="319"/>
    </row>
    <row r="761" spans="1:89">
      <c r="A761" s="315"/>
      <c r="B761" s="423"/>
      <c r="C761" s="424"/>
      <c r="D761" s="424"/>
      <c r="E761" s="424"/>
      <c r="F761" s="424"/>
      <c r="G761" s="424"/>
      <c r="H761" s="424"/>
      <c r="I761" s="424"/>
      <c r="J761" s="424"/>
      <c r="K761" s="425"/>
      <c r="L761" s="320"/>
      <c r="M761" s="319"/>
      <c r="N761" s="319"/>
      <c r="O761" s="319"/>
      <c r="P761" s="319"/>
      <c r="Q761" s="319"/>
      <c r="R761" s="319"/>
      <c r="S761" s="319"/>
      <c r="T761" s="319"/>
      <c r="U761" s="319"/>
      <c r="V761" s="319"/>
      <c r="W761" s="319"/>
      <c r="X761" s="319"/>
      <c r="Y761" s="319"/>
      <c r="Z761" s="319"/>
      <c r="AA761" s="319"/>
      <c r="AB761" s="319"/>
      <c r="AC761" s="319"/>
      <c r="AD761" s="319"/>
      <c r="AE761" s="319"/>
      <c r="AF761" s="319"/>
      <c r="AG761" s="319"/>
      <c r="AH761" s="319"/>
      <c r="AI761" s="319"/>
      <c r="AJ761" s="319"/>
      <c r="AK761" s="319"/>
      <c r="AL761" s="319"/>
      <c r="AM761" s="319"/>
      <c r="AN761" s="319"/>
      <c r="AO761" s="319"/>
      <c r="AP761" s="319"/>
      <c r="AQ761" s="319"/>
      <c r="AR761" s="319"/>
      <c r="AS761" s="319"/>
      <c r="AT761" s="319"/>
      <c r="AU761" s="319"/>
      <c r="AV761" s="319"/>
      <c r="AW761" s="319"/>
      <c r="AX761" s="319"/>
      <c r="AY761" s="319"/>
      <c r="AZ761" s="319"/>
      <c r="BA761" s="319"/>
      <c r="BB761" s="319"/>
      <c r="BC761" s="319"/>
      <c r="BD761" s="319"/>
      <c r="BE761" s="319"/>
      <c r="BF761" s="319"/>
      <c r="BG761" s="319"/>
      <c r="BH761" s="319"/>
      <c r="BI761" s="319"/>
      <c r="BJ761" s="319"/>
      <c r="BK761" s="319"/>
      <c r="BL761" s="319"/>
      <c r="BM761" s="319"/>
      <c r="BN761" s="319"/>
      <c r="BO761" s="319"/>
      <c r="BP761" s="319"/>
      <c r="BQ761" s="319"/>
      <c r="BR761" s="319"/>
      <c r="BS761" s="319"/>
      <c r="BT761" s="319"/>
      <c r="BU761" s="319"/>
      <c r="BV761" s="319"/>
      <c r="BW761" s="319"/>
      <c r="BX761" s="319"/>
      <c r="BY761" s="319"/>
      <c r="BZ761" s="319"/>
      <c r="CA761" s="319"/>
      <c r="CB761" s="319"/>
      <c r="CC761" s="319"/>
      <c r="CD761" s="319"/>
      <c r="CE761" s="319"/>
      <c r="CF761" s="319"/>
      <c r="CG761" s="319"/>
      <c r="CH761" s="319"/>
      <c r="CI761" s="319"/>
      <c r="CJ761" s="319"/>
      <c r="CK761" s="319"/>
    </row>
    <row r="762" spans="1:89">
      <c r="A762" s="315"/>
      <c r="B762" s="423"/>
      <c r="C762" s="424"/>
      <c r="D762" s="424"/>
      <c r="E762" s="424"/>
      <c r="F762" s="424"/>
      <c r="G762" s="424"/>
      <c r="H762" s="424"/>
      <c r="I762" s="424"/>
      <c r="J762" s="424"/>
      <c r="K762" s="425"/>
      <c r="L762" s="320"/>
      <c r="M762" s="319"/>
      <c r="N762" s="319"/>
      <c r="O762" s="319"/>
      <c r="P762" s="319"/>
      <c r="Q762" s="319"/>
      <c r="R762" s="319"/>
      <c r="S762" s="319"/>
      <c r="T762" s="319"/>
      <c r="U762" s="319"/>
      <c r="V762" s="319"/>
      <c r="W762" s="319"/>
      <c r="X762" s="319"/>
      <c r="Y762" s="319"/>
      <c r="Z762" s="319"/>
      <c r="AA762" s="319"/>
      <c r="AB762" s="319"/>
      <c r="AC762" s="319"/>
      <c r="AD762" s="319"/>
      <c r="AE762" s="319"/>
      <c r="AF762" s="319"/>
      <c r="AG762" s="319"/>
      <c r="AH762" s="319"/>
      <c r="AI762" s="319"/>
      <c r="AJ762" s="319"/>
      <c r="AK762" s="319"/>
      <c r="AL762" s="319"/>
      <c r="AM762" s="319"/>
      <c r="AN762" s="319"/>
      <c r="AO762" s="319"/>
      <c r="AP762" s="319"/>
      <c r="AQ762" s="319"/>
      <c r="AR762" s="319"/>
      <c r="AS762" s="319"/>
      <c r="AT762" s="319"/>
      <c r="AU762" s="319"/>
      <c r="AV762" s="319"/>
      <c r="AW762" s="319"/>
      <c r="AX762" s="319"/>
      <c r="AY762" s="319"/>
      <c r="AZ762" s="319"/>
      <c r="BA762" s="319"/>
      <c r="BB762" s="319"/>
      <c r="BC762" s="319"/>
      <c r="BD762" s="319"/>
      <c r="BE762" s="319"/>
      <c r="BF762" s="319"/>
      <c r="BG762" s="319"/>
      <c r="BH762" s="319"/>
      <c r="BI762" s="319"/>
      <c r="BJ762" s="319"/>
      <c r="BK762" s="319"/>
      <c r="BL762" s="319"/>
      <c r="BM762" s="319"/>
      <c r="BN762" s="319"/>
      <c r="BO762" s="319"/>
      <c r="BP762" s="319"/>
      <c r="BQ762" s="319"/>
      <c r="BR762" s="319"/>
      <c r="BS762" s="319"/>
      <c r="BT762" s="319"/>
      <c r="BU762" s="319"/>
      <c r="BV762" s="319"/>
      <c r="BW762" s="319"/>
      <c r="BX762" s="319"/>
      <c r="BY762" s="319"/>
      <c r="BZ762" s="319"/>
      <c r="CA762" s="319"/>
      <c r="CB762" s="319"/>
      <c r="CC762" s="319"/>
      <c r="CD762" s="319"/>
      <c r="CE762" s="319"/>
      <c r="CF762" s="319"/>
      <c r="CG762" s="319"/>
      <c r="CH762" s="319"/>
      <c r="CI762" s="319"/>
      <c r="CJ762" s="319"/>
      <c r="CK762" s="319"/>
    </row>
    <row r="763" spans="1:89">
      <c r="A763" s="315"/>
      <c r="B763" s="423"/>
      <c r="C763" s="424"/>
      <c r="D763" s="424"/>
      <c r="E763" s="424"/>
      <c r="F763" s="424"/>
      <c r="G763" s="424"/>
      <c r="H763" s="424"/>
      <c r="I763" s="424"/>
      <c r="J763" s="424"/>
      <c r="K763" s="425"/>
      <c r="L763" s="320"/>
      <c r="M763" s="319"/>
      <c r="N763" s="319"/>
      <c r="O763" s="319"/>
      <c r="P763" s="319"/>
      <c r="Q763" s="319"/>
      <c r="R763" s="319"/>
      <c r="S763" s="319"/>
      <c r="T763" s="319"/>
      <c r="U763" s="319"/>
      <c r="V763" s="319"/>
      <c r="W763" s="319"/>
      <c r="X763" s="319"/>
      <c r="Y763" s="319"/>
      <c r="Z763" s="319"/>
      <c r="AA763" s="319"/>
      <c r="AB763" s="319"/>
      <c r="AC763" s="319"/>
      <c r="AD763" s="319"/>
      <c r="AE763" s="319"/>
      <c r="AF763" s="319"/>
      <c r="AG763" s="319"/>
      <c r="AH763" s="319"/>
      <c r="AI763" s="319"/>
      <c r="AJ763" s="319"/>
      <c r="AK763" s="319"/>
      <c r="AL763" s="319"/>
      <c r="AM763" s="319"/>
      <c r="AN763" s="319"/>
      <c r="AO763" s="319"/>
      <c r="AP763" s="319"/>
      <c r="AQ763" s="319"/>
      <c r="AR763" s="319"/>
      <c r="AS763" s="319"/>
      <c r="AT763" s="319"/>
      <c r="AU763" s="319"/>
      <c r="AV763" s="319"/>
      <c r="AW763" s="319"/>
      <c r="AX763" s="319"/>
      <c r="AY763" s="319"/>
      <c r="AZ763" s="319"/>
      <c r="BA763" s="319"/>
      <c r="BB763" s="319"/>
      <c r="BC763" s="319"/>
      <c r="BD763" s="319"/>
      <c r="BE763" s="319"/>
      <c r="BF763" s="319"/>
      <c r="BG763" s="319"/>
      <c r="BH763" s="319"/>
      <c r="BI763" s="319"/>
      <c r="BJ763" s="319"/>
      <c r="BK763" s="319"/>
      <c r="BL763" s="319"/>
      <c r="BM763" s="319"/>
      <c r="BN763" s="319"/>
      <c r="BO763" s="319"/>
      <c r="BP763" s="319"/>
      <c r="BQ763" s="319"/>
      <c r="BR763" s="319"/>
      <c r="BS763" s="319"/>
      <c r="BT763" s="319"/>
      <c r="BU763" s="319"/>
      <c r="BV763" s="319"/>
      <c r="BW763" s="319"/>
      <c r="BX763" s="319"/>
      <c r="BY763" s="319"/>
      <c r="BZ763" s="319"/>
      <c r="CA763" s="319"/>
      <c r="CB763" s="319"/>
      <c r="CC763" s="319"/>
      <c r="CD763" s="319"/>
      <c r="CE763" s="319"/>
      <c r="CF763" s="319"/>
      <c r="CG763" s="319"/>
      <c r="CH763" s="319"/>
      <c r="CI763" s="319"/>
      <c r="CJ763" s="319"/>
      <c r="CK763" s="319"/>
    </row>
    <row r="764" spans="1:89">
      <c r="A764" s="315"/>
      <c r="B764" s="423"/>
      <c r="C764" s="424"/>
      <c r="D764" s="424"/>
      <c r="E764" s="424"/>
      <c r="F764" s="424"/>
      <c r="G764" s="424"/>
      <c r="H764" s="424"/>
      <c r="I764" s="424"/>
      <c r="J764" s="424"/>
      <c r="K764" s="425"/>
      <c r="L764" s="320"/>
      <c r="M764" s="319"/>
      <c r="N764" s="319"/>
      <c r="O764" s="319"/>
      <c r="P764" s="319"/>
      <c r="Q764" s="319"/>
      <c r="R764" s="319"/>
      <c r="S764" s="319"/>
      <c r="T764" s="319"/>
      <c r="U764" s="319"/>
      <c r="V764" s="319"/>
      <c r="W764" s="319"/>
      <c r="X764" s="319"/>
      <c r="Y764" s="319"/>
      <c r="Z764" s="319"/>
      <c r="AA764" s="319"/>
      <c r="AB764" s="319"/>
      <c r="AC764" s="319"/>
      <c r="AD764" s="319"/>
      <c r="AE764" s="319"/>
      <c r="AF764" s="319"/>
      <c r="AG764" s="319"/>
      <c r="AH764" s="319"/>
      <c r="AI764" s="319"/>
      <c r="AJ764" s="319"/>
      <c r="AK764" s="319"/>
      <c r="AL764" s="319"/>
      <c r="AM764" s="319"/>
      <c r="AN764" s="319"/>
      <c r="AO764" s="319"/>
      <c r="AP764" s="319"/>
      <c r="AQ764" s="319"/>
      <c r="AR764" s="319"/>
      <c r="AS764" s="319"/>
      <c r="AT764" s="319"/>
      <c r="AU764" s="319"/>
      <c r="AV764" s="319"/>
      <c r="AW764" s="319"/>
      <c r="AX764" s="319"/>
      <c r="AY764" s="319"/>
      <c r="AZ764" s="319"/>
      <c r="BA764" s="319"/>
      <c r="BB764" s="319"/>
      <c r="BC764" s="319"/>
      <c r="BD764" s="319"/>
      <c r="BE764" s="319"/>
      <c r="BF764" s="319"/>
      <c r="BG764" s="319"/>
      <c r="BH764" s="319"/>
      <c r="BI764" s="319"/>
      <c r="BJ764" s="319"/>
      <c r="BK764" s="319"/>
      <c r="BL764" s="319"/>
      <c r="BM764" s="319"/>
      <c r="BN764" s="319"/>
      <c r="BO764" s="319"/>
      <c r="BP764" s="319"/>
      <c r="BQ764" s="319"/>
      <c r="BR764" s="319"/>
      <c r="BS764" s="319"/>
      <c r="BT764" s="319"/>
      <c r="BU764" s="319"/>
      <c r="BV764" s="319"/>
      <c r="BW764" s="319"/>
      <c r="BX764" s="319"/>
      <c r="BY764" s="319"/>
      <c r="BZ764" s="319"/>
      <c r="CA764" s="319"/>
      <c r="CB764" s="319"/>
      <c r="CC764" s="319"/>
      <c r="CD764" s="319"/>
      <c r="CE764" s="319"/>
      <c r="CF764" s="319"/>
      <c r="CG764" s="319"/>
      <c r="CH764" s="319"/>
      <c r="CI764" s="319"/>
      <c r="CJ764" s="319"/>
      <c r="CK764" s="319"/>
    </row>
    <row r="765" spans="1:89">
      <c r="A765" s="315"/>
      <c r="B765" s="423"/>
      <c r="C765" s="424"/>
      <c r="D765" s="424"/>
      <c r="E765" s="424"/>
      <c r="F765" s="424"/>
      <c r="G765" s="424"/>
      <c r="H765" s="424"/>
      <c r="I765" s="424"/>
      <c r="J765" s="424"/>
      <c r="K765" s="425"/>
      <c r="L765" s="320"/>
      <c r="M765" s="319"/>
      <c r="N765" s="319"/>
      <c r="O765" s="319"/>
      <c r="P765" s="319"/>
      <c r="Q765" s="319"/>
      <c r="R765" s="319"/>
      <c r="S765" s="319"/>
      <c r="T765" s="319"/>
      <c r="U765" s="319"/>
      <c r="V765" s="319"/>
      <c r="W765" s="319"/>
      <c r="X765" s="319"/>
      <c r="Y765" s="319"/>
      <c r="Z765" s="319"/>
      <c r="AA765" s="319"/>
      <c r="AB765" s="319"/>
      <c r="AC765" s="319"/>
      <c r="AD765" s="319"/>
      <c r="AE765" s="319"/>
      <c r="AF765" s="319"/>
      <c r="AG765" s="319"/>
      <c r="AH765" s="319"/>
      <c r="AI765" s="319"/>
      <c r="AJ765" s="319"/>
      <c r="AK765" s="319"/>
      <c r="AL765" s="319"/>
      <c r="AM765" s="319"/>
      <c r="AN765" s="319"/>
      <c r="AO765" s="319"/>
      <c r="AP765" s="319"/>
      <c r="AQ765" s="319"/>
      <c r="AR765" s="319"/>
      <c r="AS765" s="319"/>
      <c r="AT765" s="319"/>
      <c r="AU765" s="319"/>
      <c r="AV765" s="319"/>
      <c r="AW765" s="319"/>
      <c r="AX765" s="319"/>
      <c r="AY765" s="319"/>
      <c r="AZ765" s="319"/>
      <c r="BA765" s="319"/>
      <c r="BB765" s="319"/>
      <c r="BC765" s="319"/>
      <c r="BD765" s="319"/>
      <c r="BE765" s="319"/>
      <c r="BF765" s="319"/>
      <c r="BG765" s="319"/>
      <c r="BH765" s="319"/>
      <c r="BI765" s="319"/>
      <c r="BJ765" s="319"/>
      <c r="BK765" s="319"/>
      <c r="BL765" s="319"/>
      <c r="BM765" s="319"/>
      <c r="BN765" s="319"/>
      <c r="BO765" s="319"/>
      <c r="BP765" s="319"/>
      <c r="BQ765" s="319"/>
      <c r="BR765" s="319"/>
      <c r="BS765" s="319"/>
      <c r="BT765" s="319"/>
      <c r="BU765" s="319"/>
      <c r="BV765" s="319"/>
      <c r="BW765" s="319"/>
      <c r="BX765" s="319"/>
      <c r="BY765" s="319"/>
      <c r="BZ765" s="319"/>
      <c r="CA765" s="319"/>
      <c r="CB765" s="319"/>
      <c r="CC765" s="319"/>
      <c r="CD765" s="319"/>
      <c r="CE765" s="319"/>
      <c r="CF765" s="319"/>
      <c r="CG765" s="319"/>
      <c r="CH765" s="319"/>
      <c r="CI765" s="319"/>
      <c r="CJ765" s="319"/>
      <c r="CK765" s="319"/>
    </row>
    <row r="766" spans="1:89">
      <c r="A766" s="315"/>
      <c r="B766" s="423"/>
      <c r="C766" s="424"/>
      <c r="D766" s="424"/>
      <c r="E766" s="424"/>
      <c r="F766" s="424"/>
      <c r="G766" s="424"/>
      <c r="H766" s="424"/>
      <c r="I766" s="424"/>
      <c r="J766" s="424"/>
      <c r="K766" s="425"/>
      <c r="L766" s="320"/>
      <c r="M766" s="319"/>
      <c r="N766" s="319"/>
      <c r="O766" s="319"/>
      <c r="P766" s="319"/>
      <c r="Q766" s="319"/>
      <c r="R766" s="319"/>
      <c r="S766" s="319"/>
      <c r="T766" s="319"/>
      <c r="U766" s="319"/>
      <c r="V766" s="319"/>
      <c r="W766" s="319"/>
      <c r="X766" s="319"/>
      <c r="Y766" s="319"/>
      <c r="Z766" s="319"/>
      <c r="AA766" s="319"/>
      <c r="AB766" s="319"/>
      <c r="AC766" s="319"/>
      <c r="AD766" s="319"/>
      <c r="AE766" s="319"/>
      <c r="AF766" s="319"/>
      <c r="AG766" s="319"/>
      <c r="AH766" s="319"/>
      <c r="AI766" s="319"/>
      <c r="AJ766" s="319"/>
      <c r="AK766" s="319"/>
      <c r="AL766" s="319"/>
      <c r="AM766" s="319"/>
      <c r="AN766" s="319"/>
      <c r="AO766" s="319"/>
      <c r="AP766" s="319"/>
      <c r="AQ766" s="319"/>
      <c r="AR766" s="319"/>
      <c r="AS766" s="319"/>
      <c r="AT766" s="319"/>
      <c r="AU766" s="319"/>
      <c r="AV766" s="319"/>
      <c r="AW766" s="319"/>
      <c r="AX766" s="319"/>
      <c r="AY766" s="319"/>
      <c r="AZ766" s="319"/>
      <c r="BA766" s="319"/>
      <c r="BB766" s="319"/>
      <c r="BC766" s="319"/>
      <c r="BD766" s="319"/>
      <c r="BE766" s="319"/>
      <c r="BF766" s="319"/>
      <c r="BG766" s="319"/>
      <c r="BH766" s="319"/>
      <c r="BI766" s="319"/>
      <c r="BJ766" s="319"/>
      <c r="BK766" s="319"/>
      <c r="BL766" s="319"/>
      <c r="BM766" s="319"/>
      <c r="BN766" s="319"/>
      <c r="BO766" s="319"/>
      <c r="BP766" s="319"/>
      <c r="BQ766" s="319"/>
      <c r="BR766" s="319"/>
      <c r="BS766" s="319"/>
      <c r="BT766" s="319"/>
      <c r="BU766" s="319"/>
      <c r="BV766" s="319"/>
      <c r="BW766" s="319"/>
      <c r="BX766" s="319"/>
      <c r="BY766" s="319"/>
      <c r="BZ766" s="319"/>
      <c r="CA766" s="319"/>
      <c r="CB766" s="319"/>
      <c r="CC766" s="319"/>
      <c r="CD766" s="319"/>
      <c r="CE766" s="319"/>
      <c r="CF766" s="319"/>
      <c r="CG766" s="319"/>
      <c r="CH766" s="319"/>
      <c r="CI766" s="319"/>
      <c r="CJ766" s="319"/>
      <c r="CK766" s="319"/>
    </row>
    <row r="767" spans="1:89">
      <c r="A767" s="315"/>
      <c r="B767" s="423"/>
      <c r="C767" s="424"/>
      <c r="D767" s="424"/>
      <c r="E767" s="424"/>
      <c r="F767" s="424"/>
      <c r="G767" s="424"/>
      <c r="H767" s="424"/>
      <c r="I767" s="424"/>
      <c r="J767" s="424"/>
      <c r="K767" s="425"/>
      <c r="L767" s="320"/>
      <c r="M767" s="319"/>
      <c r="N767" s="319"/>
      <c r="O767" s="319"/>
      <c r="P767" s="319"/>
      <c r="Q767" s="319"/>
      <c r="R767" s="319"/>
      <c r="S767" s="319"/>
      <c r="T767" s="319"/>
      <c r="U767" s="319"/>
      <c r="V767" s="319"/>
      <c r="W767" s="319"/>
      <c r="X767" s="319"/>
      <c r="Y767" s="319"/>
      <c r="Z767" s="319"/>
      <c r="AA767" s="319"/>
      <c r="AB767" s="319"/>
      <c r="AC767" s="319"/>
      <c r="AD767" s="319"/>
      <c r="AE767" s="319"/>
      <c r="AF767" s="319"/>
      <c r="AG767" s="319"/>
      <c r="AH767" s="319"/>
      <c r="AI767" s="319"/>
      <c r="AJ767" s="319"/>
      <c r="AK767" s="319"/>
      <c r="AL767" s="319"/>
      <c r="AM767" s="319"/>
      <c r="AN767" s="319"/>
      <c r="AO767" s="319"/>
      <c r="AP767" s="319"/>
      <c r="AQ767" s="319"/>
      <c r="AR767" s="319"/>
      <c r="AS767" s="319"/>
      <c r="AT767" s="319"/>
      <c r="AU767" s="319"/>
      <c r="AV767" s="319"/>
      <c r="AW767" s="319"/>
      <c r="AX767" s="319"/>
      <c r="AY767" s="319"/>
      <c r="AZ767" s="319"/>
      <c r="BA767" s="319"/>
      <c r="BB767" s="319"/>
      <c r="BC767" s="319"/>
      <c r="BD767" s="319"/>
      <c r="BE767" s="319"/>
      <c r="BF767" s="319"/>
      <c r="BG767" s="319"/>
      <c r="BH767" s="319"/>
      <c r="BI767" s="319"/>
      <c r="BJ767" s="319"/>
      <c r="BK767" s="319"/>
      <c r="BL767" s="319"/>
      <c r="BM767" s="319"/>
      <c r="BN767" s="319"/>
      <c r="BO767" s="319"/>
      <c r="BP767" s="319"/>
      <c r="BQ767" s="319"/>
      <c r="BR767" s="319"/>
      <c r="BS767" s="319"/>
      <c r="BT767" s="319"/>
      <c r="BU767" s="319"/>
      <c r="BV767" s="319"/>
      <c r="BW767" s="319"/>
      <c r="BX767" s="319"/>
      <c r="BY767" s="319"/>
      <c r="BZ767" s="319"/>
      <c r="CA767" s="319"/>
      <c r="CB767" s="319"/>
      <c r="CC767" s="319"/>
      <c r="CD767" s="319"/>
      <c r="CE767" s="319"/>
      <c r="CF767" s="319"/>
      <c r="CG767" s="319"/>
      <c r="CH767" s="319"/>
      <c r="CI767" s="319"/>
      <c r="CJ767" s="319"/>
      <c r="CK767" s="319"/>
    </row>
    <row r="768" spans="1:89">
      <c r="A768" s="315"/>
      <c r="B768" s="423"/>
      <c r="C768" s="424"/>
      <c r="D768" s="424"/>
      <c r="E768" s="424"/>
      <c r="F768" s="424"/>
      <c r="G768" s="424"/>
      <c r="H768" s="424"/>
      <c r="I768" s="424"/>
      <c r="J768" s="424"/>
      <c r="K768" s="425"/>
      <c r="L768" s="320"/>
      <c r="M768" s="319"/>
      <c r="N768" s="319"/>
      <c r="O768" s="319"/>
      <c r="P768" s="319"/>
      <c r="Q768" s="319"/>
      <c r="R768" s="319"/>
      <c r="S768" s="319"/>
      <c r="T768" s="319"/>
      <c r="U768" s="319"/>
      <c r="V768" s="319"/>
      <c r="W768" s="319"/>
      <c r="X768" s="319"/>
      <c r="Y768" s="319"/>
      <c r="Z768" s="319"/>
      <c r="AA768" s="319"/>
      <c r="AB768" s="319"/>
      <c r="AC768" s="319"/>
      <c r="AD768" s="319"/>
      <c r="AE768" s="319"/>
      <c r="AF768" s="319"/>
      <c r="AG768" s="319"/>
      <c r="AH768" s="319"/>
      <c r="AI768" s="319"/>
      <c r="AJ768" s="319"/>
      <c r="AK768" s="319"/>
      <c r="AL768" s="319"/>
      <c r="AM768" s="319"/>
      <c r="AN768" s="319"/>
      <c r="AO768" s="319"/>
      <c r="AP768" s="319"/>
      <c r="AQ768" s="319"/>
      <c r="AR768" s="319"/>
      <c r="AS768" s="319"/>
      <c r="AT768" s="319"/>
      <c r="AU768" s="319"/>
      <c r="AV768" s="319"/>
      <c r="AW768" s="319"/>
      <c r="AX768" s="319"/>
      <c r="AY768" s="319"/>
      <c r="AZ768" s="319"/>
      <c r="BA768" s="319"/>
      <c r="BB768" s="319"/>
      <c r="BC768" s="319"/>
      <c r="BD768" s="319"/>
      <c r="BE768" s="319"/>
      <c r="BF768" s="319"/>
      <c r="BG768" s="319"/>
      <c r="BH768" s="319"/>
      <c r="BI768" s="319"/>
      <c r="BJ768" s="319"/>
      <c r="BK768" s="319"/>
      <c r="BL768" s="319"/>
      <c r="BM768" s="319"/>
      <c r="BN768" s="319"/>
      <c r="BO768" s="319"/>
      <c r="BP768" s="319"/>
      <c r="BQ768" s="319"/>
      <c r="BR768" s="319"/>
      <c r="BS768" s="319"/>
      <c r="BT768" s="319"/>
      <c r="BU768" s="319"/>
      <c r="BV768" s="319"/>
      <c r="BW768" s="319"/>
      <c r="BX768" s="319"/>
      <c r="BY768" s="319"/>
      <c r="BZ768" s="319"/>
      <c r="CA768" s="319"/>
      <c r="CB768" s="319"/>
      <c r="CC768" s="319"/>
      <c r="CD768" s="319"/>
      <c r="CE768" s="319"/>
      <c r="CF768" s="319"/>
      <c r="CG768" s="319"/>
      <c r="CH768" s="319"/>
      <c r="CI768" s="319"/>
      <c r="CJ768" s="319"/>
      <c r="CK768" s="319"/>
    </row>
    <row r="769" spans="1:89">
      <c r="A769" s="315"/>
      <c r="B769" s="423"/>
      <c r="C769" s="424"/>
      <c r="D769" s="424"/>
      <c r="E769" s="424"/>
      <c r="F769" s="424"/>
      <c r="G769" s="424"/>
      <c r="H769" s="424"/>
      <c r="I769" s="424"/>
      <c r="J769" s="424"/>
      <c r="K769" s="425"/>
      <c r="L769" s="320"/>
      <c r="M769" s="319"/>
      <c r="N769" s="319"/>
      <c r="O769" s="319"/>
      <c r="P769" s="319"/>
      <c r="Q769" s="319"/>
      <c r="R769" s="319"/>
      <c r="S769" s="319"/>
      <c r="T769" s="319"/>
      <c r="U769" s="319"/>
      <c r="V769" s="319"/>
      <c r="W769" s="319"/>
      <c r="X769" s="319"/>
      <c r="Y769" s="319"/>
      <c r="Z769" s="319"/>
      <c r="AA769" s="319"/>
      <c r="AB769" s="319"/>
      <c r="AC769" s="319"/>
      <c r="AD769" s="319"/>
      <c r="AE769" s="319"/>
      <c r="AF769" s="319"/>
      <c r="AG769" s="319"/>
      <c r="AH769" s="319"/>
      <c r="AI769" s="319"/>
      <c r="AJ769" s="319"/>
      <c r="AK769" s="319"/>
      <c r="AL769" s="319"/>
      <c r="AM769" s="319"/>
      <c r="AN769" s="319"/>
      <c r="AO769" s="319"/>
      <c r="AP769" s="319"/>
      <c r="AQ769" s="319"/>
      <c r="AR769" s="319"/>
      <c r="AS769" s="319"/>
      <c r="AT769" s="319"/>
      <c r="AU769" s="319"/>
      <c r="AV769" s="319"/>
      <c r="AW769" s="319"/>
      <c r="AX769" s="319"/>
      <c r="AY769" s="319"/>
      <c r="AZ769" s="319"/>
      <c r="BA769" s="319"/>
      <c r="BB769" s="319"/>
      <c r="BC769" s="319"/>
      <c r="BD769" s="319"/>
      <c r="BE769" s="319"/>
      <c r="BF769" s="319"/>
      <c r="BG769" s="319"/>
      <c r="BH769" s="319"/>
      <c r="BI769" s="319"/>
      <c r="BJ769" s="319"/>
      <c r="BK769" s="319"/>
      <c r="BL769" s="319"/>
      <c r="BM769" s="319"/>
      <c r="BN769" s="319"/>
      <c r="BO769" s="319"/>
      <c r="BP769" s="319"/>
      <c r="BQ769" s="319"/>
      <c r="BR769" s="319"/>
      <c r="BS769" s="319"/>
      <c r="BT769" s="319"/>
      <c r="BU769" s="319"/>
      <c r="BV769" s="319"/>
      <c r="BW769" s="319"/>
      <c r="BX769" s="319"/>
      <c r="BY769" s="319"/>
      <c r="BZ769" s="319"/>
      <c r="CA769" s="319"/>
      <c r="CB769" s="319"/>
      <c r="CC769" s="319"/>
      <c r="CD769" s="319"/>
      <c r="CE769" s="319"/>
      <c r="CF769" s="319"/>
      <c r="CG769" s="319"/>
      <c r="CH769" s="319"/>
      <c r="CI769" s="319"/>
      <c r="CJ769" s="319"/>
      <c r="CK769" s="319"/>
    </row>
    <row r="770" spans="1:89">
      <c r="A770" s="315"/>
      <c r="B770" s="423"/>
      <c r="C770" s="424"/>
      <c r="D770" s="424"/>
      <c r="E770" s="424"/>
      <c r="F770" s="424"/>
      <c r="G770" s="424"/>
      <c r="H770" s="424"/>
      <c r="I770" s="424"/>
      <c r="J770" s="424"/>
      <c r="K770" s="425"/>
      <c r="L770" s="320"/>
      <c r="M770" s="319"/>
      <c r="N770" s="319"/>
      <c r="O770" s="319"/>
      <c r="P770" s="319"/>
      <c r="Q770" s="319"/>
      <c r="R770" s="319"/>
      <c r="S770" s="319"/>
      <c r="T770" s="319"/>
      <c r="U770" s="319"/>
      <c r="V770" s="319"/>
      <c r="W770" s="319"/>
      <c r="X770" s="319"/>
      <c r="Y770" s="319"/>
      <c r="Z770" s="319"/>
      <c r="AA770" s="319"/>
      <c r="AB770" s="319"/>
      <c r="AC770" s="319"/>
      <c r="AD770" s="319"/>
      <c r="AE770" s="319"/>
      <c r="AF770" s="319"/>
      <c r="AG770" s="319"/>
      <c r="AH770" s="319"/>
      <c r="AI770" s="319"/>
      <c r="AJ770" s="319"/>
      <c r="AK770" s="319"/>
      <c r="AL770" s="319"/>
      <c r="AM770" s="319"/>
      <c r="AN770" s="319"/>
      <c r="AO770" s="319"/>
      <c r="AP770" s="319"/>
      <c r="AQ770" s="319"/>
      <c r="AR770" s="319"/>
      <c r="AS770" s="319"/>
      <c r="AT770" s="319"/>
      <c r="AU770" s="319"/>
      <c r="AV770" s="319"/>
      <c r="AW770" s="319"/>
      <c r="AX770" s="319"/>
      <c r="AY770" s="319"/>
      <c r="AZ770" s="319"/>
      <c r="BA770" s="319"/>
      <c r="BB770" s="319"/>
      <c r="BC770" s="319"/>
      <c r="BD770" s="319"/>
      <c r="BE770" s="319"/>
      <c r="BF770" s="319"/>
      <c r="BG770" s="319"/>
      <c r="BH770" s="319"/>
      <c r="BI770" s="319"/>
      <c r="BJ770" s="319"/>
      <c r="BK770" s="319"/>
      <c r="BL770" s="319"/>
      <c r="BM770" s="319"/>
      <c r="BN770" s="319"/>
      <c r="BO770" s="319"/>
      <c r="BP770" s="319"/>
      <c r="BQ770" s="319"/>
      <c r="BR770" s="319"/>
      <c r="BS770" s="319"/>
      <c r="BT770" s="319"/>
      <c r="BU770" s="319"/>
      <c r="BV770" s="319"/>
      <c r="BW770" s="319"/>
      <c r="BX770" s="319"/>
      <c r="BY770" s="319"/>
      <c r="BZ770" s="319"/>
      <c r="CA770" s="319"/>
      <c r="CB770" s="319"/>
      <c r="CC770" s="319"/>
      <c r="CD770" s="319"/>
      <c r="CE770" s="319"/>
      <c r="CF770" s="319"/>
      <c r="CG770" s="319"/>
      <c r="CH770" s="319"/>
      <c r="CI770" s="319"/>
      <c r="CJ770" s="319"/>
      <c r="CK770" s="319"/>
    </row>
    <row r="771" spans="1:89">
      <c r="A771" s="315"/>
      <c r="B771" s="423"/>
      <c r="C771" s="424"/>
      <c r="D771" s="424"/>
      <c r="E771" s="424"/>
      <c r="F771" s="424"/>
      <c r="G771" s="424"/>
      <c r="H771" s="424"/>
      <c r="I771" s="424"/>
      <c r="J771" s="424"/>
      <c r="K771" s="425"/>
      <c r="L771" s="320"/>
      <c r="M771" s="319"/>
      <c r="N771" s="319"/>
      <c r="O771" s="319"/>
      <c r="P771" s="319"/>
      <c r="Q771" s="319"/>
      <c r="R771" s="319"/>
      <c r="S771" s="319"/>
      <c r="T771" s="319"/>
      <c r="U771" s="319"/>
      <c r="V771" s="319"/>
      <c r="W771" s="319"/>
      <c r="X771" s="319"/>
      <c r="Y771" s="319"/>
      <c r="Z771" s="319"/>
      <c r="AA771" s="319"/>
      <c r="AB771" s="319"/>
      <c r="AC771" s="319"/>
      <c r="AD771" s="319"/>
      <c r="AE771" s="319"/>
      <c r="AF771" s="319"/>
      <c r="AG771" s="319"/>
      <c r="AH771" s="319"/>
      <c r="AI771" s="319"/>
      <c r="AJ771" s="319"/>
      <c r="AK771" s="319"/>
      <c r="AL771" s="319"/>
      <c r="AM771" s="319"/>
      <c r="AN771" s="319"/>
      <c r="AO771" s="319"/>
      <c r="AP771" s="319"/>
      <c r="AQ771" s="319"/>
      <c r="AR771" s="319"/>
      <c r="AS771" s="319"/>
      <c r="AT771" s="319"/>
      <c r="AU771" s="319"/>
      <c r="AV771" s="319"/>
      <c r="AW771" s="319"/>
      <c r="AX771" s="319"/>
      <c r="AY771" s="319"/>
      <c r="AZ771" s="319"/>
      <c r="BA771" s="319"/>
      <c r="BB771" s="319"/>
      <c r="BC771" s="319"/>
      <c r="BD771" s="319"/>
      <c r="BE771" s="319"/>
      <c r="BF771" s="319"/>
      <c r="BG771" s="319"/>
      <c r="BH771" s="319"/>
      <c r="BI771" s="319"/>
      <c r="BJ771" s="319"/>
      <c r="BK771" s="319"/>
      <c r="BL771" s="319"/>
      <c r="BM771" s="319"/>
      <c r="BN771" s="319"/>
      <c r="BO771" s="319"/>
      <c r="BP771" s="319"/>
      <c r="BQ771" s="319"/>
      <c r="BR771" s="319"/>
      <c r="BS771" s="319"/>
      <c r="BT771" s="319"/>
      <c r="BU771" s="319"/>
      <c r="BV771" s="319"/>
      <c r="BW771" s="319"/>
      <c r="BX771" s="319"/>
      <c r="BY771" s="319"/>
      <c r="BZ771" s="319"/>
      <c r="CA771" s="319"/>
      <c r="CB771" s="319"/>
      <c r="CC771" s="319"/>
      <c r="CD771" s="319"/>
      <c r="CE771" s="319"/>
      <c r="CF771" s="319"/>
      <c r="CG771" s="319"/>
      <c r="CH771" s="319"/>
      <c r="CI771" s="319"/>
      <c r="CJ771" s="319"/>
      <c r="CK771" s="319"/>
    </row>
    <row r="772" spans="1:89">
      <c r="A772" s="315"/>
      <c r="B772" s="423"/>
      <c r="C772" s="424"/>
      <c r="D772" s="424"/>
      <c r="E772" s="424"/>
      <c r="F772" s="424"/>
      <c r="G772" s="424"/>
      <c r="H772" s="424"/>
      <c r="I772" s="424"/>
      <c r="J772" s="424"/>
      <c r="K772" s="425"/>
      <c r="L772" s="320"/>
      <c r="M772" s="319"/>
      <c r="N772" s="319"/>
      <c r="O772" s="319"/>
      <c r="P772" s="319"/>
      <c r="Q772" s="319"/>
      <c r="R772" s="319"/>
      <c r="S772" s="319"/>
      <c r="T772" s="319"/>
      <c r="U772" s="319"/>
      <c r="V772" s="319"/>
      <c r="W772" s="319"/>
      <c r="X772" s="319"/>
      <c r="Y772" s="319"/>
      <c r="Z772" s="319"/>
      <c r="AA772" s="319"/>
      <c r="AB772" s="319"/>
      <c r="AC772" s="319"/>
      <c r="AD772" s="319"/>
      <c r="AE772" s="319"/>
      <c r="AF772" s="319"/>
      <c r="AG772" s="319"/>
      <c r="AH772" s="319"/>
      <c r="AI772" s="319"/>
      <c r="AJ772" s="319"/>
      <c r="AK772" s="319"/>
      <c r="AL772" s="319"/>
      <c r="AM772" s="319"/>
      <c r="AN772" s="319"/>
      <c r="AO772" s="319"/>
      <c r="AP772" s="319"/>
      <c r="AQ772" s="319"/>
      <c r="AR772" s="319"/>
      <c r="AS772" s="319"/>
      <c r="AT772" s="319"/>
      <c r="AU772" s="319"/>
      <c r="AV772" s="319"/>
      <c r="AW772" s="319"/>
      <c r="AX772" s="319"/>
      <c r="AY772" s="319"/>
      <c r="AZ772" s="319"/>
      <c r="BA772" s="319"/>
      <c r="BB772" s="319"/>
      <c r="BC772" s="319"/>
      <c r="BD772" s="319"/>
      <c r="BE772" s="319"/>
      <c r="BF772" s="319"/>
      <c r="BG772" s="319"/>
      <c r="BH772" s="319"/>
      <c r="BI772" s="319"/>
      <c r="BJ772" s="319"/>
      <c r="BK772" s="319"/>
      <c r="BL772" s="319"/>
      <c r="BM772" s="319"/>
      <c r="BN772" s="319"/>
      <c r="BO772" s="319"/>
      <c r="BP772" s="319"/>
      <c r="BQ772" s="319"/>
      <c r="BR772" s="319"/>
      <c r="BS772" s="319"/>
      <c r="BT772" s="319"/>
      <c r="BU772" s="319"/>
      <c r="BV772" s="319"/>
      <c r="BW772" s="319"/>
      <c r="BX772" s="319"/>
      <c r="BY772" s="319"/>
      <c r="BZ772" s="319"/>
      <c r="CA772" s="319"/>
      <c r="CB772" s="319"/>
      <c r="CC772" s="319"/>
      <c r="CD772" s="319"/>
      <c r="CE772" s="319"/>
      <c r="CF772" s="319"/>
      <c r="CG772" s="319"/>
      <c r="CH772" s="319"/>
      <c r="CI772" s="319"/>
      <c r="CJ772" s="319"/>
      <c r="CK772" s="319"/>
    </row>
    <row r="773" spans="1:89">
      <c r="A773" s="315"/>
      <c r="B773" s="423"/>
      <c r="C773" s="424"/>
      <c r="D773" s="424"/>
      <c r="E773" s="424"/>
      <c r="F773" s="424"/>
      <c r="G773" s="424"/>
      <c r="H773" s="424"/>
      <c r="I773" s="424"/>
      <c r="J773" s="424"/>
      <c r="K773" s="425"/>
      <c r="L773" s="320"/>
      <c r="M773" s="319"/>
      <c r="N773" s="319"/>
      <c r="O773" s="319"/>
      <c r="P773" s="319"/>
      <c r="Q773" s="319"/>
      <c r="R773" s="319"/>
      <c r="S773" s="319"/>
      <c r="T773" s="319"/>
      <c r="U773" s="319"/>
      <c r="V773" s="319"/>
      <c r="W773" s="319"/>
      <c r="X773" s="319"/>
      <c r="Y773" s="319"/>
      <c r="Z773" s="319"/>
      <c r="AA773" s="319"/>
      <c r="AB773" s="319"/>
      <c r="AC773" s="319"/>
      <c r="AD773" s="319"/>
      <c r="AE773" s="319"/>
      <c r="AF773" s="319"/>
      <c r="AG773" s="319"/>
      <c r="AH773" s="319"/>
      <c r="AI773" s="319"/>
      <c r="AJ773" s="319"/>
      <c r="AK773" s="319"/>
      <c r="AL773" s="319"/>
      <c r="AM773" s="319"/>
      <c r="AN773" s="319"/>
      <c r="AO773" s="319"/>
      <c r="AP773" s="319"/>
      <c r="AQ773" s="319"/>
      <c r="AR773" s="319"/>
      <c r="AS773" s="319"/>
      <c r="AT773" s="319"/>
      <c r="AU773" s="319"/>
      <c r="AV773" s="319"/>
      <c r="AW773" s="319"/>
      <c r="AX773" s="319"/>
      <c r="AY773" s="319"/>
      <c r="AZ773" s="319"/>
      <c r="BA773" s="319"/>
      <c r="BB773" s="319"/>
      <c r="BC773" s="319"/>
      <c r="BD773" s="319"/>
      <c r="BE773" s="319"/>
      <c r="BF773" s="319"/>
      <c r="BG773" s="319"/>
      <c r="BH773" s="319"/>
      <c r="BI773" s="319"/>
      <c r="BJ773" s="319"/>
      <c r="BK773" s="319"/>
      <c r="BL773" s="319"/>
      <c r="BM773" s="319"/>
      <c r="BN773" s="319"/>
      <c r="BO773" s="319"/>
      <c r="BP773" s="319"/>
      <c r="BQ773" s="319"/>
      <c r="BR773" s="319"/>
      <c r="BS773" s="319"/>
      <c r="BT773" s="319"/>
      <c r="BU773" s="319"/>
      <c r="BV773" s="319"/>
      <c r="BW773" s="319"/>
      <c r="BX773" s="319"/>
      <c r="BY773" s="319"/>
      <c r="BZ773" s="319"/>
      <c r="CA773" s="319"/>
      <c r="CB773" s="319"/>
      <c r="CC773" s="319"/>
      <c r="CD773" s="319"/>
      <c r="CE773" s="319"/>
      <c r="CF773" s="319"/>
      <c r="CG773" s="319"/>
      <c r="CH773" s="319"/>
      <c r="CI773" s="319"/>
      <c r="CJ773" s="319"/>
      <c r="CK773" s="319"/>
    </row>
    <row r="774" spans="1:89">
      <c r="A774" s="315"/>
      <c r="B774" s="423"/>
      <c r="C774" s="424"/>
      <c r="D774" s="424"/>
      <c r="E774" s="424"/>
      <c r="F774" s="424"/>
      <c r="G774" s="424"/>
      <c r="H774" s="424"/>
      <c r="I774" s="424"/>
      <c r="J774" s="424"/>
      <c r="K774" s="425"/>
      <c r="L774" s="320"/>
      <c r="M774" s="319"/>
      <c r="N774" s="319"/>
      <c r="O774" s="319"/>
      <c r="P774" s="319"/>
      <c r="Q774" s="319"/>
      <c r="R774" s="319"/>
      <c r="S774" s="319"/>
      <c r="T774" s="319"/>
      <c r="U774" s="319"/>
      <c r="V774" s="319"/>
      <c r="W774" s="319"/>
      <c r="X774" s="319"/>
      <c r="Y774" s="319"/>
      <c r="Z774" s="319"/>
      <c r="AA774" s="319"/>
      <c r="AB774" s="319"/>
      <c r="AC774" s="319"/>
      <c r="AD774" s="319"/>
      <c r="AE774" s="319"/>
      <c r="AF774" s="319"/>
      <c r="AG774" s="319"/>
      <c r="AH774" s="319"/>
      <c r="AI774" s="319"/>
      <c r="AJ774" s="319"/>
      <c r="AK774" s="319"/>
      <c r="AL774" s="319"/>
      <c r="AM774" s="319"/>
      <c r="AN774" s="319"/>
      <c r="AO774" s="319"/>
      <c r="AP774" s="319"/>
      <c r="AQ774" s="319"/>
      <c r="AR774" s="319"/>
      <c r="AS774" s="319"/>
      <c r="AT774" s="319"/>
      <c r="AU774" s="319"/>
      <c r="AV774" s="319"/>
      <c r="AW774" s="319"/>
      <c r="AX774" s="319"/>
      <c r="AY774" s="319"/>
      <c r="AZ774" s="319"/>
      <c r="BA774" s="319"/>
      <c r="BB774" s="319"/>
      <c r="BC774" s="319"/>
      <c r="BD774" s="319"/>
      <c r="BE774" s="319"/>
      <c r="BF774" s="319"/>
      <c r="BG774" s="319"/>
      <c r="BH774" s="319"/>
      <c r="BI774" s="319"/>
      <c r="BJ774" s="319"/>
      <c r="BK774" s="319"/>
      <c r="BL774" s="319"/>
      <c r="BM774" s="319"/>
      <c r="BN774" s="319"/>
      <c r="BO774" s="319"/>
      <c r="BP774" s="319"/>
      <c r="BQ774" s="319"/>
      <c r="BR774" s="319"/>
      <c r="BS774" s="319"/>
      <c r="BT774" s="319"/>
      <c r="BU774" s="319"/>
      <c r="BV774" s="319"/>
      <c r="BW774" s="319"/>
      <c r="BX774" s="319"/>
      <c r="BY774" s="319"/>
      <c r="BZ774" s="319"/>
      <c r="CA774" s="319"/>
      <c r="CB774" s="319"/>
      <c r="CC774" s="319"/>
      <c r="CD774" s="319"/>
      <c r="CE774" s="319"/>
      <c r="CF774" s="319"/>
      <c r="CG774" s="319"/>
      <c r="CH774" s="319"/>
      <c r="CI774" s="319"/>
      <c r="CJ774" s="319"/>
      <c r="CK774" s="319"/>
    </row>
    <row r="775" spans="1:89">
      <c r="A775" s="315"/>
      <c r="B775" s="423"/>
      <c r="C775" s="424"/>
      <c r="D775" s="424"/>
      <c r="E775" s="424"/>
      <c r="F775" s="424"/>
      <c r="G775" s="424"/>
      <c r="H775" s="424"/>
      <c r="I775" s="424"/>
      <c r="J775" s="424"/>
      <c r="K775" s="425"/>
      <c r="L775" s="320"/>
      <c r="M775" s="319"/>
      <c r="N775" s="319"/>
      <c r="O775" s="319"/>
      <c r="P775" s="319"/>
      <c r="Q775" s="319"/>
      <c r="R775" s="319"/>
      <c r="S775" s="319"/>
      <c r="T775" s="319"/>
      <c r="U775" s="319"/>
      <c r="V775" s="319"/>
      <c r="W775" s="319"/>
      <c r="X775" s="319"/>
      <c r="Y775" s="319"/>
      <c r="Z775" s="319"/>
      <c r="AA775" s="319"/>
      <c r="AB775" s="319"/>
      <c r="AC775" s="319"/>
      <c r="AD775" s="319"/>
      <c r="AE775" s="319"/>
      <c r="AF775" s="319"/>
      <c r="AG775" s="319"/>
      <c r="AH775" s="319"/>
      <c r="AI775" s="319"/>
      <c r="AJ775" s="319"/>
      <c r="AK775" s="319"/>
      <c r="AL775" s="319"/>
      <c r="AM775" s="319"/>
      <c r="AN775" s="319"/>
      <c r="AO775" s="319"/>
      <c r="AP775" s="319"/>
      <c r="AQ775" s="319"/>
      <c r="AR775" s="319"/>
      <c r="AS775" s="319"/>
      <c r="AT775" s="319"/>
      <c r="AU775" s="319"/>
      <c r="AV775" s="319"/>
      <c r="AW775" s="319"/>
      <c r="AX775" s="319"/>
      <c r="AY775" s="319"/>
      <c r="AZ775" s="319"/>
      <c r="BA775" s="319"/>
      <c r="BB775" s="319"/>
      <c r="BC775" s="319"/>
      <c r="BD775" s="319"/>
      <c r="BE775" s="319"/>
      <c r="BF775" s="319"/>
      <c r="BG775" s="319"/>
      <c r="BH775" s="319"/>
      <c r="BI775" s="319"/>
      <c r="BJ775" s="319"/>
      <c r="BK775" s="319"/>
      <c r="BL775" s="319"/>
      <c r="BM775" s="319"/>
      <c r="BN775" s="319"/>
      <c r="BO775" s="319"/>
      <c r="BP775" s="319"/>
      <c r="BQ775" s="319"/>
      <c r="BR775" s="319"/>
      <c r="BS775" s="319"/>
      <c r="BT775" s="319"/>
      <c r="BU775" s="319"/>
      <c r="BV775" s="319"/>
      <c r="BW775" s="319"/>
      <c r="BX775" s="319"/>
      <c r="BY775" s="319"/>
      <c r="BZ775" s="319"/>
      <c r="CA775" s="319"/>
      <c r="CB775" s="319"/>
      <c r="CC775" s="319"/>
      <c r="CD775" s="319"/>
      <c r="CE775" s="319"/>
      <c r="CF775" s="319"/>
      <c r="CG775" s="319"/>
      <c r="CH775" s="319"/>
      <c r="CI775" s="319"/>
      <c r="CJ775" s="319"/>
      <c r="CK775" s="319"/>
    </row>
    <row r="776" spans="1:89">
      <c r="A776" s="315"/>
      <c r="B776" s="423"/>
      <c r="C776" s="424"/>
      <c r="D776" s="424"/>
      <c r="E776" s="424"/>
      <c r="F776" s="424"/>
      <c r="G776" s="424"/>
      <c r="H776" s="424"/>
      <c r="I776" s="424"/>
      <c r="J776" s="424"/>
      <c r="K776" s="425"/>
      <c r="L776" s="320"/>
      <c r="M776" s="319"/>
      <c r="N776" s="319"/>
      <c r="O776" s="319"/>
      <c r="P776" s="319"/>
      <c r="Q776" s="319"/>
      <c r="R776" s="319"/>
      <c r="S776" s="319"/>
      <c r="T776" s="319"/>
      <c r="U776" s="319"/>
      <c r="V776" s="319"/>
      <c r="W776" s="319"/>
      <c r="X776" s="319"/>
      <c r="Y776" s="319"/>
      <c r="Z776" s="319"/>
      <c r="AA776" s="319"/>
      <c r="AB776" s="319"/>
      <c r="AC776" s="319"/>
      <c r="AD776" s="319"/>
      <c r="AE776" s="319"/>
      <c r="AF776" s="319"/>
      <c r="AG776" s="319"/>
      <c r="AH776" s="319"/>
      <c r="AI776" s="319"/>
      <c r="AJ776" s="319"/>
      <c r="AK776" s="319"/>
      <c r="AL776" s="319"/>
      <c r="AM776" s="319"/>
      <c r="AN776" s="319"/>
      <c r="AO776" s="319"/>
      <c r="AP776" s="319"/>
      <c r="AQ776" s="319"/>
      <c r="AR776" s="319"/>
      <c r="AS776" s="319"/>
      <c r="AT776" s="319"/>
      <c r="AU776" s="319"/>
      <c r="AV776" s="319"/>
      <c r="AW776" s="319"/>
      <c r="AX776" s="319"/>
      <c r="AY776" s="319"/>
      <c r="AZ776" s="319"/>
      <c r="BA776" s="319"/>
      <c r="BB776" s="319"/>
      <c r="BC776" s="319"/>
      <c r="BD776" s="319"/>
      <c r="BE776" s="319"/>
      <c r="BF776" s="319"/>
      <c r="BG776" s="319"/>
      <c r="BH776" s="319"/>
      <c r="BI776" s="319"/>
      <c r="BJ776" s="319"/>
      <c r="BK776" s="319"/>
      <c r="BL776" s="319"/>
      <c r="BM776" s="319"/>
      <c r="BN776" s="319"/>
      <c r="BO776" s="319"/>
      <c r="BP776" s="319"/>
      <c r="BQ776" s="319"/>
      <c r="BR776" s="319"/>
      <c r="BS776" s="319"/>
      <c r="BT776" s="319"/>
      <c r="BU776" s="319"/>
      <c r="BV776" s="319"/>
      <c r="BW776" s="319"/>
      <c r="BX776" s="319"/>
      <c r="BY776" s="319"/>
      <c r="BZ776" s="319"/>
      <c r="CA776" s="319"/>
      <c r="CB776" s="319"/>
      <c r="CC776" s="319"/>
      <c r="CD776" s="319"/>
      <c r="CE776" s="319"/>
      <c r="CF776" s="319"/>
      <c r="CG776" s="319"/>
      <c r="CH776" s="319"/>
      <c r="CI776" s="319"/>
      <c r="CJ776" s="319"/>
      <c r="CK776" s="319"/>
    </row>
    <row r="777" spans="1:89">
      <c r="A777" s="315"/>
      <c r="B777" s="423"/>
      <c r="C777" s="424"/>
      <c r="D777" s="424"/>
      <c r="E777" s="424"/>
      <c r="F777" s="424"/>
      <c r="G777" s="424"/>
      <c r="H777" s="424"/>
      <c r="I777" s="424"/>
      <c r="J777" s="424"/>
      <c r="K777" s="425"/>
      <c r="L777" s="320"/>
      <c r="M777" s="319"/>
      <c r="N777" s="319"/>
      <c r="O777" s="319"/>
      <c r="P777" s="319"/>
      <c r="Q777" s="319"/>
      <c r="R777" s="319"/>
      <c r="S777" s="319"/>
      <c r="T777" s="319"/>
      <c r="U777" s="319"/>
      <c r="V777" s="319"/>
      <c r="W777" s="319"/>
      <c r="X777" s="319"/>
      <c r="Y777" s="319"/>
      <c r="Z777" s="319"/>
      <c r="AA777" s="319"/>
      <c r="AB777" s="319"/>
      <c r="AC777" s="319"/>
      <c r="AD777" s="319"/>
      <c r="AE777" s="319"/>
      <c r="AF777" s="319"/>
      <c r="AG777" s="319"/>
      <c r="AH777" s="319"/>
      <c r="AI777" s="319"/>
      <c r="AJ777" s="319"/>
      <c r="AK777" s="319"/>
      <c r="AL777" s="319"/>
      <c r="AM777" s="319"/>
      <c r="AN777" s="319"/>
      <c r="AO777" s="319"/>
      <c r="AP777" s="319"/>
      <c r="AQ777" s="319"/>
      <c r="AR777" s="319"/>
      <c r="AS777" s="319"/>
      <c r="AT777" s="319"/>
      <c r="AU777" s="319"/>
      <c r="AV777" s="319"/>
      <c r="AW777" s="319"/>
      <c r="AX777" s="319"/>
      <c r="AY777" s="319"/>
      <c r="AZ777" s="319"/>
      <c r="BA777" s="319"/>
      <c r="BB777" s="319"/>
      <c r="BC777" s="319"/>
      <c r="BD777" s="319"/>
      <c r="BE777" s="319"/>
      <c r="BF777" s="319"/>
      <c r="BG777" s="319"/>
      <c r="BH777" s="319"/>
      <c r="BI777" s="319"/>
      <c r="BJ777" s="319"/>
      <c r="BK777" s="319"/>
      <c r="BL777" s="319"/>
      <c r="BM777" s="319"/>
      <c r="BN777" s="319"/>
      <c r="BO777" s="319"/>
      <c r="BP777" s="319"/>
      <c r="BQ777" s="319"/>
      <c r="BR777" s="319"/>
      <c r="BS777" s="319"/>
      <c r="BT777" s="319"/>
      <c r="BU777" s="319"/>
      <c r="BV777" s="319"/>
      <c r="BW777" s="319"/>
      <c r="BX777" s="319"/>
      <c r="BY777" s="319"/>
      <c r="BZ777" s="319"/>
      <c r="CA777" s="319"/>
      <c r="CB777" s="319"/>
      <c r="CC777" s="319"/>
      <c r="CD777" s="319"/>
      <c r="CE777" s="319"/>
      <c r="CF777" s="319"/>
      <c r="CG777" s="319"/>
      <c r="CH777" s="319"/>
      <c r="CI777" s="319"/>
      <c r="CJ777" s="319"/>
      <c r="CK777" s="319"/>
    </row>
    <row r="778" spans="1:89">
      <c r="A778" s="315"/>
      <c r="B778" s="423"/>
      <c r="C778" s="424"/>
      <c r="D778" s="424"/>
      <c r="E778" s="424"/>
      <c r="F778" s="424"/>
      <c r="G778" s="424"/>
      <c r="H778" s="424"/>
      <c r="I778" s="424"/>
      <c r="J778" s="424"/>
      <c r="K778" s="425"/>
      <c r="L778" s="320"/>
      <c r="M778" s="319"/>
      <c r="N778" s="319"/>
      <c r="O778" s="319"/>
      <c r="P778" s="319"/>
      <c r="Q778" s="319"/>
      <c r="R778" s="319"/>
      <c r="S778" s="319"/>
      <c r="T778" s="319"/>
      <c r="U778" s="319"/>
      <c r="V778" s="319"/>
      <c r="W778" s="319"/>
      <c r="X778" s="319"/>
      <c r="Y778" s="319"/>
      <c r="Z778" s="319"/>
      <c r="AA778" s="319"/>
      <c r="AB778" s="319"/>
      <c r="AC778" s="319"/>
      <c r="AD778" s="319"/>
      <c r="AE778" s="319"/>
      <c r="AF778" s="319"/>
      <c r="AG778" s="319"/>
      <c r="AH778" s="319"/>
      <c r="AI778" s="319"/>
      <c r="AJ778" s="319"/>
      <c r="AK778" s="319"/>
      <c r="AL778" s="319"/>
      <c r="AM778" s="319"/>
      <c r="AN778" s="319"/>
      <c r="AO778" s="319"/>
      <c r="AP778" s="319"/>
      <c r="AQ778" s="319"/>
      <c r="AR778" s="319"/>
      <c r="AS778" s="319"/>
      <c r="AT778" s="319"/>
      <c r="AU778" s="319"/>
      <c r="AV778" s="319"/>
      <c r="AW778" s="319"/>
      <c r="AX778" s="319"/>
      <c r="AY778" s="319"/>
      <c r="AZ778" s="319"/>
      <c r="BA778" s="319"/>
      <c r="BB778" s="319"/>
      <c r="BC778" s="319"/>
      <c r="BD778" s="319"/>
      <c r="BE778" s="319"/>
      <c r="BF778" s="319"/>
      <c r="BG778" s="319"/>
      <c r="BH778" s="319"/>
      <c r="BI778" s="319"/>
      <c r="BJ778" s="319"/>
      <c r="BK778" s="319"/>
      <c r="BL778" s="319"/>
      <c r="BM778" s="319"/>
      <c r="BN778" s="319"/>
      <c r="BO778" s="319"/>
      <c r="BP778" s="319"/>
      <c r="BQ778" s="319"/>
      <c r="BR778" s="319"/>
      <c r="BS778" s="319"/>
      <c r="BT778" s="319"/>
      <c r="BU778" s="319"/>
      <c r="BV778" s="319"/>
      <c r="BW778" s="319"/>
      <c r="BX778" s="319"/>
      <c r="BY778" s="319"/>
      <c r="BZ778" s="319"/>
      <c r="CA778" s="319"/>
      <c r="CB778" s="319"/>
      <c r="CC778" s="319"/>
      <c r="CD778" s="319"/>
      <c r="CE778" s="319"/>
      <c r="CF778" s="319"/>
      <c r="CG778" s="319"/>
      <c r="CH778" s="319"/>
      <c r="CI778" s="319"/>
      <c r="CJ778" s="319"/>
      <c r="CK778" s="319"/>
    </row>
    <row r="779" spans="1:89">
      <c r="A779" s="315"/>
      <c r="B779" s="423"/>
      <c r="C779" s="424"/>
      <c r="D779" s="424"/>
      <c r="E779" s="424"/>
      <c r="F779" s="424"/>
      <c r="G779" s="424"/>
      <c r="H779" s="424"/>
      <c r="I779" s="424"/>
      <c r="J779" s="424"/>
      <c r="K779" s="425"/>
      <c r="L779" s="320"/>
      <c r="M779" s="319"/>
      <c r="N779" s="319"/>
      <c r="O779" s="319"/>
      <c r="P779" s="319"/>
      <c r="Q779" s="319"/>
      <c r="R779" s="319"/>
      <c r="S779" s="319"/>
      <c r="T779" s="319"/>
      <c r="U779" s="319"/>
      <c r="V779" s="319"/>
      <c r="W779" s="319"/>
      <c r="X779" s="319"/>
      <c r="Y779" s="319"/>
      <c r="Z779" s="319"/>
      <c r="AA779" s="319"/>
      <c r="AB779" s="319"/>
      <c r="AC779" s="319"/>
      <c r="AD779" s="319"/>
      <c r="AE779" s="319"/>
      <c r="AF779" s="319"/>
      <c r="AG779" s="319"/>
      <c r="AH779" s="319"/>
      <c r="AI779" s="319"/>
      <c r="AJ779" s="319"/>
      <c r="AK779" s="319"/>
      <c r="AL779" s="319"/>
      <c r="AM779" s="319"/>
      <c r="AN779" s="319"/>
      <c r="AO779" s="319"/>
      <c r="AP779" s="319"/>
      <c r="AQ779" s="319"/>
      <c r="AR779" s="319"/>
      <c r="AS779" s="319"/>
      <c r="AT779" s="319"/>
      <c r="AU779" s="319"/>
      <c r="AV779" s="319"/>
      <c r="AW779" s="319"/>
      <c r="AX779" s="319"/>
      <c r="AY779" s="319"/>
      <c r="AZ779" s="319"/>
      <c r="BA779" s="319"/>
      <c r="BB779" s="319"/>
      <c r="BC779" s="319"/>
      <c r="BD779" s="319"/>
      <c r="BE779" s="319"/>
      <c r="BF779" s="319"/>
      <c r="BG779" s="319"/>
      <c r="BH779" s="319"/>
      <c r="BI779" s="319"/>
      <c r="BJ779" s="319"/>
      <c r="BK779" s="319"/>
      <c r="BL779" s="319"/>
      <c r="BM779" s="319"/>
      <c r="BN779" s="319"/>
      <c r="BO779" s="319"/>
      <c r="BP779" s="319"/>
      <c r="BQ779" s="319"/>
      <c r="BR779" s="319"/>
      <c r="BS779" s="319"/>
      <c r="BT779" s="319"/>
      <c r="BU779" s="319"/>
      <c r="BV779" s="319"/>
      <c r="BW779" s="319"/>
      <c r="BX779" s="319"/>
      <c r="BY779" s="319"/>
      <c r="BZ779" s="319"/>
      <c r="CA779" s="319"/>
      <c r="CB779" s="319"/>
      <c r="CC779" s="319"/>
      <c r="CD779" s="319"/>
      <c r="CE779" s="319"/>
      <c r="CF779" s="319"/>
      <c r="CG779" s="319"/>
      <c r="CH779" s="319"/>
      <c r="CI779" s="319"/>
      <c r="CJ779" s="319"/>
      <c r="CK779" s="319"/>
    </row>
    <row r="780" spans="1:89">
      <c r="A780" s="315"/>
      <c r="B780" s="423"/>
      <c r="C780" s="424"/>
      <c r="D780" s="424"/>
      <c r="E780" s="424"/>
      <c r="F780" s="424"/>
      <c r="G780" s="424"/>
      <c r="H780" s="424"/>
      <c r="I780" s="424"/>
      <c r="J780" s="424"/>
      <c r="K780" s="425"/>
      <c r="L780" s="320"/>
      <c r="M780" s="319"/>
      <c r="N780" s="319"/>
      <c r="O780" s="319"/>
      <c r="P780" s="319"/>
      <c r="Q780" s="319"/>
      <c r="R780" s="319"/>
      <c r="S780" s="319"/>
      <c r="T780" s="319"/>
      <c r="U780" s="319"/>
      <c r="V780" s="319"/>
      <c r="W780" s="319"/>
      <c r="X780" s="319"/>
      <c r="Y780" s="319"/>
      <c r="Z780" s="319"/>
      <c r="AA780" s="319"/>
      <c r="AB780" s="319"/>
      <c r="AC780" s="319"/>
      <c r="AD780" s="319"/>
      <c r="AE780" s="319"/>
      <c r="AF780" s="319"/>
      <c r="AG780" s="319"/>
      <c r="AH780" s="319"/>
      <c r="AI780" s="319"/>
      <c r="AJ780" s="319"/>
      <c r="AK780" s="319"/>
      <c r="AL780" s="319"/>
      <c r="AM780" s="319"/>
      <c r="AN780" s="319"/>
      <c r="AO780" s="319"/>
      <c r="AP780" s="319"/>
      <c r="AQ780" s="319"/>
      <c r="AR780" s="319"/>
      <c r="AS780" s="319"/>
      <c r="AT780" s="319"/>
      <c r="AU780" s="319"/>
      <c r="AV780" s="319"/>
      <c r="AW780" s="319"/>
      <c r="AX780" s="319"/>
      <c r="AY780" s="319"/>
      <c r="AZ780" s="319"/>
      <c r="BA780" s="319"/>
      <c r="BB780" s="319"/>
      <c r="BC780" s="319"/>
      <c r="BD780" s="319"/>
      <c r="BE780" s="319"/>
      <c r="BF780" s="319"/>
      <c r="BG780" s="319"/>
      <c r="BH780" s="319"/>
      <c r="BI780" s="319"/>
      <c r="BJ780" s="319"/>
      <c r="BK780" s="319"/>
      <c r="BL780" s="319"/>
      <c r="BM780" s="319"/>
      <c r="BN780" s="319"/>
      <c r="BO780" s="319"/>
      <c r="BP780" s="319"/>
      <c r="BQ780" s="319"/>
      <c r="BR780" s="319"/>
      <c r="BS780" s="319"/>
      <c r="BT780" s="319"/>
      <c r="BU780" s="319"/>
      <c r="BV780" s="319"/>
      <c r="BW780" s="319"/>
      <c r="BX780" s="319"/>
      <c r="BY780" s="319"/>
      <c r="BZ780" s="319"/>
      <c r="CA780" s="319"/>
      <c r="CB780" s="319"/>
      <c r="CC780" s="319"/>
      <c r="CD780" s="319"/>
      <c r="CE780" s="319"/>
      <c r="CF780" s="319"/>
      <c r="CG780" s="319"/>
      <c r="CH780" s="319"/>
      <c r="CI780" s="319"/>
      <c r="CJ780" s="319"/>
      <c r="CK780" s="319"/>
    </row>
    <row r="781" spans="1:89">
      <c r="A781" s="315"/>
      <c r="B781" s="423"/>
      <c r="C781" s="424"/>
      <c r="D781" s="424"/>
      <c r="E781" s="424"/>
      <c r="F781" s="424"/>
      <c r="G781" s="424"/>
      <c r="H781" s="424"/>
      <c r="I781" s="424"/>
      <c r="J781" s="424"/>
      <c r="K781" s="425"/>
      <c r="L781" s="320"/>
      <c r="M781" s="319"/>
      <c r="N781" s="319"/>
      <c r="O781" s="319"/>
      <c r="P781" s="319"/>
      <c r="Q781" s="319"/>
      <c r="R781" s="319"/>
      <c r="S781" s="319"/>
      <c r="T781" s="319"/>
      <c r="U781" s="319"/>
      <c r="V781" s="319"/>
      <c r="W781" s="319"/>
      <c r="X781" s="319"/>
      <c r="Y781" s="319"/>
      <c r="Z781" s="319"/>
      <c r="AA781" s="319"/>
      <c r="AB781" s="319"/>
      <c r="AC781" s="319"/>
      <c r="AD781" s="319"/>
      <c r="AE781" s="319"/>
      <c r="AF781" s="319"/>
      <c r="AG781" s="319"/>
      <c r="AH781" s="319"/>
      <c r="AI781" s="319"/>
      <c r="AJ781" s="319"/>
      <c r="AK781" s="319"/>
      <c r="AL781" s="319"/>
      <c r="AM781" s="319"/>
      <c r="AN781" s="319"/>
      <c r="AO781" s="319"/>
      <c r="AP781" s="319"/>
      <c r="AQ781" s="319"/>
      <c r="AR781" s="319"/>
      <c r="AS781" s="319"/>
      <c r="AT781" s="319"/>
      <c r="AU781" s="319"/>
      <c r="AV781" s="319"/>
      <c r="AW781" s="319"/>
      <c r="AX781" s="319"/>
      <c r="AY781" s="319"/>
      <c r="AZ781" s="319"/>
      <c r="BA781" s="319"/>
      <c r="BB781" s="319"/>
      <c r="BC781" s="319"/>
      <c r="BD781" s="319"/>
      <c r="BE781" s="319"/>
      <c r="BF781" s="319"/>
      <c r="BG781" s="319"/>
      <c r="BH781" s="319"/>
      <c r="BI781" s="319"/>
      <c r="BJ781" s="319"/>
      <c r="BK781" s="319"/>
      <c r="BL781" s="319"/>
      <c r="BM781" s="319"/>
      <c r="BN781" s="319"/>
      <c r="BO781" s="319"/>
      <c r="BP781" s="319"/>
      <c r="BQ781" s="319"/>
      <c r="BR781" s="319"/>
      <c r="BS781" s="319"/>
      <c r="BT781" s="319"/>
      <c r="BU781" s="319"/>
      <c r="BV781" s="319"/>
      <c r="BW781" s="319"/>
      <c r="BX781" s="319"/>
      <c r="BY781" s="319"/>
      <c r="BZ781" s="319"/>
      <c r="CA781" s="319"/>
      <c r="CB781" s="319"/>
      <c r="CC781" s="319"/>
      <c r="CD781" s="319"/>
      <c r="CE781" s="319"/>
      <c r="CF781" s="319"/>
      <c r="CG781" s="319"/>
      <c r="CH781" s="319"/>
      <c r="CI781" s="319"/>
      <c r="CJ781" s="319"/>
      <c r="CK781" s="319"/>
    </row>
    <row r="782" spans="1:89">
      <c r="A782" s="315"/>
      <c r="B782" s="423"/>
      <c r="C782" s="424"/>
      <c r="D782" s="424"/>
      <c r="E782" s="424"/>
      <c r="F782" s="424"/>
      <c r="G782" s="424"/>
      <c r="H782" s="424"/>
      <c r="I782" s="424"/>
      <c r="J782" s="424"/>
      <c r="K782" s="425"/>
      <c r="L782" s="320"/>
      <c r="M782" s="319"/>
      <c r="N782" s="319"/>
      <c r="O782" s="319"/>
      <c r="P782" s="319"/>
      <c r="Q782" s="319"/>
      <c r="R782" s="319"/>
      <c r="S782" s="319"/>
      <c r="T782" s="319"/>
      <c r="U782" s="319"/>
      <c r="V782" s="319"/>
      <c r="W782" s="319"/>
      <c r="X782" s="319"/>
      <c r="Y782" s="319"/>
      <c r="Z782" s="319"/>
      <c r="AA782" s="319"/>
      <c r="AB782" s="319"/>
      <c r="AC782" s="319"/>
      <c r="AD782" s="319"/>
      <c r="AE782" s="319"/>
      <c r="AF782" s="319"/>
      <c r="AG782" s="319"/>
      <c r="AH782" s="319"/>
      <c r="AI782" s="319"/>
      <c r="AJ782" s="319"/>
      <c r="AK782" s="319"/>
      <c r="AL782" s="319"/>
      <c r="AM782" s="319"/>
      <c r="AN782" s="319"/>
      <c r="AO782" s="319"/>
      <c r="AP782" s="319"/>
      <c r="AQ782" s="319"/>
      <c r="AR782" s="319"/>
      <c r="AS782" s="319"/>
      <c r="AT782" s="319"/>
      <c r="AU782" s="319"/>
      <c r="AV782" s="319"/>
      <c r="AW782" s="319"/>
      <c r="AX782" s="319"/>
      <c r="AY782" s="319"/>
      <c r="AZ782" s="319"/>
      <c r="BA782" s="319"/>
      <c r="BB782" s="319"/>
      <c r="BC782" s="319"/>
      <c r="BD782" s="319"/>
      <c r="BE782" s="319"/>
      <c r="BF782" s="319"/>
      <c r="BG782" s="319"/>
      <c r="BH782" s="319"/>
      <c r="BI782" s="319"/>
      <c r="BJ782" s="319"/>
      <c r="BK782" s="319"/>
      <c r="BL782" s="319"/>
      <c r="BM782" s="319"/>
      <c r="BN782" s="319"/>
      <c r="BO782" s="319"/>
      <c r="BP782" s="319"/>
      <c r="BQ782" s="319"/>
      <c r="BR782" s="319"/>
      <c r="BS782" s="319"/>
      <c r="BT782" s="319"/>
      <c r="BU782" s="319"/>
      <c r="BV782" s="319"/>
      <c r="BW782" s="319"/>
      <c r="BX782" s="319"/>
      <c r="BY782" s="319"/>
      <c r="BZ782" s="319"/>
      <c r="CA782" s="319"/>
      <c r="CB782" s="319"/>
      <c r="CC782" s="319"/>
      <c r="CD782" s="319"/>
      <c r="CE782" s="319"/>
      <c r="CF782" s="319"/>
      <c r="CG782" s="319"/>
      <c r="CH782" s="319"/>
      <c r="CI782" s="319"/>
      <c r="CJ782" s="319"/>
      <c r="CK782" s="319"/>
    </row>
    <row r="783" spans="1:89">
      <c r="A783" s="315"/>
      <c r="B783" s="423"/>
      <c r="C783" s="424"/>
      <c r="D783" s="424"/>
      <c r="E783" s="424"/>
      <c r="F783" s="424"/>
      <c r="G783" s="424"/>
      <c r="H783" s="424"/>
      <c r="I783" s="424"/>
      <c r="J783" s="424"/>
      <c r="K783" s="425"/>
      <c r="L783" s="320"/>
      <c r="M783" s="319"/>
      <c r="N783" s="319"/>
      <c r="O783" s="319"/>
      <c r="P783" s="319"/>
      <c r="Q783" s="319"/>
      <c r="R783" s="319"/>
      <c r="S783" s="319"/>
      <c r="T783" s="319"/>
      <c r="U783" s="319"/>
      <c r="V783" s="319"/>
      <c r="W783" s="319"/>
      <c r="X783" s="319"/>
      <c r="Y783" s="319"/>
      <c r="Z783" s="319"/>
      <c r="AA783" s="319"/>
      <c r="AB783" s="319"/>
      <c r="AC783" s="319"/>
      <c r="AD783" s="319"/>
      <c r="AE783" s="319"/>
      <c r="AF783" s="319"/>
      <c r="AG783" s="319"/>
      <c r="AH783" s="319"/>
      <c r="AI783" s="319"/>
      <c r="AJ783" s="319"/>
      <c r="AK783" s="319"/>
      <c r="AL783" s="319"/>
      <c r="AM783" s="319"/>
      <c r="AN783" s="319"/>
      <c r="AO783" s="319"/>
      <c r="AP783" s="319"/>
      <c r="AQ783" s="319"/>
      <c r="AR783" s="319"/>
      <c r="AS783" s="319"/>
      <c r="AT783" s="319"/>
      <c r="AU783" s="319"/>
      <c r="AV783" s="319"/>
      <c r="AW783" s="319"/>
      <c r="AX783" s="319"/>
      <c r="AY783" s="319"/>
      <c r="AZ783" s="319"/>
      <c r="BA783" s="319"/>
      <c r="BB783" s="319"/>
      <c r="BC783" s="319"/>
      <c r="BD783" s="319"/>
      <c r="BE783" s="319"/>
      <c r="BF783" s="319"/>
      <c r="BG783" s="319"/>
      <c r="BH783" s="319"/>
      <c r="BI783" s="319"/>
      <c r="BJ783" s="319"/>
      <c r="BK783" s="319"/>
      <c r="BL783" s="319"/>
      <c r="BM783" s="319"/>
      <c r="BN783" s="319"/>
      <c r="BO783" s="319"/>
      <c r="BP783" s="319"/>
      <c r="BQ783" s="319"/>
      <c r="BR783" s="319"/>
      <c r="BS783" s="319"/>
      <c r="BT783" s="319"/>
      <c r="BU783" s="319"/>
      <c r="BV783" s="319"/>
      <c r="BW783" s="319"/>
      <c r="BX783" s="319"/>
      <c r="BY783" s="319"/>
      <c r="BZ783" s="319"/>
      <c r="CA783" s="319"/>
      <c r="CB783" s="319"/>
      <c r="CC783" s="319"/>
      <c r="CD783" s="319"/>
      <c r="CE783" s="319"/>
      <c r="CF783" s="319"/>
      <c r="CG783" s="319"/>
      <c r="CH783" s="319"/>
      <c r="CI783" s="319"/>
      <c r="CJ783" s="319"/>
      <c r="CK783" s="319"/>
    </row>
    <row r="784" spans="1:89">
      <c r="A784" s="315"/>
      <c r="B784" s="423"/>
      <c r="C784" s="424"/>
      <c r="D784" s="424"/>
      <c r="E784" s="424"/>
      <c r="F784" s="424"/>
      <c r="G784" s="424"/>
      <c r="H784" s="424"/>
      <c r="I784" s="424"/>
      <c r="J784" s="424"/>
      <c r="K784" s="425"/>
      <c r="L784" s="320"/>
      <c r="M784" s="319"/>
      <c r="N784" s="319"/>
      <c r="O784" s="319"/>
      <c r="P784" s="319"/>
      <c r="Q784" s="319"/>
      <c r="R784" s="319"/>
      <c r="S784" s="319"/>
      <c r="T784" s="319"/>
      <c r="U784" s="319"/>
      <c r="V784" s="319"/>
      <c r="W784" s="319"/>
      <c r="X784" s="319"/>
      <c r="Y784" s="319"/>
      <c r="Z784" s="319"/>
      <c r="AA784" s="319"/>
      <c r="AB784" s="319"/>
      <c r="AC784" s="319"/>
      <c r="AD784" s="319"/>
      <c r="AE784" s="319"/>
      <c r="AF784" s="319"/>
      <c r="AG784" s="319"/>
      <c r="AH784" s="319"/>
      <c r="AI784" s="319"/>
      <c r="AJ784" s="319"/>
      <c r="AK784" s="319"/>
      <c r="AL784" s="319"/>
      <c r="AM784" s="319"/>
      <c r="AN784" s="319"/>
      <c r="AO784" s="319"/>
      <c r="AP784" s="319"/>
      <c r="AQ784" s="319"/>
      <c r="AR784" s="319"/>
      <c r="AS784" s="319"/>
      <c r="AT784" s="319"/>
      <c r="AU784" s="319"/>
      <c r="AV784" s="319"/>
      <c r="AW784" s="319"/>
      <c r="AX784" s="319"/>
      <c r="AY784" s="319"/>
      <c r="AZ784" s="319"/>
      <c r="BA784" s="319"/>
      <c r="BB784" s="319"/>
      <c r="BC784" s="319"/>
      <c r="BD784" s="319"/>
      <c r="BE784" s="319"/>
      <c r="BF784" s="319"/>
      <c r="BG784" s="319"/>
      <c r="BH784" s="319"/>
      <c r="BI784" s="319"/>
      <c r="BJ784" s="319"/>
      <c r="BK784" s="319"/>
      <c r="BL784" s="319"/>
      <c r="BM784" s="319"/>
      <c r="BN784" s="319"/>
      <c r="BO784" s="319"/>
      <c r="BP784" s="319"/>
      <c r="BQ784" s="319"/>
      <c r="BR784" s="319"/>
      <c r="BS784" s="319"/>
      <c r="BT784" s="319"/>
      <c r="BU784" s="319"/>
      <c r="BV784" s="319"/>
      <c r="BW784" s="319"/>
      <c r="BX784" s="319"/>
      <c r="BY784" s="319"/>
      <c r="BZ784" s="319"/>
      <c r="CA784" s="319"/>
      <c r="CB784" s="319"/>
      <c r="CC784" s="319"/>
      <c r="CD784" s="319"/>
      <c r="CE784" s="319"/>
      <c r="CF784" s="319"/>
      <c r="CG784" s="319"/>
      <c r="CH784" s="319"/>
      <c r="CI784" s="319"/>
      <c r="CJ784" s="319"/>
      <c r="CK784" s="319"/>
    </row>
    <row r="785" spans="1:89">
      <c r="A785" s="315"/>
      <c r="B785" s="423"/>
      <c r="C785" s="424"/>
      <c r="D785" s="424"/>
      <c r="E785" s="424"/>
      <c r="F785" s="424"/>
      <c r="G785" s="424"/>
      <c r="H785" s="424"/>
      <c r="I785" s="424"/>
      <c r="J785" s="424"/>
      <c r="K785" s="425"/>
      <c r="L785" s="320"/>
      <c r="M785" s="319"/>
      <c r="N785" s="319"/>
      <c r="O785" s="319"/>
      <c r="P785" s="319"/>
      <c r="Q785" s="319"/>
      <c r="R785" s="319"/>
      <c r="S785" s="319"/>
      <c r="T785" s="319"/>
      <c r="U785" s="319"/>
      <c r="V785" s="319"/>
      <c r="W785" s="319"/>
      <c r="X785" s="319"/>
      <c r="Y785" s="319"/>
      <c r="Z785" s="319"/>
      <c r="AA785" s="319"/>
      <c r="AB785" s="319"/>
      <c r="AC785" s="319"/>
      <c r="AD785" s="319"/>
      <c r="AE785" s="319"/>
      <c r="AF785" s="319"/>
      <c r="AG785" s="319"/>
      <c r="AH785" s="319"/>
      <c r="AI785" s="319"/>
      <c r="AJ785" s="319"/>
      <c r="AK785" s="319"/>
      <c r="AL785" s="319"/>
      <c r="AM785" s="319"/>
      <c r="AN785" s="319"/>
      <c r="AO785" s="319"/>
      <c r="AP785" s="319"/>
      <c r="AQ785" s="319"/>
      <c r="AR785" s="319"/>
      <c r="AS785" s="319"/>
      <c r="AT785" s="319"/>
      <c r="AU785" s="319"/>
      <c r="AV785" s="319"/>
      <c r="AW785" s="319"/>
      <c r="AX785" s="319"/>
      <c r="AY785" s="319"/>
      <c r="AZ785" s="319"/>
      <c r="BA785" s="319"/>
      <c r="BB785" s="319"/>
      <c r="BC785" s="319"/>
      <c r="BD785" s="319"/>
      <c r="BE785" s="319"/>
      <c r="BF785" s="319"/>
      <c r="BG785" s="319"/>
      <c r="BH785" s="319"/>
      <c r="BI785" s="319"/>
      <c r="BJ785" s="319"/>
      <c r="BK785" s="319"/>
      <c r="BL785" s="319"/>
      <c r="BM785" s="319"/>
      <c r="BN785" s="319"/>
      <c r="BO785" s="319"/>
      <c r="BP785" s="319"/>
      <c r="BQ785" s="319"/>
      <c r="BR785" s="319"/>
      <c r="BS785" s="319"/>
      <c r="BT785" s="319"/>
      <c r="BU785" s="319"/>
      <c r="BV785" s="319"/>
      <c r="BW785" s="319"/>
      <c r="BX785" s="319"/>
      <c r="BY785" s="319"/>
      <c r="BZ785" s="319"/>
      <c r="CA785" s="319"/>
      <c r="CB785" s="319"/>
      <c r="CC785" s="319"/>
      <c r="CD785" s="319"/>
      <c r="CE785" s="319"/>
      <c r="CF785" s="319"/>
      <c r="CG785" s="319"/>
      <c r="CH785" s="319"/>
      <c r="CI785" s="319"/>
      <c r="CJ785" s="319"/>
      <c r="CK785" s="319"/>
    </row>
    <row r="786" spans="1:89">
      <c r="A786" s="315"/>
      <c r="B786" s="423"/>
      <c r="C786" s="424"/>
      <c r="D786" s="424"/>
      <c r="E786" s="424"/>
      <c r="F786" s="424"/>
      <c r="G786" s="424"/>
      <c r="H786" s="424"/>
      <c r="I786" s="424"/>
      <c r="J786" s="424"/>
      <c r="K786" s="425"/>
      <c r="L786" s="320"/>
      <c r="M786" s="319"/>
      <c r="N786" s="319"/>
      <c r="O786" s="319"/>
      <c r="P786" s="319"/>
      <c r="Q786" s="319"/>
      <c r="R786" s="319"/>
      <c r="S786" s="319"/>
      <c r="T786" s="319"/>
      <c r="U786" s="319"/>
      <c r="V786" s="319"/>
      <c r="W786" s="319"/>
      <c r="X786" s="319"/>
      <c r="Y786" s="319"/>
      <c r="Z786" s="319"/>
      <c r="AA786" s="319"/>
      <c r="AB786" s="319"/>
      <c r="AC786" s="319"/>
      <c r="AD786" s="319"/>
      <c r="AE786" s="319"/>
      <c r="AF786" s="319"/>
      <c r="AG786" s="319"/>
      <c r="AH786" s="319"/>
      <c r="AI786" s="319"/>
      <c r="AJ786" s="319"/>
      <c r="AK786" s="319"/>
      <c r="AL786" s="319"/>
      <c r="AM786" s="319"/>
      <c r="AN786" s="319"/>
      <c r="AO786" s="319"/>
      <c r="AP786" s="319"/>
      <c r="AQ786" s="319"/>
      <c r="AR786" s="319"/>
      <c r="AS786" s="319"/>
      <c r="AT786" s="319"/>
      <c r="AU786" s="319"/>
      <c r="AV786" s="319"/>
      <c r="AW786" s="319"/>
      <c r="AX786" s="319"/>
      <c r="AY786" s="319"/>
      <c r="AZ786" s="319"/>
      <c r="BA786" s="319"/>
      <c r="BB786" s="319"/>
      <c r="BC786" s="319"/>
      <c r="BD786" s="319"/>
      <c r="BE786" s="319"/>
      <c r="BF786" s="319"/>
      <c r="BG786" s="319"/>
      <c r="BH786" s="319"/>
      <c r="BI786" s="319"/>
      <c r="BJ786" s="319"/>
      <c r="BK786" s="319"/>
      <c r="BL786" s="319"/>
      <c r="BM786" s="319"/>
      <c r="BN786" s="319"/>
      <c r="BO786" s="319"/>
      <c r="BP786" s="319"/>
      <c r="BQ786" s="319"/>
      <c r="BR786" s="319"/>
      <c r="BS786" s="319"/>
      <c r="BT786" s="319"/>
      <c r="BU786" s="319"/>
      <c r="BV786" s="319"/>
      <c r="BW786" s="319"/>
      <c r="BX786" s="319"/>
      <c r="BY786" s="319"/>
      <c r="BZ786" s="319"/>
      <c r="CA786" s="319"/>
      <c r="CB786" s="319"/>
      <c r="CC786" s="319"/>
      <c r="CD786" s="319"/>
      <c r="CE786" s="319"/>
      <c r="CF786" s="319"/>
      <c r="CG786" s="319"/>
      <c r="CH786" s="319"/>
      <c r="CI786" s="319"/>
      <c r="CJ786" s="319"/>
      <c r="CK786" s="319"/>
    </row>
    <row r="787" spans="1:89">
      <c r="A787" s="315"/>
      <c r="B787" s="423"/>
      <c r="C787" s="424"/>
      <c r="D787" s="424"/>
      <c r="E787" s="424"/>
      <c r="F787" s="424"/>
      <c r="G787" s="424"/>
      <c r="H787" s="424"/>
      <c r="I787" s="424"/>
      <c r="J787" s="424"/>
      <c r="K787" s="425"/>
      <c r="L787" s="320"/>
      <c r="M787" s="319"/>
      <c r="N787" s="319"/>
      <c r="O787" s="319"/>
      <c r="P787" s="319"/>
      <c r="Q787" s="319"/>
      <c r="R787" s="319"/>
      <c r="S787" s="319"/>
      <c r="T787" s="319"/>
      <c r="U787" s="319"/>
      <c r="V787" s="319"/>
      <c r="W787" s="319"/>
      <c r="X787" s="319"/>
      <c r="Y787" s="319"/>
      <c r="Z787" s="319"/>
      <c r="AA787" s="319"/>
      <c r="AB787" s="319"/>
      <c r="AC787" s="319"/>
      <c r="AD787" s="319"/>
      <c r="AE787" s="319"/>
      <c r="AF787" s="319"/>
      <c r="AG787" s="319"/>
      <c r="AH787" s="319"/>
      <c r="AI787" s="319"/>
      <c r="AJ787" s="319"/>
      <c r="AK787" s="319"/>
      <c r="AL787" s="319"/>
      <c r="AM787" s="319"/>
      <c r="AN787" s="319"/>
      <c r="AO787" s="319"/>
      <c r="AP787" s="319"/>
      <c r="AQ787" s="319"/>
      <c r="AR787" s="319"/>
      <c r="AS787" s="319"/>
      <c r="AT787" s="319"/>
      <c r="AU787" s="319"/>
      <c r="AV787" s="319"/>
      <c r="AW787" s="319"/>
      <c r="AX787" s="319"/>
      <c r="AY787" s="319"/>
      <c r="AZ787" s="319"/>
      <c r="BA787" s="319"/>
      <c r="BB787" s="319"/>
      <c r="BC787" s="319"/>
      <c r="BD787" s="319"/>
      <c r="BE787" s="319"/>
      <c r="BF787" s="319"/>
      <c r="BG787" s="319"/>
      <c r="BH787" s="319"/>
      <c r="BI787" s="319"/>
      <c r="BJ787" s="319"/>
      <c r="BK787" s="319"/>
      <c r="BL787" s="319"/>
      <c r="BM787" s="319"/>
      <c r="BN787" s="319"/>
      <c r="BO787" s="319"/>
      <c r="BP787" s="319"/>
      <c r="BQ787" s="319"/>
      <c r="BR787" s="319"/>
      <c r="BS787" s="319"/>
      <c r="BT787" s="319"/>
      <c r="BU787" s="319"/>
      <c r="BV787" s="319"/>
      <c r="BW787" s="319"/>
      <c r="BX787" s="319"/>
      <c r="BY787" s="319"/>
      <c r="BZ787" s="319"/>
      <c r="CA787" s="319"/>
      <c r="CB787" s="319"/>
      <c r="CC787" s="319"/>
      <c r="CD787" s="319"/>
      <c r="CE787" s="319"/>
      <c r="CF787" s="319"/>
      <c r="CG787" s="319"/>
      <c r="CH787" s="319"/>
      <c r="CI787" s="319"/>
      <c r="CJ787" s="319"/>
      <c r="CK787" s="319"/>
    </row>
    <row r="788" spans="1:89">
      <c r="A788" s="315"/>
      <c r="B788" s="423"/>
      <c r="C788" s="424"/>
      <c r="D788" s="424"/>
      <c r="E788" s="424"/>
      <c r="F788" s="424"/>
      <c r="G788" s="424"/>
      <c r="H788" s="424"/>
      <c r="I788" s="424"/>
      <c r="J788" s="424"/>
      <c r="K788" s="425"/>
      <c r="L788" s="320"/>
      <c r="M788" s="319"/>
      <c r="N788" s="319"/>
      <c r="O788" s="319"/>
      <c r="P788" s="319"/>
      <c r="Q788" s="319"/>
      <c r="R788" s="319"/>
      <c r="S788" s="319"/>
      <c r="T788" s="319"/>
      <c r="U788" s="319"/>
      <c r="V788" s="319"/>
      <c r="W788" s="319"/>
      <c r="X788" s="319"/>
      <c r="Y788" s="319"/>
      <c r="Z788" s="319"/>
      <c r="AA788" s="319"/>
      <c r="AB788" s="319"/>
      <c r="AC788" s="319"/>
      <c r="AD788" s="319"/>
      <c r="AE788" s="319"/>
      <c r="AF788" s="319"/>
      <c r="AG788" s="319"/>
      <c r="AH788" s="319"/>
      <c r="AI788" s="319"/>
      <c r="AJ788" s="319"/>
      <c r="AK788" s="319"/>
      <c r="AL788" s="319"/>
      <c r="AM788" s="319"/>
      <c r="AN788" s="319"/>
      <c r="AO788" s="319"/>
      <c r="AP788" s="319"/>
      <c r="AQ788" s="319"/>
      <c r="AR788" s="319"/>
      <c r="AS788" s="319"/>
      <c r="AT788" s="319"/>
      <c r="AU788" s="319"/>
      <c r="AV788" s="319"/>
      <c r="AW788" s="319"/>
      <c r="AX788" s="319"/>
      <c r="AY788" s="319"/>
      <c r="AZ788" s="319"/>
      <c r="BA788" s="319"/>
      <c r="BB788" s="319"/>
      <c r="BC788" s="319"/>
      <c r="BD788" s="319"/>
      <c r="BE788" s="319"/>
      <c r="BF788" s="319"/>
      <c r="BG788" s="319"/>
      <c r="BH788" s="319"/>
      <c r="BI788" s="319"/>
      <c r="BJ788" s="319"/>
      <c r="BK788" s="319"/>
      <c r="BL788" s="319"/>
      <c r="BM788" s="319"/>
      <c r="BN788" s="319"/>
      <c r="BO788" s="319"/>
      <c r="BP788" s="319"/>
      <c r="BQ788" s="319"/>
      <c r="BR788" s="319"/>
      <c r="BS788" s="319"/>
      <c r="BT788" s="319"/>
      <c r="BU788" s="319"/>
      <c r="BV788" s="319"/>
      <c r="BW788" s="319"/>
      <c r="BX788" s="319"/>
      <c r="BY788" s="319"/>
      <c r="BZ788" s="319"/>
      <c r="CA788" s="319"/>
      <c r="CB788" s="319"/>
      <c r="CC788" s="319"/>
      <c r="CD788" s="319"/>
      <c r="CE788" s="319"/>
      <c r="CF788" s="319"/>
      <c r="CG788" s="319"/>
      <c r="CH788" s="319"/>
      <c r="CI788" s="319"/>
      <c r="CJ788" s="319"/>
      <c r="CK788" s="319"/>
    </row>
    <row r="789" spans="1:89">
      <c r="A789" s="315"/>
      <c r="B789" s="423"/>
      <c r="C789" s="424"/>
      <c r="D789" s="424"/>
      <c r="E789" s="424"/>
      <c r="F789" s="424"/>
      <c r="G789" s="424"/>
      <c r="H789" s="424"/>
      <c r="I789" s="424"/>
      <c r="J789" s="424"/>
      <c r="K789" s="425"/>
      <c r="L789" s="320"/>
      <c r="M789" s="319"/>
      <c r="N789" s="319"/>
      <c r="O789" s="319"/>
      <c r="P789" s="319"/>
      <c r="Q789" s="319"/>
      <c r="R789" s="319"/>
      <c r="S789" s="319"/>
      <c r="T789" s="319"/>
      <c r="U789" s="319"/>
      <c r="V789" s="319"/>
      <c r="W789" s="319"/>
      <c r="X789" s="319"/>
      <c r="Y789" s="319"/>
      <c r="Z789" s="319"/>
      <c r="AA789" s="319"/>
      <c r="AB789" s="319"/>
      <c r="AC789" s="319"/>
      <c r="AD789" s="319"/>
      <c r="AE789" s="319"/>
      <c r="AF789" s="319"/>
      <c r="AG789" s="319"/>
      <c r="AH789" s="319"/>
      <c r="AI789" s="319"/>
      <c r="AJ789" s="319"/>
      <c r="AK789" s="319"/>
      <c r="AL789" s="319"/>
      <c r="AM789" s="319"/>
      <c r="AN789" s="319"/>
      <c r="AO789" s="319"/>
      <c r="AP789" s="319"/>
      <c r="AQ789" s="319"/>
      <c r="AR789" s="319"/>
      <c r="AS789" s="319"/>
      <c r="AT789" s="319"/>
      <c r="AU789" s="319"/>
      <c r="AV789" s="319"/>
      <c r="AW789" s="319"/>
      <c r="AX789" s="319"/>
      <c r="AY789" s="319"/>
      <c r="AZ789" s="319"/>
      <c r="BA789" s="319"/>
      <c r="BB789" s="319"/>
      <c r="BC789" s="319"/>
      <c r="BD789" s="319"/>
      <c r="BE789" s="319"/>
      <c r="BF789" s="319"/>
      <c r="BG789" s="319"/>
      <c r="BH789" s="319"/>
      <c r="BI789" s="319"/>
      <c r="BJ789" s="319"/>
      <c r="BK789" s="319"/>
      <c r="BL789" s="319"/>
      <c r="BM789" s="319"/>
      <c r="BN789" s="319"/>
      <c r="BO789" s="319"/>
      <c r="BP789" s="319"/>
      <c r="BQ789" s="319"/>
      <c r="BR789" s="319"/>
      <c r="BS789" s="319"/>
      <c r="BT789" s="319"/>
      <c r="BU789" s="319"/>
      <c r="BV789" s="319"/>
      <c r="BW789" s="319"/>
      <c r="BX789" s="319"/>
      <c r="BY789" s="319"/>
      <c r="BZ789" s="319"/>
      <c r="CA789" s="319"/>
      <c r="CB789" s="319"/>
      <c r="CC789" s="319"/>
      <c r="CD789" s="319"/>
      <c r="CE789" s="319"/>
      <c r="CF789" s="319"/>
      <c r="CG789" s="319"/>
      <c r="CH789" s="319"/>
      <c r="CI789" s="319"/>
      <c r="CJ789" s="319"/>
      <c r="CK789" s="319"/>
    </row>
    <row r="790" spans="1:89">
      <c r="A790" s="315"/>
      <c r="B790" s="423"/>
      <c r="C790" s="424"/>
      <c r="D790" s="424"/>
      <c r="E790" s="424"/>
      <c r="F790" s="424"/>
      <c r="G790" s="424"/>
      <c r="H790" s="424"/>
      <c r="I790" s="424"/>
      <c r="J790" s="424"/>
      <c r="K790" s="425"/>
      <c r="L790" s="320"/>
      <c r="M790" s="319"/>
      <c r="N790" s="319"/>
      <c r="O790" s="319"/>
      <c r="P790" s="319"/>
      <c r="Q790" s="319"/>
      <c r="R790" s="319"/>
      <c r="S790" s="319"/>
      <c r="T790" s="319"/>
      <c r="U790" s="319"/>
      <c r="V790" s="319"/>
      <c r="W790" s="319"/>
      <c r="X790" s="319"/>
      <c r="Y790" s="319"/>
      <c r="Z790" s="319"/>
      <c r="AA790" s="319"/>
      <c r="AB790" s="319"/>
      <c r="AC790" s="319"/>
      <c r="AD790" s="319"/>
      <c r="AE790" s="319"/>
      <c r="AF790" s="319"/>
      <c r="AG790" s="319"/>
      <c r="AH790" s="319"/>
      <c r="AI790" s="319"/>
      <c r="AJ790" s="319"/>
      <c r="AK790" s="319"/>
      <c r="AL790" s="319"/>
      <c r="AM790" s="319"/>
      <c r="AN790" s="319"/>
      <c r="AO790" s="319"/>
      <c r="AP790" s="319"/>
      <c r="AQ790" s="319"/>
      <c r="AR790" s="319"/>
      <c r="AS790" s="319"/>
      <c r="AT790" s="319"/>
      <c r="AU790" s="319"/>
      <c r="AV790" s="319"/>
      <c r="AW790" s="319"/>
      <c r="AX790" s="319"/>
      <c r="AY790" s="319"/>
      <c r="AZ790" s="319"/>
      <c r="BA790" s="319"/>
      <c r="BB790" s="319"/>
      <c r="BC790" s="319"/>
      <c r="BD790" s="319"/>
      <c r="BE790" s="319"/>
      <c r="BF790" s="319"/>
      <c r="BG790" s="319"/>
      <c r="BH790" s="319"/>
      <c r="BI790" s="319"/>
      <c r="BJ790" s="319"/>
      <c r="BK790" s="319"/>
      <c r="BL790" s="319"/>
      <c r="BM790" s="319"/>
      <c r="BN790" s="319"/>
      <c r="BO790" s="319"/>
      <c r="BP790" s="319"/>
      <c r="BQ790" s="319"/>
      <c r="BR790" s="319"/>
      <c r="BS790" s="319"/>
      <c r="BT790" s="319"/>
      <c r="BU790" s="319"/>
      <c r="BV790" s="319"/>
      <c r="BW790" s="319"/>
      <c r="BX790" s="319"/>
      <c r="BY790" s="319"/>
      <c r="BZ790" s="319"/>
      <c r="CA790" s="319"/>
      <c r="CB790" s="319"/>
      <c r="CC790" s="319"/>
      <c r="CD790" s="319"/>
      <c r="CE790" s="319"/>
      <c r="CF790" s="319"/>
      <c r="CG790" s="319"/>
      <c r="CH790" s="319"/>
      <c r="CI790" s="319"/>
      <c r="CJ790" s="319"/>
      <c r="CK790" s="319"/>
    </row>
    <row r="791" spans="1:89">
      <c r="A791" s="315"/>
      <c r="B791" s="423"/>
      <c r="C791" s="424"/>
      <c r="D791" s="424"/>
      <c r="E791" s="424"/>
      <c r="F791" s="424"/>
      <c r="G791" s="424"/>
      <c r="H791" s="424"/>
      <c r="I791" s="424"/>
      <c r="J791" s="424"/>
      <c r="K791" s="425"/>
      <c r="L791" s="320"/>
      <c r="M791" s="319"/>
      <c r="N791" s="319"/>
      <c r="O791" s="319"/>
      <c r="P791" s="319"/>
      <c r="Q791" s="319"/>
      <c r="R791" s="319"/>
      <c r="S791" s="319"/>
      <c r="T791" s="319"/>
      <c r="U791" s="319"/>
      <c r="V791" s="319"/>
      <c r="W791" s="319"/>
      <c r="X791" s="319"/>
      <c r="Y791" s="319"/>
      <c r="Z791" s="319"/>
      <c r="AA791" s="319"/>
      <c r="AB791" s="319"/>
      <c r="AC791" s="319"/>
      <c r="AD791" s="319"/>
      <c r="AE791" s="319"/>
      <c r="AF791" s="319"/>
      <c r="AG791" s="319"/>
      <c r="AH791" s="319"/>
      <c r="AI791" s="319"/>
      <c r="AJ791" s="319"/>
      <c r="AK791" s="319"/>
      <c r="AL791" s="319"/>
      <c r="AM791" s="319"/>
      <c r="AN791" s="319"/>
      <c r="AO791" s="319"/>
      <c r="AP791" s="319"/>
      <c r="AQ791" s="319"/>
      <c r="AR791" s="319"/>
      <c r="AS791" s="319"/>
      <c r="AT791" s="319"/>
      <c r="AU791" s="319"/>
      <c r="AV791" s="319"/>
      <c r="AW791" s="319"/>
      <c r="AX791" s="319"/>
      <c r="AY791" s="319"/>
      <c r="AZ791" s="319"/>
      <c r="BA791" s="319"/>
      <c r="BB791" s="319"/>
      <c r="BC791" s="319"/>
      <c r="BD791" s="319"/>
      <c r="BE791" s="319"/>
      <c r="BF791" s="319"/>
      <c r="BG791" s="319"/>
      <c r="BH791" s="319"/>
      <c r="BI791" s="319"/>
      <c r="BJ791" s="319"/>
      <c r="BK791" s="319"/>
      <c r="BL791" s="319"/>
      <c r="BM791" s="319"/>
      <c r="BN791" s="319"/>
      <c r="BO791" s="319"/>
      <c r="BP791" s="319"/>
      <c r="BQ791" s="319"/>
      <c r="BR791" s="319"/>
      <c r="BS791" s="319"/>
      <c r="BT791" s="319"/>
      <c r="BU791" s="319"/>
      <c r="BV791" s="319"/>
      <c r="BW791" s="319"/>
      <c r="BX791" s="319"/>
      <c r="BY791" s="319"/>
      <c r="BZ791" s="319"/>
      <c r="CA791" s="319"/>
      <c r="CB791" s="319"/>
      <c r="CC791" s="319"/>
      <c r="CD791" s="319"/>
      <c r="CE791" s="319"/>
      <c r="CF791" s="319"/>
      <c r="CG791" s="319"/>
      <c r="CH791" s="319"/>
      <c r="CI791" s="319"/>
      <c r="CJ791" s="319"/>
      <c r="CK791" s="319"/>
    </row>
    <row r="792" spans="1:89">
      <c r="A792" s="315"/>
      <c r="B792" s="423"/>
      <c r="C792" s="424"/>
      <c r="D792" s="424"/>
      <c r="E792" s="424"/>
      <c r="F792" s="424"/>
      <c r="G792" s="424"/>
      <c r="H792" s="424"/>
      <c r="I792" s="424"/>
      <c r="J792" s="424"/>
      <c r="K792" s="425"/>
      <c r="L792" s="320"/>
      <c r="M792" s="319"/>
      <c r="N792" s="319"/>
      <c r="O792" s="319"/>
      <c r="P792" s="319"/>
      <c r="Q792" s="319"/>
      <c r="R792" s="319"/>
      <c r="S792" s="319"/>
      <c r="T792" s="319"/>
      <c r="U792" s="319"/>
      <c r="V792" s="319"/>
      <c r="W792" s="319"/>
      <c r="X792" s="319"/>
      <c r="Y792" s="319"/>
      <c r="Z792" s="319"/>
      <c r="AA792" s="319"/>
      <c r="AB792" s="319"/>
      <c r="AC792" s="319"/>
      <c r="AD792" s="319"/>
      <c r="AE792" s="319"/>
      <c r="AF792" s="319"/>
      <c r="AG792" s="319"/>
      <c r="AH792" s="319"/>
      <c r="AI792" s="319"/>
      <c r="AJ792" s="319"/>
      <c r="AK792" s="319"/>
      <c r="AL792" s="319"/>
      <c r="AM792" s="319"/>
      <c r="AN792" s="319"/>
      <c r="AO792" s="319"/>
      <c r="AP792" s="319"/>
      <c r="AQ792" s="319"/>
      <c r="AR792" s="319"/>
      <c r="AS792" s="319"/>
      <c r="AT792" s="319"/>
      <c r="AU792" s="319"/>
      <c r="AV792" s="319"/>
      <c r="AW792" s="319"/>
      <c r="AX792" s="319"/>
      <c r="AY792" s="319"/>
      <c r="AZ792" s="319"/>
      <c r="BA792" s="319"/>
      <c r="BB792" s="319"/>
      <c r="BC792" s="319"/>
      <c r="BD792" s="319"/>
      <c r="BE792" s="319"/>
      <c r="BF792" s="319"/>
      <c r="BG792" s="319"/>
      <c r="BH792" s="319"/>
      <c r="BI792" s="319"/>
      <c r="BJ792" s="319"/>
      <c r="BK792" s="319"/>
      <c r="BL792" s="319"/>
      <c r="BM792" s="319"/>
      <c r="BN792" s="319"/>
      <c r="BO792" s="319"/>
      <c r="BP792" s="319"/>
      <c r="BQ792" s="319"/>
      <c r="BR792" s="319"/>
      <c r="BS792" s="319"/>
      <c r="BT792" s="319"/>
      <c r="BU792" s="319"/>
      <c r="BV792" s="319"/>
      <c r="BW792" s="319"/>
      <c r="BX792" s="319"/>
      <c r="BY792" s="319"/>
      <c r="BZ792" s="319"/>
      <c r="CA792" s="319"/>
      <c r="CB792" s="319"/>
      <c r="CC792" s="319"/>
      <c r="CD792" s="319"/>
      <c r="CE792" s="319"/>
      <c r="CF792" s="319"/>
      <c r="CG792" s="319"/>
      <c r="CH792" s="319"/>
      <c r="CI792" s="319"/>
      <c r="CJ792" s="319"/>
      <c r="CK792" s="319"/>
    </row>
    <row r="793" spans="1:89">
      <c r="A793" s="315"/>
      <c r="B793" s="423"/>
      <c r="C793" s="424"/>
      <c r="D793" s="424"/>
      <c r="E793" s="424"/>
      <c r="F793" s="424"/>
      <c r="G793" s="424"/>
      <c r="H793" s="424"/>
      <c r="I793" s="424"/>
      <c r="J793" s="424"/>
      <c r="K793" s="425"/>
      <c r="L793" s="320"/>
      <c r="M793" s="319"/>
      <c r="N793" s="319"/>
      <c r="O793" s="319"/>
      <c r="P793" s="319"/>
      <c r="Q793" s="319"/>
      <c r="R793" s="319"/>
      <c r="S793" s="319"/>
      <c r="T793" s="319"/>
      <c r="U793" s="319"/>
      <c r="V793" s="319"/>
      <c r="W793" s="319"/>
      <c r="X793" s="319"/>
      <c r="Y793" s="319"/>
      <c r="Z793" s="319"/>
      <c r="AA793" s="319"/>
      <c r="AB793" s="319"/>
      <c r="AC793" s="319"/>
      <c r="AD793" s="319"/>
      <c r="AE793" s="319"/>
      <c r="AF793" s="319"/>
      <c r="AG793" s="319"/>
      <c r="AH793" s="319"/>
      <c r="AI793" s="319"/>
      <c r="AJ793" s="319"/>
      <c r="AK793" s="319"/>
      <c r="AL793" s="319"/>
      <c r="AM793" s="319"/>
      <c r="AN793" s="319"/>
      <c r="AO793" s="319"/>
      <c r="AP793" s="319"/>
      <c r="AQ793" s="319"/>
      <c r="AR793" s="319"/>
      <c r="AS793" s="319"/>
      <c r="AT793" s="319"/>
      <c r="AU793" s="319"/>
      <c r="AV793" s="319"/>
      <c r="AW793" s="319"/>
      <c r="AX793" s="319"/>
      <c r="AY793" s="319"/>
      <c r="AZ793" s="319"/>
      <c r="BA793" s="319"/>
      <c r="BB793" s="319"/>
      <c r="BC793" s="319"/>
      <c r="BD793" s="319"/>
      <c r="BE793" s="319"/>
      <c r="BF793" s="319"/>
      <c r="BG793" s="319"/>
      <c r="BH793" s="319"/>
      <c r="BI793" s="319"/>
      <c r="BJ793" s="319"/>
      <c r="BK793" s="319"/>
      <c r="BL793" s="319"/>
      <c r="BM793" s="319"/>
      <c r="BN793" s="319"/>
      <c r="BO793" s="319"/>
      <c r="BP793" s="319"/>
      <c r="BQ793" s="319"/>
      <c r="BR793" s="319"/>
      <c r="BS793" s="319"/>
      <c r="BT793" s="319"/>
      <c r="BU793" s="319"/>
      <c r="BV793" s="319"/>
      <c r="BW793" s="319"/>
      <c r="BX793" s="319"/>
      <c r="BY793" s="319"/>
      <c r="BZ793" s="319"/>
      <c r="CA793" s="319"/>
      <c r="CB793" s="319"/>
      <c r="CC793" s="319"/>
      <c r="CD793" s="319"/>
      <c r="CE793" s="319"/>
      <c r="CF793" s="319"/>
      <c r="CG793" s="319"/>
      <c r="CH793" s="319"/>
      <c r="CI793" s="319"/>
      <c r="CJ793" s="319"/>
      <c r="CK793" s="319"/>
    </row>
    <row r="794" spans="1:89">
      <c r="A794" s="315"/>
      <c r="B794" s="423"/>
      <c r="C794" s="424"/>
      <c r="D794" s="424"/>
      <c r="E794" s="424"/>
      <c r="F794" s="424"/>
      <c r="G794" s="424"/>
      <c r="H794" s="424"/>
      <c r="I794" s="424"/>
      <c r="J794" s="424"/>
      <c r="K794" s="425"/>
      <c r="L794" s="320"/>
      <c r="M794" s="319"/>
      <c r="N794" s="319"/>
      <c r="O794" s="319"/>
      <c r="P794" s="319"/>
      <c r="Q794" s="319"/>
      <c r="R794" s="319"/>
      <c r="S794" s="319"/>
      <c r="T794" s="319"/>
      <c r="U794" s="319"/>
      <c r="V794" s="319"/>
      <c r="W794" s="319"/>
      <c r="X794" s="319"/>
      <c r="Y794" s="319"/>
      <c r="Z794" s="319"/>
      <c r="AA794" s="319"/>
      <c r="AB794" s="319"/>
      <c r="AC794" s="319"/>
      <c r="AD794" s="319"/>
      <c r="AE794" s="319"/>
      <c r="AF794" s="319"/>
      <c r="AG794" s="319"/>
      <c r="AH794" s="319"/>
      <c r="AI794" s="319"/>
      <c r="AJ794" s="319"/>
      <c r="AK794" s="319"/>
      <c r="AL794" s="319"/>
      <c r="AM794" s="319"/>
      <c r="AN794" s="319"/>
      <c r="AO794" s="319"/>
      <c r="AP794" s="319"/>
      <c r="AQ794" s="319"/>
      <c r="AR794" s="319"/>
      <c r="AS794" s="319"/>
      <c r="AT794" s="319"/>
      <c r="AU794" s="319"/>
      <c r="AV794" s="319"/>
      <c r="AW794" s="319"/>
      <c r="AX794" s="319"/>
      <c r="AY794" s="319"/>
      <c r="AZ794" s="319"/>
      <c r="BA794" s="319"/>
      <c r="BB794" s="319"/>
      <c r="BC794" s="319"/>
      <c r="BD794" s="319"/>
      <c r="BE794" s="319"/>
      <c r="BF794" s="319"/>
      <c r="BG794" s="319"/>
      <c r="BH794" s="319"/>
      <c r="BI794" s="319"/>
      <c r="BJ794" s="319"/>
      <c r="BK794" s="319"/>
      <c r="BL794" s="319"/>
      <c r="BM794" s="319"/>
      <c r="BN794" s="319"/>
      <c r="BO794" s="319"/>
      <c r="BP794" s="319"/>
      <c r="BQ794" s="319"/>
      <c r="BR794" s="319"/>
      <c r="BS794" s="319"/>
      <c r="BT794" s="319"/>
      <c r="BU794" s="319"/>
      <c r="BV794" s="319"/>
      <c r="BW794" s="319"/>
      <c r="BX794" s="319"/>
      <c r="BY794" s="319"/>
      <c r="BZ794" s="319"/>
      <c r="CA794" s="319"/>
      <c r="CB794" s="319"/>
      <c r="CC794" s="319"/>
      <c r="CD794" s="319"/>
      <c r="CE794" s="319"/>
      <c r="CF794" s="319"/>
      <c r="CG794" s="319"/>
      <c r="CH794" s="319"/>
      <c r="CI794" s="319"/>
      <c r="CJ794" s="319"/>
      <c r="CK794" s="319"/>
    </row>
    <row r="795" spans="1:89">
      <c r="A795" s="315"/>
      <c r="B795" s="423"/>
      <c r="C795" s="424"/>
      <c r="D795" s="424"/>
      <c r="E795" s="424"/>
      <c r="F795" s="424"/>
      <c r="G795" s="424"/>
      <c r="H795" s="424"/>
      <c r="I795" s="424"/>
      <c r="J795" s="424"/>
      <c r="K795" s="425"/>
      <c r="L795" s="320"/>
      <c r="M795" s="319"/>
      <c r="N795" s="319"/>
      <c r="O795" s="319"/>
      <c r="P795" s="319"/>
      <c r="Q795" s="319"/>
      <c r="R795" s="319"/>
      <c r="S795" s="319"/>
      <c r="T795" s="319"/>
      <c r="U795" s="319"/>
      <c r="V795" s="319"/>
      <c r="W795" s="319"/>
      <c r="X795" s="319"/>
      <c r="Y795" s="319"/>
      <c r="Z795" s="319"/>
      <c r="AA795" s="319"/>
      <c r="AB795" s="319"/>
      <c r="AC795" s="319"/>
      <c r="AD795" s="319"/>
      <c r="AE795" s="319"/>
      <c r="AF795" s="319"/>
      <c r="AG795" s="319"/>
      <c r="AH795" s="319"/>
      <c r="AI795" s="319"/>
      <c r="AJ795" s="319"/>
      <c r="AK795" s="319"/>
      <c r="AL795" s="319"/>
      <c r="AM795" s="319"/>
      <c r="AN795" s="319"/>
      <c r="AO795" s="319"/>
      <c r="AP795" s="319"/>
      <c r="AQ795" s="319"/>
      <c r="AR795" s="319"/>
      <c r="AS795" s="319"/>
      <c r="AT795" s="319"/>
      <c r="AU795" s="319"/>
      <c r="AV795" s="319"/>
      <c r="AW795" s="319"/>
      <c r="AX795" s="319"/>
      <c r="AY795" s="319"/>
      <c r="AZ795" s="319"/>
      <c r="BA795" s="319"/>
      <c r="BB795" s="319"/>
      <c r="BC795" s="319"/>
      <c r="BD795" s="319"/>
      <c r="BE795" s="319"/>
      <c r="BF795" s="319"/>
      <c r="BG795" s="319"/>
      <c r="BH795" s="319"/>
      <c r="BI795" s="319"/>
      <c r="BJ795" s="319"/>
      <c r="BK795" s="319"/>
      <c r="BL795" s="319"/>
      <c r="BM795" s="319"/>
      <c r="BN795" s="319"/>
      <c r="BO795" s="319"/>
      <c r="BP795" s="319"/>
      <c r="BQ795" s="319"/>
      <c r="BR795" s="319"/>
      <c r="BS795" s="319"/>
      <c r="BT795" s="319"/>
      <c r="BU795" s="319"/>
      <c r="BV795" s="319"/>
      <c r="BW795" s="319"/>
      <c r="BX795" s="319"/>
      <c r="BY795" s="319"/>
      <c r="BZ795" s="319"/>
      <c r="CA795" s="319"/>
      <c r="CB795" s="319"/>
      <c r="CC795" s="319"/>
      <c r="CD795" s="319"/>
      <c r="CE795" s="319"/>
      <c r="CF795" s="319"/>
      <c r="CG795" s="319"/>
      <c r="CH795" s="319"/>
      <c r="CI795" s="319"/>
      <c r="CJ795" s="319"/>
      <c r="CK795" s="319"/>
    </row>
    <row r="796" spans="1:89">
      <c r="A796" s="315"/>
      <c r="B796" s="423"/>
      <c r="C796" s="424"/>
      <c r="D796" s="424"/>
      <c r="E796" s="424"/>
      <c r="F796" s="424"/>
      <c r="G796" s="424"/>
      <c r="H796" s="424"/>
      <c r="I796" s="424"/>
      <c r="J796" s="424"/>
      <c r="K796" s="425"/>
      <c r="L796" s="320"/>
      <c r="M796" s="319"/>
      <c r="N796" s="319"/>
      <c r="O796" s="319"/>
      <c r="P796" s="319"/>
      <c r="Q796" s="319"/>
      <c r="R796" s="319"/>
      <c r="S796" s="319"/>
      <c r="T796" s="319"/>
      <c r="U796" s="319"/>
      <c r="V796" s="319"/>
      <c r="W796" s="319"/>
      <c r="X796" s="319"/>
      <c r="Y796" s="319"/>
      <c r="Z796" s="319"/>
      <c r="AA796" s="319"/>
      <c r="AB796" s="319"/>
      <c r="AC796" s="319"/>
      <c r="AD796" s="319"/>
      <c r="AE796" s="319"/>
      <c r="AF796" s="319"/>
      <c r="AG796" s="319"/>
      <c r="AH796" s="319"/>
      <c r="AI796" s="319"/>
      <c r="AJ796" s="319"/>
      <c r="AK796" s="319"/>
      <c r="AL796" s="319"/>
      <c r="AM796" s="319"/>
      <c r="AN796" s="319"/>
      <c r="AO796" s="319"/>
      <c r="AP796" s="319"/>
      <c r="AQ796" s="319"/>
      <c r="AR796" s="319"/>
      <c r="AS796" s="319"/>
      <c r="AT796" s="319"/>
      <c r="AU796" s="319"/>
      <c r="AV796" s="319"/>
      <c r="AW796" s="319"/>
      <c r="AX796" s="319"/>
      <c r="AY796" s="319"/>
      <c r="AZ796" s="319"/>
      <c r="BA796" s="319"/>
      <c r="BB796" s="319"/>
      <c r="BC796" s="319"/>
      <c r="BD796" s="319"/>
      <c r="BE796" s="319"/>
      <c r="BF796" s="319"/>
      <c r="BG796" s="319"/>
      <c r="BH796" s="319"/>
      <c r="BI796" s="319"/>
      <c r="BJ796" s="319"/>
      <c r="BK796" s="319"/>
      <c r="BL796" s="319"/>
      <c r="BM796" s="319"/>
      <c r="BN796" s="319"/>
      <c r="BO796" s="319"/>
      <c r="BP796" s="319"/>
      <c r="BQ796" s="319"/>
      <c r="BR796" s="319"/>
      <c r="BS796" s="319"/>
      <c r="BT796" s="319"/>
      <c r="BU796" s="319"/>
      <c r="BV796" s="319"/>
      <c r="BW796" s="319"/>
      <c r="BX796" s="319"/>
      <c r="BY796" s="319"/>
      <c r="BZ796" s="319"/>
      <c r="CA796" s="319"/>
      <c r="CB796" s="319"/>
      <c r="CC796" s="319"/>
      <c r="CD796" s="319"/>
      <c r="CE796" s="319"/>
      <c r="CF796" s="319"/>
      <c r="CG796" s="319"/>
      <c r="CH796" s="319"/>
      <c r="CI796" s="319"/>
      <c r="CJ796" s="319"/>
      <c r="CK796" s="319"/>
    </row>
    <row r="797" spans="1:89">
      <c r="A797" s="315"/>
      <c r="B797" s="423"/>
      <c r="C797" s="424"/>
      <c r="D797" s="424"/>
      <c r="E797" s="424"/>
      <c r="F797" s="424"/>
      <c r="G797" s="424"/>
      <c r="H797" s="424"/>
      <c r="I797" s="424"/>
      <c r="J797" s="424"/>
      <c r="K797" s="425"/>
      <c r="L797" s="320"/>
      <c r="M797" s="319"/>
      <c r="N797" s="319"/>
      <c r="O797" s="319"/>
      <c r="P797" s="319"/>
      <c r="Q797" s="319"/>
      <c r="R797" s="319"/>
      <c r="S797" s="319"/>
      <c r="T797" s="319"/>
      <c r="U797" s="319"/>
      <c r="V797" s="319"/>
      <c r="W797" s="319"/>
      <c r="X797" s="319"/>
      <c r="Y797" s="319"/>
      <c r="Z797" s="319"/>
      <c r="AA797" s="319"/>
      <c r="AB797" s="319"/>
      <c r="AC797" s="319"/>
      <c r="AD797" s="319"/>
      <c r="AE797" s="319"/>
      <c r="AF797" s="319"/>
      <c r="AG797" s="319"/>
      <c r="AH797" s="319"/>
      <c r="AI797" s="319"/>
      <c r="AJ797" s="319"/>
      <c r="AK797" s="319"/>
      <c r="AL797" s="319"/>
      <c r="AM797" s="319"/>
      <c r="AN797" s="319"/>
      <c r="AO797" s="319"/>
      <c r="AP797" s="319"/>
      <c r="AQ797" s="319"/>
      <c r="AR797" s="319"/>
      <c r="AS797" s="319"/>
      <c r="AT797" s="319"/>
      <c r="AU797" s="319"/>
      <c r="AV797" s="319"/>
      <c r="AW797" s="319"/>
      <c r="AX797" s="319"/>
      <c r="AY797" s="319"/>
      <c r="AZ797" s="319"/>
      <c r="BA797" s="319"/>
      <c r="BB797" s="319"/>
      <c r="BC797" s="319"/>
      <c r="BD797" s="319"/>
      <c r="BE797" s="319"/>
      <c r="BF797" s="319"/>
      <c r="BG797" s="319"/>
      <c r="BH797" s="319"/>
      <c r="BI797" s="319"/>
      <c r="BJ797" s="319"/>
      <c r="BK797" s="319"/>
      <c r="BL797" s="319"/>
      <c r="BM797" s="319"/>
      <c r="BN797" s="319"/>
      <c r="BO797" s="319"/>
      <c r="BP797" s="319"/>
      <c r="BQ797" s="319"/>
      <c r="BR797" s="319"/>
      <c r="BS797" s="319"/>
      <c r="BT797" s="319"/>
      <c r="BU797" s="319"/>
      <c r="BV797" s="319"/>
      <c r="BW797" s="319"/>
      <c r="BX797" s="319"/>
      <c r="BY797" s="319"/>
      <c r="BZ797" s="319"/>
      <c r="CA797" s="319"/>
      <c r="CB797" s="319"/>
      <c r="CC797" s="319"/>
      <c r="CD797" s="319"/>
      <c r="CE797" s="319"/>
      <c r="CF797" s="319"/>
      <c r="CG797" s="319"/>
      <c r="CH797" s="319"/>
      <c r="CI797" s="319"/>
      <c r="CJ797" s="319"/>
      <c r="CK797" s="319"/>
    </row>
    <row r="798" spans="1:89">
      <c r="A798" s="315"/>
      <c r="B798" s="423"/>
      <c r="C798" s="424"/>
      <c r="D798" s="424"/>
      <c r="E798" s="424"/>
      <c r="F798" s="424"/>
      <c r="G798" s="424"/>
      <c r="H798" s="424"/>
      <c r="I798" s="424"/>
      <c r="J798" s="424"/>
      <c r="K798" s="425"/>
      <c r="L798" s="320"/>
      <c r="M798" s="319"/>
      <c r="N798" s="319"/>
      <c r="O798" s="319"/>
      <c r="P798" s="319"/>
      <c r="Q798" s="319"/>
      <c r="R798" s="319"/>
      <c r="S798" s="319"/>
      <c r="T798" s="319"/>
      <c r="U798" s="319"/>
      <c r="V798" s="319"/>
      <c r="W798" s="319"/>
      <c r="X798" s="319"/>
      <c r="Y798" s="319"/>
      <c r="Z798" s="319"/>
      <c r="AA798" s="319"/>
      <c r="AB798" s="319"/>
      <c r="AC798" s="319"/>
      <c r="AD798" s="319"/>
      <c r="AE798" s="319"/>
      <c r="AF798" s="319"/>
      <c r="AG798" s="319"/>
      <c r="AH798" s="319"/>
      <c r="AI798" s="319"/>
      <c r="AJ798" s="319"/>
      <c r="AK798" s="319"/>
      <c r="AL798" s="319"/>
      <c r="AM798" s="319"/>
      <c r="AN798" s="319"/>
      <c r="AO798" s="319"/>
      <c r="AP798" s="319"/>
      <c r="AQ798" s="319"/>
      <c r="AR798" s="319"/>
      <c r="AS798" s="319"/>
      <c r="AT798" s="319"/>
      <c r="AU798" s="319"/>
      <c r="AV798" s="319"/>
      <c r="AW798" s="319"/>
      <c r="AX798" s="319"/>
      <c r="AY798" s="319"/>
      <c r="AZ798" s="319"/>
      <c r="BA798" s="319"/>
      <c r="BB798" s="319"/>
      <c r="BC798" s="319"/>
      <c r="BD798" s="319"/>
      <c r="BE798" s="319"/>
      <c r="BF798" s="319"/>
      <c r="BG798" s="319"/>
      <c r="BH798" s="319"/>
      <c r="BI798" s="319"/>
      <c r="BJ798" s="319"/>
      <c r="BK798" s="319"/>
      <c r="BL798" s="319"/>
      <c r="BM798" s="319"/>
      <c r="BN798" s="319"/>
      <c r="BO798" s="319"/>
      <c r="BP798" s="319"/>
      <c r="BQ798" s="319"/>
      <c r="BR798" s="319"/>
      <c r="BS798" s="319"/>
      <c r="BT798" s="319"/>
      <c r="BU798" s="319"/>
      <c r="BV798" s="319"/>
      <c r="BW798" s="319"/>
      <c r="BX798" s="319"/>
      <c r="BY798" s="319"/>
      <c r="BZ798" s="319"/>
      <c r="CA798" s="319"/>
      <c r="CB798" s="319"/>
      <c r="CC798" s="319"/>
      <c r="CD798" s="319"/>
      <c r="CE798" s="319"/>
      <c r="CF798" s="319"/>
      <c r="CG798" s="319"/>
      <c r="CH798" s="319"/>
      <c r="CI798" s="319"/>
      <c r="CJ798" s="319"/>
      <c r="CK798" s="319"/>
    </row>
    <row r="799" spans="1:89">
      <c r="A799" s="315"/>
      <c r="B799" s="423"/>
      <c r="C799" s="424"/>
      <c r="D799" s="424"/>
      <c r="E799" s="424"/>
      <c r="F799" s="424"/>
      <c r="G799" s="424"/>
      <c r="H799" s="424"/>
      <c r="I799" s="424"/>
      <c r="J799" s="424"/>
      <c r="K799" s="425"/>
      <c r="L799" s="320"/>
      <c r="M799" s="319"/>
      <c r="N799" s="319"/>
      <c r="O799" s="319"/>
      <c r="P799" s="319"/>
      <c r="Q799" s="319"/>
      <c r="R799" s="319"/>
      <c r="S799" s="319"/>
      <c r="T799" s="319"/>
      <c r="U799" s="319"/>
      <c r="V799" s="319"/>
      <c r="W799" s="319"/>
      <c r="X799" s="319"/>
      <c r="Y799" s="319"/>
      <c r="Z799" s="319"/>
      <c r="AA799" s="319"/>
      <c r="AB799" s="319"/>
      <c r="AC799" s="319"/>
      <c r="AD799" s="319"/>
      <c r="AE799" s="319"/>
      <c r="AF799" s="319"/>
      <c r="AG799" s="319"/>
      <c r="AH799" s="319"/>
      <c r="AI799" s="319"/>
      <c r="AJ799" s="319"/>
      <c r="AK799" s="319"/>
      <c r="AL799" s="319"/>
      <c r="AM799" s="319"/>
      <c r="AN799" s="319"/>
      <c r="AO799" s="319"/>
      <c r="AP799" s="319"/>
      <c r="AQ799" s="319"/>
      <c r="AR799" s="319"/>
      <c r="AS799" s="319"/>
      <c r="AT799" s="319"/>
      <c r="AU799" s="319"/>
      <c r="AV799" s="319"/>
      <c r="AW799" s="319"/>
      <c r="AX799" s="319"/>
      <c r="AY799" s="319"/>
      <c r="AZ799" s="319"/>
      <c r="BA799" s="319"/>
      <c r="BB799" s="319"/>
      <c r="BC799" s="319"/>
      <c r="BD799" s="319"/>
      <c r="BE799" s="319"/>
      <c r="BF799" s="319"/>
      <c r="BG799" s="319"/>
      <c r="BH799" s="319"/>
      <c r="BI799" s="319"/>
      <c r="BJ799" s="319"/>
      <c r="BK799" s="319"/>
      <c r="BL799" s="319"/>
      <c r="BM799" s="319"/>
      <c r="BN799" s="319"/>
      <c r="BO799" s="319"/>
      <c r="BP799" s="319"/>
      <c r="BQ799" s="319"/>
      <c r="BR799" s="319"/>
      <c r="BS799" s="319"/>
      <c r="BT799" s="319"/>
      <c r="BU799" s="319"/>
      <c r="BV799" s="319"/>
      <c r="BW799" s="319"/>
      <c r="BX799" s="319"/>
      <c r="BY799" s="319"/>
      <c r="BZ799" s="319"/>
      <c r="CA799" s="319"/>
      <c r="CB799" s="319"/>
      <c r="CC799" s="319"/>
      <c r="CD799" s="319"/>
      <c r="CE799" s="319"/>
      <c r="CF799" s="319"/>
      <c r="CG799" s="319"/>
      <c r="CH799" s="319"/>
      <c r="CI799" s="319"/>
      <c r="CJ799" s="319"/>
      <c r="CK799" s="319"/>
    </row>
    <row r="800" spans="1:89">
      <c r="A800" s="315"/>
      <c r="B800" s="423"/>
      <c r="C800" s="424"/>
      <c r="D800" s="424"/>
      <c r="E800" s="424"/>
      <c r="F800" s="424"/>
      <c r="G800" s="424"/>
      <c r="H800" s="424"/>
      <c r="I800" s="424"/>
      <c r="J800" s="424"/>
      <c r="K800" s="425"/>
      <c r="L800" s="320"/>
      <c r="M800" s="319"/>
      <c r="N800" s="319"/>
      <c r="O800" s="319"/>
      <c r="P800" s="319"/>
      <c r="Q800" s="319"/>
      <c r="R800" s="319"/>
      <c r="S800" s="319"/>
      <c r="T800" s="319"/>
      <c r="U800" s="319"/>
      <c r="V800" s="319"/>
      <c r="W800" s="319"/>
      <c r="X800" s="319"/>
      <c r="Y800" s="319"/>
      <c r="Z800" s="319"/>
      <c r="AA800" s="319"/>
      <c r="AB800" s="319"/>
      <c r="AC800" s="319"/>
      <c r="AD800" s="319"/>
      <c r="AE800" s="319"/>
      <c r="AF800" s="319"/>
      <c r="AG800" s="319"/>
      <c r="AH800" s="319"/>
      <c r="AI800" s="319"/>
      <c r="AJ800" s="319"/>
      <c r="AK800" s="319"/>
      <c r="AL800" s="319"/>
      <c r="AM800" s="319"/>
      <c r="AN800" s="319"/>
      <c r="AO800" s="319"/>
      <c r="AP800" s="319"/>
      <c r="AQ800" s="319"/>
      <c r="AR800" s="319"/>
      <c r="AS800" s="319"/>
      <c r="AT800" s="319"/>
      <c r="AU800" s="319"/>
      <c r="AV800" s="319"/>
      <c r="AW800" s="319"/>
      <c r="AX800" s="319"/>
      <c r="AY800" s="319"/>
      <c r="AZ800" s="319"/>
      <c r="BA800" s="319"/>
      <c r="BB800" s="319"/>
      <c r="BC800" s="319"/>
      <c r="BD800" s="319"/>
      <c r="BE800" s="319"/>
      <c r="BF800" s="319"/>
      <c r="BG800" s="319"/>
      <c r="BH800" s="319"/>
      <c r="BI800" s="319"/>
      <c r="BJ800" s="319"/>
      <c r="BK800" s="319"/>
      <c r="BL800" s="319"/>
      <c r="BM800" s="319"/>
      <c r="BN800" s="319"/>
      <c r="BO800" s="319"/>
      <c r="BP800" s="319"/>
      <c r="BQ800" s="319"/>
      <c r="BR800" s="319"/>
      <c r="BS800" s="319"/>
      <c r="BT800" s="319"/>
      <c r="BU800" s="319"/>
      <c r="BV800" s="319"/>
      <c r="BW800" s="319"/>
      <c r="BX800" s="319"/>
      <c r="BY800" s="319"/>
      <c r="BZ800" s="319"/>
      <c r="CA800" s="319"/>
      <c r="CB800" s="319"/>
      <c r="CC800" s="319"/>
      <c r="CD800" s="319"/>
      <c r="CE800" s="319"/>
      <c r="CF800" s="319"/>
      <c r="CG800" s="319"/>
      <c r="CH800" s="319"/>
      <c r="CI800" s="319"/>
      <c r="CJ800" s="319"/>
      <c r="CK800" s="319"/>
    </row>
    <row r="801" spans="1:89">
      <c r="A801" s="315"/>
      <c r="B801" s="423"/>
      <c r="C801" s="424"/>
      <c r="D801" s="424"/>
      <c r="E801" s="424"/>
      <c r="F801" s="424"/>
      <c r="G801" s="424"/>
      <c r="H801" s="424"/>
      <c r="I801" s="424"/>
      <c r="J801" s="424"/>
      <c r="K801" s="425"/>
      <c r="L801" s="320"/>
      <c r="M801" s="319"/>
      <c r="N801" s="319"/>
      <c r="O801" s="319"/>
      <c r="P801" s="319"/>
      <c r="Q801" s="319"/>
      <c r="R801" s="319"/>
      <c r="S801" s="319"/>
      <c r="T801" s="319"/>
      <c r="U801" s="319"/>
      <c r="V801" s="319"/>
      <c r="W801" s="319"/>
      <c r="X801" s="319"/>
      <c r="Y801" s="319"/>
      <c r="Z801" s="319"/>
      <c r="AA801" s="319"/>
      <c r="AB801" s="319"/>
      <c r="AC801" s="319"/>
      <c r="AD801" s="319"/>
      <c r="AE801" s="319"/>
      <c r="AF801" s="319"/>
      <c r="AG801" s="319"/>
      <c r="AH801" s="319"/>
      <c r="AI801" s="319"/>
      <c r="AJ801" s="319"/>
      <c r="AK801" s="319"/>
      <c r="AL801" s="319"/>
      <c r="AM801" s="319"/>
      <c r="AN801" s="319"/>
      <c r="AO801" s="319"/>
      <c r="AP801" s="319"/>
      <c r="AQ801" s="319"/>
      <c r="AR801" s="319"/>
      <c r="AS801" s="319"/>
      <c r="AT801" s="319"/>
      <c r="AU801" s="319"/>
      <c r="AV801" s="319"/>
      <c r="AW801" s="319"/>
      <c r="AX801" s="319"/>
      <c r="AY801" s="319"/>
      <c r="AZ801" s="319"/>
      <c r="BA801" s="319"/>
      <c r="BB801" s="319"/>
      <c r="BC801" s="319"/>
      <c r="BD801" s="319"/>
      <c r="BE801" s="319"/>
      <c r="BF801" s="319"/>
      <c r="BG801" s="319"/>
      <c r="BH801" s="319"/>
      <c r="BI801" s="319"/>
      <c r="BJ801" s="319"/>
      <c r="BK801" s="319"/>
      <c r="BL801" s="319"/>
      <c r="BM801" s="319"/>
      <c r="BN801" s="319"/>
      <c r="BO801" s="319"/>
      <c r="BP801" s="319"/>
      <c r="BQ801" s="319"/>
      <c r="BR801" s="319"/>
      <c r="BS801" s="319"/>
      <c r="BT801" s="319"/>
      <c r="BU801" s="319"/>
      <c r="BV801" s="319"/>
      <c r="BW801" s="319"/>
      <c r="BX801" s="319"/>
      <c r="BY801" s="319"/>
      <c r="BZ801" s="319"/>
      <c r="CA801" s="319"/>
      <c r="CB801" s="319"/>
      <c r="CC801" s="319"/>
      <c r="CD801" s="319"/>
      <c r="CE801" s="319"/>
      <c r="CF801" s="319"/>
      <c r="CG801" s="319"/>
      <c r="CH801" s="319"/>
      <c r="CI801" s="319"/>
      <c r="CJ801" s="319"/>
      <c r="CK801" s="319"/>
    </row>
    <row r="802" spans="1:89">
      <c r="A802" s="315"/>
      <c r="B802" s="423"/>
      <c r="C802" s="424"/>
      <c r="D802" s="424"/>
      <c r="E802" s="424"/>
      <c r="F802" s="424"/>
      <c r="G802" s="424"/>
      <c r="H802" s="424"/>
      <c r="I802" s="424"/>
      <c r="J802" s="424"/>
      <c r="K802" s="425"/>
      <c r="L802" s="320"/>
      <c r="M802" s="319"/>
      <c r="N802" s="319"/>
      <c r="O802" s="319"/>
      <c r="P802" s="319"/>
      <c r="Q802" s="319"/>
      <c r="R802" s="319"/>
      <c r="S802" s="319"/>
      <c r="T802" s="319"/>
      <c r="U802" s="319"/>
      <c r="V802" s="319"/>
      <c r="W802" s="319"/>
      <c r="X802" s="319"/>
      <c r="Y802" s="319"/>
      <c r="Z802" s="319"/>
      <c r="AA802" s="319"/>
      <c r="AB802" s="319"/>
      <c r="AC802" s="319"/>
      <c r="AD802" s="319"/>
      <c r="AE802" s="319"/>
      <c r="AF802" s="319"/>
      <c r="AG802" s="319"/>
      <c r="AH802" s="319"/>
      <c r="AI802" s="319"/>
      <c r="AJ802" s="319"/>
      <c r="AK802" s="319"/>
      <c r="AL802" s="319"/>
      <c r="AM802" s="319"/>
      <c r="AN802" s="319"/>
      <c r="AO802" s="319"/>
      <c r="AP802" s="319"/>
      <c r="AQ802" s="319"/>
      <c r="AR802" s="319"/>
      <c r="AS802" s="319"/>
      <c r="AT802" s="319"/>
      <c r="AU802" s="319"/>
      <c r="AV802" s="319"/>
      <c r="AW802" s="319"/>
      <c r="AX802" s="319"/>
      <c r="AY802" s="319"/>
      <c r="AZ802" s="319"/>
      <c r="BA802" s="319"/>
      <c r="BB802" s="319"/>
      <c r="BC802" s="319"/>
      <c r="BD802" s="319"/>
      <c r="BE802" s="319"/>
      <c r="BF802" s="319"/>
      <c r="BG802" s="319"/>
      <c r="BH802" s="319"/>
      <c r="BI802" s="319"/>
      <c r="BJ802" s="319"/>
      <c r="BK802" s="319"/>
      <c r="BL802" s="319"/>
      <c r="BM802" s="319"/>
      <c r="BN802" s="319"/>
      <c r="BO802" s="319"/>
      <c r="BP802" s="319"/>
      <c r="BQ802" s="319"/>
      <c r="BR802" s="319"/>
      <c r="BS802" s="319"/>
      <c r="BT802" s="319"/>
      <c r="BU802" s="319"/>
      <c r="BV802" s="319"/>
      <c r="BW802" s="319"/>
      <c r="BX802" s="319"/>
      <c r="BY802" s="319"/>
      <c r="BZ802" s="319"/>
      <c r="CA802" s="319"/>
      <c r="CB802" s="319"/>
      <c r="CC802" s="319"/>
      <c r="CD802" s="319"/>
      <c r="CE802" s="319"/>
      <c r="CF802" s="319"/>
      <c r="CG802" s="319"/>
      <c r="CH802" s="319"/>
      <c r="CI802" s="319"/>
      <c r="CJ802" s="319"/>
      <c r="CK802" s="319"/>
    </row>
    <row r="803" spans="1:89">
      <c r="A803" s="315"/>
      <c r="B803" s="423"/>
      <c r="C803" s="424"/>
      <c r="D803" s="424"/>
      <c r="E803" s="424"/>
      <c r="F803" s="424"/>
      <c r="G803" s="424"/>
      <c r="H803" s="424"/>
      <c r="I803" s="424"/>
      <c r="J803" s="424"/>
      <c r="K803" s="425"/>
      <c r="L803" s="320"/>
      <c r="M803" s="319"/>
      <c r="N803" s="319"/>
      <c r="O803" s="319"/>
      <c r="P803" s="319"/>
      <c r="Q803" s="319"/>
      <c r="R803" s="319"/>
      <c r="S803" s="319"/>
      <c r="T803" s="319"/>
      <c r="U803" s="319"/>
      <c r="V803" s="319"/>
      <c r="W803" s="319"/>
      <c r="X803" s="319"/>
      <c r="Y803" s="319"/>
      <c r="Z803" s="319"/>
      <c r="AA803" s="319"/>
      <c r="AB803" s="319"/>
      <c r="AC803" s="319"/>
      <c r="AD803" s="319"/>
      <c r="AE803" s="319"/>
      <c r="AF803" s="319"/>
      <c r="AG803" s="319"/>
      <c r="AH803" s="319"/>
      <c r="AI803" s="319"/>
      <c r="AJ803" s="319"/>
      <c r="AK803" s="319"/>
      <c r="AL803" s="319"/>
      <c r="AM803" s="319"/>
      <c r="AN803" s="319"/>
      <c r="AO803" s="319"/>
      <c r="AP803" s="319"/>
      <c r="AQ803" s="319"/>
      <c r="AR803" s="319"/>
      <c r="AS803" s="319"/>
      <c r="AT803" s="319"/>
      <c r="AU803" s="319"/>
      <c r="AV803" s="319"/>
      <c r="AW803" s="319"/>
      <c r="AX803" s="319"/>
      <c r="AY803" s="319"/>
      <c r="AZ803" s="319"/>
      <c r="BA803" s="319"/>
      <c r="BB803" s="319"/>
      <c r="BC803" s="319"/>
      <c r="BD803" s="319"/>
      <c r="BE803" s="319"/>
      <c r="BF803" s="319"/>
      <c r="BG803" s="319"/>
      <c r="BH803" s="319"/>
      <c r="BI803" s="319"/>
      <c r="BJ803" s="319"/>
      <c r="BK803" s="319"/>
      <c r="BL803" s="319"/>
      <c r="BM803" s="319"/>
      <c r="BN803" s="319"/>
      <c r="BO803" s="319"/>
      <c r="BP803" s="319"/>
      <c r="BQ803" s="319"/>
      <c r="BR803" s="319"/>
      <c r="BS803" s="319"/>
      <c r="BT803" s="319"/>
      <c r="BU803" s="319"/>
      <c r="BV803" s="319"/>
      <c r="BW803" s="319"/>
      <c r="BX803" s="319"/>
      <c r="BY803" s="319"/>
      <c r="BZ803" s="319"/>
      <c r="CA803" s="319"/>
      <c r="CB803" s="319"/>
      <c r="CC803" s="319"/>
      <c r="CD803" s="319"/>
      <c r="CE803" s="319"/>
      <c r="CF803" s="319"/>
      <c r="CG803" s="319"/>
      <c r="CH803" s="319"/>
      <c r="CI803" s="319"/>
      <c r="CJ803" s="319"/>
      <c r="CK803" s="319"/>
    </row>
    <row r="804" spans="1:89">
      <c r="A804" s="315"/>
      <c r="B804" s="423"/>
      <c r="C804" s="424"/>
      <c r="D804" s="424"/>
      <c r="E804" s="424"/>
      <c r="F804" s="424"/>
      <c r="G804" s="424"/>
      <c r="H804" s="424"/>
      <c r="I804" s="424"/>
      <c r="J804" s="424"/>
      <c r="K804" s="425"/>
      <c r="L804" s="320"/>
      <c r="M804" s="319"/>
      <c r="N804" s="319"/>
      <c r="O804" s="319"/>
      <c r="P804" s="319"/>
      <c r="Q804" s="319"/>
      <c r="R804" s="319"/>
      <c r="S804" s="319"/>
      <c r="T804" s="319"/>
      <c r="U804" s="319"/>
      <c r="V804" s="319"/>
      <c r="W804" s="319"/>
      <c r="X804" s="319"/>
      <c r="Y804" s="319"/>
      <c r="Z804" s="319"/>
      <c r="AA804" s="319"/>
      <c r="AB804" s="319"/>
      <c r="AC804" s="319"/>
      <c r="AD804" s="319"/>
      <c r="AE804" s="319"/>
      <c r="AF804" s="319"/>
      <c r="AG804" s="319"/>
      <c r="AH804" s="319"/>
      <c r="AI804" s="319"/>
      <c r="AJ804" s="319"/>
      <c r="AK804" s="319"/>
      <c r="AL804" s="319"/>
      <c r="AM804" s="319"/>
      <c r="AN804" s="319"/>
      <c r="AO804" s="319"/>
      <c r="AP804" s="319"/>
      <c r="AQ804" s="319"/>
      <c r="AR804" s="319"/>
      <c r="AS804" s="319"/>
      <c r="AT804" s="319"/>
      <c r="AU804" s="319"/>
      <c r="AV804" s="319"/>
      <c r="AW804" s="319"/>
      <c r="AX804" s="319"/>
      <c r="AY804" s="319"/>
      <c r="AZ804" s="319"/>
      <c r="BA804" s="319"/>
      <c r="BB804" s="319"/>
      <c r="BC804" s="319"/>
      <c r="BD804" s="319"/>
      <c r="BE804" s="319"/>
      <c r="BF804" s="319"/>
      <c r="BG804" s="319"/>
      <c r="BH804" s="319"/>
      <c r="BI804" s="319"/>
      <c r="BJ804" s="319"/>
      <c r="BK804" s="319"/>
      <c r="BL804" s="319"/>
      <c r="BM804" s="319"/>
      <c r="BN804" s="319"/>
      <c r="BO804" s="319"/>
      <c r="BP804" s="319"/>
      <c r="BQ804" s="319"/>
      <c r="BR804" s="319"/>
      <c r="BS804" s="319"/>
      <c r="BT804" s="319"/>
      <c r="BU804" s="319"/>
      <c r="BV804" s="319"/>
      <c r="BW804" s="319"/>
      <c r="BX804" s="319"/>
      <c r="BY804" s="319"/>
      <c r="BZ804" s="319"/>
      <c r="CA804" s="319"/>
      <c r="CB804" s="319"/>
      <c r="CC804" s="319"/>
      <c r="CD804" s="319"/>
      <c r="CE804" s="319"/>
      <c r="CF804" s="319"/>
      <c r="CG804" s="319"/>
      <c r="CH804" s="319"/>
      <c r="CI804" s="319"/>
      <c r="CJ804" s="319"/>
      <c r="CK804" s="319"/>
    </row>
    <row r="805" spans="1:89">
      <c r="A805" s="315"/>
      <c r="B805" s="423"/>
      <c r="C805" s="424"/>
      <c r="D805" s="424"/>
      <c r="E805" s="424"/>
      <c r="F805" s="424"/>
      <c r="G805" s="424"/>
      <c r="H805" s="424"/>
      <c r="I805" s="424"/>
      <c r="J805" s="424"/>
      <c r="K805" s="425"/>
      <c r="L805" s="320"/>
      <c r="M805" s="319"/>
      <c r="N805" s="319"/>
      <c r="O805" s="319"/>
      <c r="P805" s="319"/>
      <c r="Q805" s="319"/>
      <c r="R805" s="319"/>
      <c r="S805" s="319"/>
      <c r="T805" s="319"/>
      <c r="U805" s="319"/>
      <c r="V805" s="319"/>
      <c r="W805" s="319"/>
      <c r="X805" s="319"/>
      <c r="Y805" s="319"/>
      <c r="Z805" s="319"/>
      <c r="AA805" s="319"/>
      <c r="AB805" s="319"/>
      <c r="AC805" s="319"/>
      <c r="AD805" s="319"/>
      <c r="AE805" s="319"/>
      <c r="AF805" s="319"/>
      <c r="AG805" s="319"/>
      <c r="AH805" s="319"/>
      <c r="AI805" s="319"/>
      <c r="AJ805" s="319"/>
      <c r="AK805" s="319"/>
      <c r="AL805" s="319"/>
      <c r="AM805" s="319"/>
      <c r="AN805" s="319"/>
      <c r="AO805" s="319"/>
      <c r="AP805" s="319"/>
      <c r="AQ805" s="319"/>
      <c r="AR805" s="319"/>
      <c r="AS805" s="319"/>
      <c r="AT805" s="319"/>
      <c r="AU805" s="319"/>
      <c r="AV805" s="319"/>
      <c r="AW805" s="319"/>
      <c r="AX805" s="319"/>
      <c r="AY805" s="319"/>
      <c r="AZ805" s="319"/>
      <c r="BA805" s="319"/>
      <c r="BB805" s="319"/>
      <c r="BC805" s="319"/>
      <c r="BD805" s="319"/>
      <c r="BE805" s="319"/>
      <c r="BF805" s="319"/>
      <c r="BG805" s="319"/>
      <c r="BH805" s="319"/>
      <c r="BI805" s="319"/>
      <c r="BJ805" s="319"/>
      <c r="BK805" s="319"/>
      <c r="BL805" s="319"/>
      <c r="BM805" s="319"/>
      <c r="BN805" s="319"/>
      <c r="BO805" s="319"/>
      <c r="BP805" s="319"/>
      <c r="BQ805" s="319"/>
      <c r="BR805" s="319"/>
      <c r="BS805" s="319"/>
      <c r="BT805" s="319"/>
      <c r="BU805" s="319"/>
      <c r="BV805" s="319"/>
      <c r="BW805" s="319"/>
      <c r="BX805" s="319"/>
      <c r="BY805" s="319"/>
      <c r="BZ805" s="319"/>
      <c r="CA805" s="319"/>
      <c r="CB805" s="319"/>
      <c r="CC805" s="319"/>
      <c r="CD805" s="319"/>
      <c r="CE805" s="319"/>
      <c r="CF805" s="319"/>
      <c r="CG805" s="319"/>
      <c r="CH805" s="319"/>
      <c r="CI805" s="319"/>
      <c r="CJ805" s="319"/>
      <c r="CK805" s="319"/>
    </row>
    <row r="806" spans="1:89">
      <c r="A806" s="315"/>
      <c r="B806" s="423"/>
      <c r="C806" s="424"/>
      <c r="D806" s="424"/>
      <c r="E806" s="424"/>
      <c r="F806" s="424"/>
      <c r="G806" s="424"/>
      <c r="H806" s="424"/>
      <c r="I806" s="424"/>
      <c r="J806" s="424"/>
      <c r="K806" s="425"/>
      <c r="L806" s="320"/>
      <c r="M806" s="319"/>
      <c r="N806" s="319"/>
      <c r="O806" s="319"/>
      <c r="P806" s="319"/>
      <c r="Q806" s="319"/>
      <c r="R806" s="319"/>
      <c r="S806" s="319"/>
      <c r="T806" s="319"/>
      <c r="U806" s="319"/>
      <c r="V806" s="319"/>
      <c r="W806" s="319"/>
      <c r="X806" s="319"/>
      <c r="Y806" s="319"/>
      <c r="Z806" s="319"/>
      <c r="AA806" s="319"/>
      <c r="AB806" s="319"/>
      <c r="AC806" s="319"/>
      <c r="AD806" s="319"/>
      <c r="AE806" s="319"/>
      <c r="AF806" s="319"/>
      <c r="AG806" s="319"/>
      <c r="AH806" s="319"/>
      <c r="AI806" s="319"/>
      <c r="AJ806" s="319"/>
      <c r="AK806" s="319"/>
      <c r="AL806" s="319"/>
      <c r="AM806" s="319"/>
      <c r="AN806" s="319"/>
      <c r="AO806" s="319"/>
      <c r="AP806" s="319"/>
      <c r="AQ806" s="319"/>
      <c r="AR806" s="319"/>
      <c r="AS806" s="319"/>
      <c r="AT806" s="319"/>
      <c r="AU806" s="319"/>
      <c r="AV806" s="319"/>
      <c r="AW806" s="319"/>
      <c r="AX806" s="319"/>
      <c r="AY806" s="319"/>
      <c r="AZ806" s="319"/>
      <c r="BA806" s="319"/>
      <c r="BB806" s="319"/>
      <c r="BC806" s="319"/>
      <c r="BD806" s="319"/>
      <c r="BE806" s="319"/>
      <c r="BF806" s="319"/>
      <c r="BG806" s="319"/>
      <c r="BH806" s="319"/>
      <c r="BI806" s="319"/>
      <c r="BJ806" s="319"/>
      <c r="BK806" s="319"/>
      <c r="BL806" s="319"/>
      <c r="BM806" s="319"/>
      <c r="BN806" s="319"/>
      <c r="BO806" s="319"/>
      <c r="BP806" s="319"/>
      <c r="BQ806" s="319"/>
      <c r="BR806" s="319"/>
      <c r="BS806" s="319"/>
      <c r="BT806" s="319"/>
      <c r="BU806" s="319"/>
      <c r="BV806" s="319"/>
      <c r="BW806" s="319"/>
      <c r="BX806" s="319"/>
      <c r="BY806" s="319"/>
      <c r="BZ806" s="319"/>
      <c r="CA806" s="319"/>
      <c r="CB806" s="319"/>
      <c r="CC806" s="319"/>
      <c r="CD806" s="319"/>
      <c r="CE806" s="319"/>
      <c r="CF806" s="319"/>
      <c r="CG806" s="319"/>
      <c r="CH806" s="319"/>
      <c r="CI806" s="319"/>
      <c r="CJ806" s="319"/>
      <c r="CK806" s="319"/>
    </row>
    <row r="807" spans="1:89">
      <c r="A807" s="315"/>
      <c r="B807" s="423"/>
      <c r="C807" s="424"/>
      <c r="D807" s="424"/>
      <c r="E807" s="424"/>
      <c r="F807" s="424"/>
      <c r="G807" s="424"/>
      <c r="H807" s="424"/>
      <c r="I807" s="424"/>
      <c r="J807" s="424"/>
      <c r="K807" s="425"/>
      <c r="L807" s="320"/>
      <c r="M807" s="319"/>
      <c r="N807" s="319"/>
      <c r="O807" s="319"/>
      <c r="P807" s="319"/>
      <c r="Q807" s="319"/>
      <c r="R807" s="319"/>
      <c r="S807" s="319"/>
      <c r="T807" s="319"/>
      <c r="U807" s="319"/>
      <c r="V807" s="319"/>
      <c r="W807" s="319"/>
      <c r="X807" s="319"/>
      <c r="Y807" s="319"/>
      <c r="Z807" s="319"/>
      <c r="AA807" s="319"/>
      <c r="AB807" s="319"/>
      <c r="AC807" s="319"/>
      <c r="AD807" s="319"/>
      <c r="AE807" s="319"/>
      <c r="AF807" s="319"/>
      <c r="AG807" s="319"/>
      <c r="AH807" s="319"/>
      <c r="AI807" s="319"/>
      <c r="AJ807" s="319"/>
      <c r="AK807" s="319"/>
      <c r="AL807" s="319"/>
      <c r="AM807" s="319"/>
      <c r="AN807" s="319"/>
      <c r="AO807" s="319"/>
      <c r="AP807" s="319"/>
      <c r="AQ807" s="319"/>
      <c r="AR807" s="319"/>
      <c r="AS807" s="319"/>
      <c r="AT807" s="319"/>
      <c r="AU807" s="319"/>
      <c r="AV807" s="319"/>
      <c r="AW807" s="319"/>
      <c r="AX807" s="319"/>
      <c r="AY807" s="319"/>
      <c r="AZ807" s="319"/>
      <c r="BA807" s="319"/>
      <c r="BB807" s="319"/>
      <c r="BC807" s="319"/>
      <c r="BD807" s="319"/>
      <c r="BE807" s="319"/>
      <c r="BF807" s="319"/>
      <c r="BG807" s="319"/>
      <c r="BH807" s="319"/>
      <c r="BI807" s="319"/>
      <c r="BJ807" s="319"/>
      <c r="BK807" s="319"/>
      <c r="BL807" s="319"/>
      <c r="BM807" s="319"/>
      <c r="BN807" s="319"/>
      <c r="BO807" s="319"/>
      <c r="BP807" s="319"/>
      <c r="BQ807" s="319"/>
      <c r="BR807" s="319"/>
      <c r="BS807" s="319"/>
      <c r="BT807" s="319"/>
      <c r="BU807" s="319"/>
      <c r="BV807" s="319"/>
      <c r="BW807" s="319"/>
      <c r="BX807" s="319"/>
      <c r="BY807" s="319"/>
      <c r="BZ807" s="319"/>
      <c r="CA807" s="319"/>
      <c r="CB807" s="319"/>
      <c r="CC807" s="319"/>
      <c r="CD807" s="319"/>
      <c r="CE807" s="319"/>
      <c r="CF807" s="319"/>
      <c r="CG807" s="319"/>
      <c r="CH807" s="319"/>
      <c r="CI807" s="319"/>
      <c r="CJ807" s="319"/>
      <c r="CK807" s="319"/>
    </row>
    <row r="808" spans="1:89">
      <c r="A808" s="315"/>
      <c r="B808" s="423"/>
      <c r="C808" s="424"/>
      <c r="D808" s="424"/>
      <c r="E808" s="424"/>
      <c r="F808" s="424"/>
      <c r="G808" s="424"/>
      <c r="H808" s="424"/>
      <c r="I808" s="424"/>
      <c r="J808" s="424"/>
      <c r="K808" s="425"/>
      <c r="L808" s="320"/>
      <c r="M808" s="319"/>
      <c r="N808" s="319"/>
      <c r="O808" s="319"/>
      <c r="P808" s="319"/>
      <c r="Q808" s="319"/>
      <c r="R808" s="319"/>
      <c r="S808" s="319"/>
      <c r="T808" s="319"/>
      <c r="U808" s="319"/>
      <c r="V808" s="319"/>
      <c r="W808" s="319"/>
      <c r="X808" s="319"/>
      <c r="Y808" s="319"/>
      <c r="Z808" s="319"/>
      <c r="AA808" s="319"/>
      <c r="AB808" s="319"/>
      <c r="AC808" s="319"/>
      <c r="AD808" s="319"/>
      <c r="AE808" s="319"/>
      <c r="AF808" s="319"/>
      <c r="AG808" s="319"/>
      <c r="AH808" s="319"/>
      <c r="AI808" s="319"/>
      <c r="AJ808" s="319"/>
      <c r="AK808" s="319"/>
      <c r="AL808" s="319"/>
      <c r="AM808" s="319"/>
      <c r="AN808" s="319"/>
      <c r="AO808" s="319"/>
      <c r="AP808" s="319"/>
      <c r="AQ808" s="319"/>
      <c r="AR808" s="319"/>
      <c r="AS808" s="319"/>
      <c r="AT808" s="319"/>
      <c r="AU808" s="319"/>
      <c r="AV808" s="319"/>
      <c r="AW808" s="319"/>
      <c r="AX808" s="319"/>
      <c r="AY808" s="319"/>
      <c r="AZ808" s="319"/>
      <c r="BA808" s="319"/>
      <c r="BB808" s="319"/>
      <c r="BC808" s="319"/>
      <c r="BD808" s="319"/>
      <c r="BE808" s="319"/>
      <c r="BF808" s="319"/>
      <c r="BG808" s="319"/>
      <c r="BH808" s="319"/>
      <c r="BI808" s="319"/>
      <c r="BJ808" s="319"/>
      <c r="BK808" s="319"/>
      <c r="BL808" s="319"/>
      <c r="BM808" s="319"/>
      <c r="BN808" s="319"/>
      <c r="BO808" s="319"/>
      <c r="BP808" s="319"/>
      <c r="BQ808" s="319"/>
      <c r="BR808" s="319"/>
      <c r="BS808" s="319"/>
      <c r="BT808" s="319"/>
      <c r="BU808" s="319"/>
      <c r="BV808" s="319"/>
      <c r="BW808" s="319"/>
      <c r="BX808" s="319"/>
      <c r="BY808" s="319"/>
      <c r="BZ808" s="319"/>
      <c r="CA808" s="319"/>
      <c r="CB808" s="319"/>
      <c r="CC808" s="319"/>
      <c r="CD808" s="319"/>
      <c r="CE808" s="319"/>
      <c r="CF808" s="319"/>
      <c r="CG808" s="319"/>
      <c r="CH808" s="319"/>
      <c r="CI808" s="319"/>
      <c r="CJ808" s="319"/>
      <c r="CK808" s="319"/>
    </row>
    <row r="809" spans="1:89">
      <c r="A809" s="315"/>
      <c r="B809" s="423"/>
      <c r="C809" s="424"/>
      <c r="D809" s="424"/>
      <c r="E809" s="424"/>
      <c r="F809" s="424"/>
      <c r="G809" s="424"/>
      <c r="H809" s="424"/>
      <c r="I809" s="424"/>
      <c r="J809" s="424"/>
      <c r="K809" s="425"/>
      <c r="L809" s="320"/>
      <c r="M809" s="319"/>
      <c r="N809" s="319"/>
      <c r="O809" s="319"/>
      <c r="P809" s="319"/>
      <c r="Q809" s="319"/>
      <c r="R809" s="319"/>
      <c r="S809" s="319"/>
      <c r="T809" s="319"/>
      <c r="U809" s="319"/>
      <c r="V809" s="319"/>
      <c r="W809" s="319"/>
      <c r="X809" s="319"/>
      <c r="Y809" s="319"/>
      <c r="Z809" s="319"/>
      <c r="AA809" s="319"/>
      <c r="AB809" s="319"/>
      <c r="AC809" s="319"/>
      <c r="AD809" s="319"/>
      <c r="AE809" s="319"/>
      <c r="AF809" s="319"/>
      <c r="AG809" s="319"/>
      <c r="AH809" s="319"/>
      <c r="AI809" s="319"/>
      <c r="AJ809" s="319"/>
      <c r="AK809" s="319"/>
      <c r="AL809" s="319"/>
      <c r="AM809" s="319"/>
      <c r="AN809" s="319"/>
      <c r="AO809" s="319"/>
      <c r="AP809" s="319"/>
      <c r="AQ809" s="319"/>
      <c r="AR809" s="319"/>
      <c r="AS809" s="319"/>
      <c r="AT809" s="319"/>
      <c r="AU809" s="319"/>
      <c r="AV809" s="319"/>
      <c r="AW809" s="319"/>
      <c r="AX809" s="319"/>
      <c r="AY809" s="319"/>
      <c r="AZ809" s="319"/>
      <c r="BA809" s="319"/>
      <c r="BB809" s="319"/>
      <c r="BC809" s="319"/>
      <c r="BD809" s="319"/>
      <c r="BE809" s="319"/>
      <c r="BF809" s="319"/>
      <c r="BG809" s="319"/>
      <c r="BH809" s="319"/>
      <c r="BI809" s="319"/>
      <c r="BJ809" s="319"/>
      <c r="BK809" s="319"/>
      <c r="BL809" s="319"/>
      <c r="BM809" s="319"/>
      <c r="BN809" s="319"/>
      <c r="BO809" s="319"/>
      <c r="BP809" s="319"/>
      <c r="BQ809" s="319"/>
      <c r="BR809" s="319"/>
      <c r="BS809" s="319"/>
      <c r="BT809" s="319"/>
      <c r="BU809" s="319"/>
      <c r="BV809" s="319"/>
      <c r="BW809" s="319"/>
      <c r="BX809" s="319"/>
      <c r="BY809" s="319"/>
      <c r="BZ809" s="319"/>
      <c r="CA809" s="319"/>
      <c r="CB809" s="319"/>
      <c r="CC809" s="319"/>
      <c r="CD809" s="319"/>
      <c r="CE809" s="319"/>
      <c r="CF809" s="319"/>
      <c r="CG809" s="319"/>
      <c r="CH809" s="319"/>
      <c r="CI809" s="319"/>
      <c r="CJ809" s="319"/>
      <c r="CK809" s="319"/>
    </row>
    <row r="810" spans="1:89">
      <c r="A810" s="315"/>
      <c r="B810" s="423"/>
      <c r="C810" s="424"/>
      <c r="D810" s="424"/>
      <c r="E810" s="424"/>
      <c r="F810" s="424"/>
      <c r="G810" s="424"/>
      <c r="H810" s="424"/>
      <c r="I810" s="424"/>
      <c r="J810" s="424"/>
      <c r="K810" s="425"/>
      <c r="L810" s="320"/>
      <c r="M810" s="319"/>
      <c r="N810" s="319"/>
      <c r="O810" s="319"/>
      <c r="P810" s="319"/>
      <c r="Q810" s="319"/>
      <c r="R810" s="319"/>
      <c r="S810" s="319"/>
      <c r="T810" s="319"/>
      <c r="U810" s="319"/>
      <c r="V810" s="319"/>
      <c r="W810" s="319"/>
      <c r="X810" s="319"/>
      <c r="Y810" s="319"/>
      <c r="Z810" s="319"/>
      <c r="AA810" s="319"/>
      <c r="AB810" s="319"/>
      <c r="AC810" s="319"/>
      <c r="AD810" s="319"/>
      <c r="AE810" s="319"/>
      <c r="AF810" s="319"/>
      <c r="AG810" s="319"/>
      <c r="AH810" s="319"/>
      <c r="AI810" s="319"/>
      <c r="AJ810" s="319"/>
      <c r="AK810" s="319"/>
      <c r="AL810" s="319"/>
      <c r="AM810" s="319"/>
      <c r="AN810" s="319"/>
      <c r="AO810" s="319"/>
      <c r="AP810" s="319"/>
      <c r="AQ810" s="319"/>
      <c r="AR810" s="319"/>
      <c r="AS810" s="319"/>
      <c r="AT810" s="319"/>
      <c r="AU810" s="319"/>
      <c r="AV810" s="319"/>
      <c r="AW810" s="319"/>
      <c r="AX810" s="319"/>
      <c r="AY810" s="319"/>
      <c r="AZ810" s="319"/>
      <c r="BA810" s="319"/>
      <c r="BB810" s="319"/>
      <c r="BC810" s="319"/>
      <c r="BD810" s="319"/>
      <c r="BE810" s="319"/>
      <c r="BF810" s="319"/>
      <c r="BG810" s="319"/>
      <c r="BH810" s="319"/>
      <c r="BI810" s="319"/>
      <c r="BJ810" s="319"/>
      <c r="BK810" s="319"/>
      <c r="BL810" s="319"/>
      <c r="BM810" s="319"/>
      <c r="BN810" s="319"/>
      <c r="BO810" s="319"/>
      <c r="BP810" s="319"/>
      <c r="BQ810" s="319"/>
      <c r="BR810" s="319"/>
      <c r="BS810" s="319"/>
      <c r="BT810" s="319"/>
      <c r="BU810" s="319"/>
      <c r="BV810" s="319"/>
      <c r="BW810" s="319"/>
      <c r="BX810" s="319"/>
      <c r="BY810" s="319"/>
      <c r="BZ810" s="319"/>
      <c r="CA810" s="319"/>
      <c r="CB810" s="319"/>
      <c r="CC810" s="319"/>
      <c r="CD810" s="319"/>
      <c r="CE810" s="319"/>
      <c r="CF810" s="319"/>
      <c r="CG810" s="319"/>
      <c r="CH810" s="319"/>
      <c r="CI810" s="319"/>
      <c r="CJ810" s="319"/>
      <c r="CK810" s="319"/>
    </row>
    <row r="811" spans="1:89">
      <c r="A811" s="315"/>
      <c r="B811" s="423"/>
      <c r="C811" s="424"/>
      <c r="D811" s="424"/>
      <c r="E811" s="424"/>
      <c r="F811" s="424"/>
      <c r="G811" s="424"/>
      <c r="H811" s="424"/>
      <c r="I811" s="424"/>
      <c r="J811" s="424"/>
      <c r="K811" s="425"/>
      <c r="L811" s="320"/>
      <c r="M811" s="319"/>
      <c r="N811" s="319"/>
      <c r="O811" s="319"/>
      <c r="P811" s="319"/>
      <c r="Q811" s="319"/>
      <c r="R811" s="319"/>
      <c r="S811" s="319"/>
      <c r="T811" s="319"/>
      <c r="U811" s="319"/>
      <c r="V811" s="319"/>
      <c r="W811" s="319"/>
      <c r="X811" s="319"/>
      <c r="Y811" s="319"/>
      <c r="Z811" s="319"/>
      <c r="AA811" s="319"/>
      <c r="AB811" s="319"/>
      <c r="AC811" s="319"/>
      <c r="AD811" s="319"/>
      <c r="AE811" s="319"/>
      <c r="AF811" s="319"/>
      <c r="AG811" s="319"/>
      <c r="AH811" s="319"/>
      <c r="AI811" s="319"/>
      <c r="AJ811" s="319"/>
      <c r="AK811" s="319"/>
      <c r="AL811" s="319"/>
      <c r="AM811" s="319"/>
      <c r="AN811" s="319"/>
      <c r="AO811" s="319"/>
      <c r="AP811" s="319"/>
      <c r="AQ811" s="319"/>
      <c r="AR811" s="319"/>
      <c r="AS811" s="319"/>
      <c r="AT811" s="319"/>
      <c r="AU811" s="319"/>
      <c r="AV811" s="319"/>
      <c r="AW811" s="319"/>
      <c r="AX811" s="319"/>
      <c r="AY811" s="319"/>
      <c r="AZ811" s="319"/>
      <c r="BA811" s="319"/>
      <c r="BB811" s="319"/>
      <c r="BC811" s="319"/>
      <c r="BD811" s="319"/>
      <c r="BE811" s="319"/>
      <c r="BF811" s="319"/>
      <c r="BG811" s="319"/>
      <c r="BH811" s="319"/>
      <c r="BI811" s="319"/>
      <c r="BJ811" s="319"/>
      <c r="BK811" s="319"/>
      <c r="BL811" s="319"/>
      <c r="BM811" s="319"/>
      <c r="BN811" s="319"/>
      <c r="BO811" s="319"/>
      <c r="BP811" s="319"/>
      <c r="BQ811" s="319"/>
      <c r="BR811" s="319"/>
      <c r="BS811" s="319"/>
      <c r="BT811" s="319"/>
      <c r="BU811" s="319"/>
      <c r="BV811" s="319"/>
      <c r="BW811" s="319"/>
      <c r="BX811" s="319"/>
      <c r="BY811" s="319"/>
      <c r="BZ811" s="319"/>
      <c r="CA811" s="319"/>
      <c r="CB811" s="319"/>
      <c r="CC811" s="319"/>
      <c r="CD811" s="319"/>
      <c r="CE811" s="319"/>
      <c r="CF811" s="319"/>
      <c r="CG811" s="319"/>
      <c r="CH811" s="319"/>
      <c r="CI811" s="319"/>
      <c r="CJ811" s="319"/>
      <c r="CK811" s="319"/>
    </row>
    <row r="812" spans="1:89">
      <c r="A812" s="315"/>
      <c r="B812" s="423"/>
      <c r="C812" s="424"/>
      <c r="D812" s="424"/>
      <c r="E812" s="424"/>
      <c r="F812" s="424"/>
      <c r="G812" s="424"/>
      <c r="H812" s="424"/>
      <c r="I812" s="424"/>
      <c r="J812" s="424"/>
      <c r="K812" s="425"/>
      <c r="L812" s="320"/>
      <c r="M812" s="319"/>
      <c r="N812" s="319"/>
      <c r="O812" s="319"/>
      <c r="P812" s="319"/>
      <c r="Q812" s="319"/>
      <c r="R812" s="319"/>
      <c r="S812" s="319"/>
      <c r="T812" s="319"/>
      <c r="U812" s="319"/>
      <c r="V812" s="319"/>
      <c r="W812" s="319"/>
      <c r="X812" s="319"/>
      <c r="Y812" s="319"/>
      <c r="Z812" s="319"/>
      <c r="AA812" s="319"/>
      <c r="AB812" s="319"/>
      <c r="AC812" s="319"/>
      <c r="AD812" s="319"/>
      <c r="AE812" s="319"/>
      <c r="AF812" s="319"/>
      <c r="AG812" s="319"/>
      <c r="AH812" s="319"/>
      <c r="AI812" s="319"/>
      <c r="AJ812" s="319"/>
      <c r="AK812" s="319"/>
      <c r="AL812" s="319"/>
      <c r="AM812" s="319"/>
      <c r="AN812" s="319"/>
      <c r="AO812" s="319"/>
      <c r="AP812" s="319"/>
      <c r="AQ812" s="319"/>
      <c r="AR812" s="319"/>
      <c r="AS812" s="319"/>
      <c r="AT812" s="319"/>
      <c r="AU812" s="319"/>
      <c r="AV812" s="319"/>
      <c r="AW812" s="319"/>
      <c r="AX812" s="319"/>
      <c r="AY812" s="319"/>
      <c r="AZ812" s="319"/>
      <c r="BA812" s="319"/>
      <c r="BB812" s="319"/>
      <c r="BC812" s="319"/>
      <c r="BD812" s="319"/>
      <c r="BE812" s="319"/>
      <c r="BF812" s="319"/>
      <c r="BG812" s="319"/>
      <c r="BH812" s="319"/>
      <c r="BI812" s="319"/>
      <c r="BJ812" s="319"/>
      <c r="BK812" s="319"/>
      <c r="BL812" s="319"/>
      <c r="BM812" s="319"/>
      <c r="BN812" s="319"/>
      <c r="BO812" s="319"/>
      <c r="BP812" s="319"/>
      <c r="BQ812" s="319"/>
      <c r="BR812" s="319"/>
      <c r="BS812" s="319"/>
      <c r="BT812" s="319"/>
      <c r="BU812" s="319"/>
      <c r="BV812" s="319"/>
      <c r="BW812" s="319"/>
      <c r="BX812" s="319"/>
      <c r="BY812" s="319"/>
      <c r="BZ812" s="319"/>
      <c r="CA812" s="319"/>
      <c r="CB812" s="319"/>
      <c r="CC812" s="319"/>
      <c r="CD812" s="319"/>
      <c r="CE812" s="319"/>
      <c r="CF812" s="319"/>
      <c r="CG812" s="319"/>
      <c r="CH812" s="319"/>
      <c r="CI812" s="319"/>
      <c r="CJ812" s="319"/>
      <c r="CK812" s="319"/>
    </row>
    <row r="813" spans="1:89">
      <c r="A813" s="315"/>
      <c r="B813" s="423"/>
      <c r="C813" s="424"/>
      <c r="D813" s="424"/>
      <c r="E813" s="424"/>
      <c r="F813" s="424"/>
      <c r="G813" s="424"/>
      <c r="H813" s="424"/>
      <c r="I813" s="424"/>
      <c r="J813" s="424"/>
      <c r="K813" s="425"/>
      <c r="L813" s="320"/>
      <c r="M813" s="319"/>
      <c r="N813" s="319"/>
      <c r="O813" s="319"/>
      <c r="P813" s="319"/>
      <c r="Q813" s="319"/>
      <c r="R813" s="319"/>
      <c r="S813" s="319"/>
      <c r="T813" s="319"/>
      <c r="U813" s="319"/>
      <c r="V813" s="319"/>
      <c r="W813" s="319"/>
      <c r="X813" s="319"/>
      <c r="Y813" s="319"/>
      <c r="Z813" s="319"/>
      <c r="AA813" s="319"/>
      <c r="AB813" s="319"/>
      <c r="AC813" s="319"/>
      <c r="AD813" s="319"/>
      <c r="AE813" s="319"/>
      <c r="AF813" s="319"/>
      <c r="AG813" s="319"/>
      <c r="AH813" s="319"/>
      <c r="AI813" s="319"/>
      <c r="AJ813" s="319"/>
      <c r="AK813" s="319"/>
      <c r="AL813" s="319"/>
      <c r="AM813" s="319"/>
      <c r="AN813" s="319"/>
      <c r="AO813" s="319"/>
      <c r="AP813" s="319"/>
      <c r="AQ813" s="319"/>
      <c r="AR813" s="319"/>
      <c r="AS813" s="319"/>
      <c r="AT813" s="319"/>
      <c r="AU813" s="319"/>
      <c r="AV813" s="319"/>
      <c r="AW813" s="319"/>
      <c r="AX813" s="319"/>
      <c r="AY813" s="319"/>
      <c r="AZ813" s="319"/>
      <c r="BA813" s="319"/>
      <c r="BB813" s="319"/>
      <c r="BC813" s="319"/>
      <c r="BD813" s="319"/>
      <c r="BE813" s="319"/>
      <c r="BF813" s="319"/>
      <c r="BG813" s="319"/>
      <c r="BH813" s="319"/>
      <c r="BI813" s="319"/>
      <c r="BJ813" s="319"/>
      <c r="BK813" s="319"/>
      <c r="BL813" s="319"/>
      <c r="BM813" s="319"/>
      <c r="BN813" s="319"/>
      <c r="BO813" s="319"/>
      <c r="BP813" s="319"/>
      <c r="BQ813" s="319"/>
      <c r="BR813" s="319"/>
      <c r="BS813" s="319"/>
      <c r="BT813" s="319"/>
      <c r="BU813" s="319"/>
      <c r="BV813" s="319"/>
      <c r="BW813" s="319"/>
      <c r="BX813" s="319"/>
      <c r="BY813" s="319"/>
      <c r="BZ813" s="319"/>
      <c r="CA813" s="319"/>
      <c r="CB813" s="319"/>
      <c r="CC813" s="319"/>
      <c r="CD813" s="319"/>
      <c r="CE813" s="319"/>
      <c r="CF813" s="319"/>
      <c r="CG813" s="319"/>
      <c r="CH813" s="319"/>
      <c r="CI813" s="319"/>
      <c r="CJ813" s="319"/>
      <c r="CK813" s="319"/>
    </row>
    <row r="814" spans="1:89">
      <c r="A814" s="315"/>
      <c r="B814" s="423"/>
      <c r="C814" s="424"/>
      <c r="D814" s="424"/>
      <c r="E814" s="424"/>
      <c r="F814" s="424"/>
      <c r="G814" s="424"/>
      <c r="H814" s="424"/>
      <c r="I814" s="424"/>
      <c r="J814" s="424"/>
      <c r="K814" s="425"/>
      <c r="L814" s="320"/>
      <c r="M814" s="319"/>
      <c r="N814" s="319"/>
      <c r="O814" s="319"/>
      <c r="P814" s="319"/>
      <c r="Q814" s="319"/>
      <c r="R814" s="319"/>
      <c r="S814" s="319"/>
      <c r="T814" s="319"/>
      <c r="U814" s="319"/>
      <c r="V814" s="319"/>
      <c r="W814" s="319"/>
      <c r="X814" s="319"/>
      <c r="Y814" s="319"/>
      <c r="Z814" s="319"/>
      <c r="AA814" s="319"/>
      <c r="AB814" s="319"/>
      <c r="AC814" s="319"/>
      <c r="AD814" s="319"/>
      <c r="AE814" s="319"/>
      <c r="AF814" s="319"/>
      <c r="AG814" s="319"/>
      <c r="AH814" s="319"/>
      <c r="AI814" s="319"/>
      <c r="AJ814" s="319"/>
      <c r="AK814" s="319"/>
      <c r="AL814" s="319"/>
      <c r="AM814" s="319"/>
      <c r="AN814" s="319"/>
      <c r="AO814" s="319"/>
      <c r="AP814" s="319"/>
      <c r="AQ814" s="319"/>
      <c r="AR814" s="319"/>
      <c r="AS814" s="319"/>
      <c r="AT814" s="319"/>
      <c r="AU814" s="319"/>
      <c r="AV814" s="319"/>
      <c r="AW814" s="319"/>
      <c r="AX814" s="319"/>
      <c r="AY814" s="319"/>
      <c r="AZ814" s="319"/>
      <c r="BA814" s="319"/>
      <c r="BB814" s="319"/>
      <c r="BC814" s="319"/>
      <c r="BD814" s="319"/>
      <c r="BE814" s="319"/>
      <c r="BF814" s="319"/>
      <c r="BG814" s="319"/>
      <c r="BH814" s="319"/>
      <c r="BI814" s="319"/>
      <c r="BJ814" s="319"/>
      <c r="BK814" s="319"/>
      <c r="BL814" s="319"/>
      <c r="BM814" s="319"/>
      <c r="BN814" s="319"/>
      <c r="BO814" s="319"/>
      <c r="BP814" s="319"/>
      <c r="BQ814" s="319"/>
      <c r="BR814" s="319"/>
      <c r="BS814" s="319"/>
      <c r="BT814" s="319"/>
      <c r="BU814" s="319"/>
      <c r="BV814" s="319"/>
      <c r="BW814" s="319"/>
      <c r="BX814" s="319"/>
      <c r="BY814" s="319"/>
      <c r="BZ814" s="319"/>
      <c r="CA814" s="319"/>
      <c r="CB814" s="319"/>
      <c r="CC814" s="319"/>
      <c r="CD814" s="319"/>
      <c r="CE814" s="319"/>
      <c r="CF814" s="319"/>
      <c r="CG814" s="319"/>
      <c r="CH814" s="319"/>
      <c r="CI814" s="319"/>
      <c r="CJ814" s="319"/>
      <c r="CK814" s="319"/>
    </row>
    <row r="815" spans="1:89">
      <c r="A815" s="315"/>
      <c r="B815" s="423"/>
      <c r="C815" s="424"/>
      <c r="D815" s="424"/>
      <c r="E815" s="424"/>
      <c r="F815" s="424"/>
      <c r="G815" s="424"/>
      <c r="H815" s="424"/>
      <c r="I815" s="424"/>
      <c r="J815" s="424"/>
      <c r="K815" s="425"/>
      <c r="L815" s="320"/>
      <c r="M815" s="319"/>
      <c r="N815" s="319"/>
      <c r="O815" s="319"/>
      <c r="P815" s="319"/>
      <c r="Q815" s="319"/>
      <c r="R815" s="319"/>
      <c r="S815" s="319"/>
      <c r="T815" s="319"/>
      <c r="U815" s="319"/>
      <c r="V815" s="319"/>
      <c r="W815" s="319"/>
      <c r="X815" s="319"/>
      <c r="Y815" s="319"/>
      <c r="Z815" s="319"/>
      <c r="AA815" s="319"/>
      <c r="AB815" s="319"/>
      <c r="AC815" s="319"/>
      <c r="AD815" s="319"/>
      <c r="AE815" s="319"/>
      <c r="AF815" s="319"/>
      <c r="AG815" s="319"/>
      <c r="AH815" s="319"/>
      <c r="AI815" s="319"/>
      <c r="AJ815" s="319"/>
      <c r="AK815" s="319"/>
      <c r="AL815" s="319"/>
      <c r="AM815" s="319"/>
      <c r="AN815" s="319"/>
      <c r="AO815" s="319"/>
      <c r="AP815" s="319"/>
      <c r="AQ815" s="319"/>
      <c r="AR815" s="319"/>
      <c r="AS815" s="319"/>
      <c r="AT815" s="319"/>
      <c r="AU815" s="319"/>
      <c r="AV815" s="319"/>
      <c r="AW815" s="319"/>
      <c r="AX815" s="319"/>
      <c r="AY815" s="319"/>
      <c r="AZ815" s="319"/>
      <c r="BA815" s="319"/>
      <c r="BB815" s="319"/>
      <c r="BC815" s="319"/>
      <c r="BD815" s="319"/>
      <c r="BE815" s="319"/>
      <c r="BF815" s="319"/>
      <c r="BG815" s="319"/>
      <c r="BH815" s="319"/>
      <c r="BI815" s="319"/>
      <c r="BJ815" s="319"/>
      <c r="BK815" s="319"/>
      <c r="BL815" s="319"/>
      <c r="BM815" s="319"/>
      <c r="BN815" s="319"/>
      <c r="BO815" s="319"/>
      <c r="BP815" s="319"/>
      <c r="BQ815" s="319"/>
      <c r="BR815" s="319"/>
      <c r="BS815" s="319"/>
      <c r="BT815" s="319"/>
      <c r="BU815" s="319"/>
      <c r="BV815" s="319"/>
      <c r="BW815" s="319"/>
      <c r="BX815" s="319"/>
      <c r="BY815" s="319"/>
      <c r="BZ815" s="319"/>
      <c r="CA815" s="319"/>
      <c r="CB815" s="319"/>
      <c r="CC815" s="319"/>
      <c r="CD815" s="319"/>
      <c r="CE815" s="319"/>
      <c r="CF815" s="319"/>
      <c r="CG815" s="319"/>
      <c r="CH815" s="319"/>
      <c r="CI815" s="319"/>
      <c r="CJ815" s="319"/>
      <c r="CK815" s="319"/>
    </row>
    <row r="816" spans="1:89">
      <c r="A816" s="315"/>
      <c r="B816" s="423"/>
      <c r="C816" s="424"/>
      <c r="D816" s="424"/>
      <c r="E816" s="424"/>
      <c r="F816" s="424"/>
      <c r="G816" s="424"/>
      <c r="H816" s="424"/>
      <c r="I816" s="424"/>
      <c r="J816" s="424"/>
      <c r="K816" s="425"/>
      <c r="L816" s="320"/>
      <c r="M816" s="319"/>
      <c r="N816" s="319"/>
      <c r="O816" s="319"/>
      <c r="P816" s="319"/>
      <c r="Q816" s="319"/>
      <c r="R816" s="319"/>
      <c r="S816" s="319"/>
      <c r="T816" s="319"/>
      <c r="U816" s="319"/>
      <c r="V816" s="319"/>
      <c r="W816" s="319"/>
      <c r="X816" s="319"/>
      <c r="Y816" s="319"/>
      <c r="Z816" s="319"/>
      <c r="AA816" s="319"/>
      <c r="AB816" s="319"/>
      <c r="AC816" s="319"/>
      <c r="AD816" s="319"/>
      <c r="AE816" s="319"/>
      <c r="AF816" s="319"/>
      <c r="AG816" s="319"/>
      <c r="AH816" s="319"/>
      <c r="AI816" s="319"/>
      <c r="AJ816" s="319"/>
      <c r="AK816" s="319"/>
      <c r="AL816" s="319"/>
      <c r="AM816" s="319"/>
      <c r="AN816" s="319"/>
      <c r="AO816" s="319"/>
      <c r="AP816" s="319"/>
      <c r="AQ816" s="319"/>
      <c r="AR816" s="319"/>
      <c r="AS816" s="319"/>
      <c r="AT816" s="319"/>
      <c r="AU816" s="319"/>
      <c r="AV816" s="319"/>
      <c r="AW816" s="319"/>
      <c r="AX816" s="319"/>
      <c r="AY816" s="319"/>
      <c r="AZ816" s="319"/>
      <c r="BA816" s="319"/>
      <c r="BB816" s="319"/>
      <c r="BC816" s="319"/>
      <c r="BD816" s="319"/>
      <c r="BE816" s="319"/>
      <c r="BF816" s="319"/>
      <c r="BG816" s="319"/>
      <c r="BH816" s="319"/>
      <c r="BI816" s="319"/>
      <c r="BJ816" s="319"/>
      <c r="BK816" s="319"/>
      <c r="BL816" s="319"/>
      <c r="BM816" s="319"/>
      <c r="BN816" s="319"/>
      <c r="BO816" s="319"/>
      <c r="BP816" s="319"/>
      <c r="BQ816" s="319"/>
      <c r="BR816" s="319"/>
      <c r="BS816" s="319"/>
      <c r="BT816" s="319"/>
      <c r="BU816" s="319"/>
      <c r="BV816" s="319"/>
      <c r="BW816" s="319"/>
      <c r="BX816" s="319"/>
      <c r="BY816" s="319"/>
      <c r="BZ816" s="319"/>
      <c r="CA816" s="319"/>
      <c r="CB816" s="319"/>
      <c r="CC816" s="319"/>
      <c r="CD816" s="319"/>
      <c r="CE816" s="319"/>
      <c r="CF816" s="319"/>
      <c r="CG816" s="319"/>
      <c r="CH816" s="319"/>
      <c r="CI816" s="319"/>
      <c r="CJ816" s="319"/>
      <c r="CK816" s="319"/>
    </row>
    <row r="817" spans="1:89">
      <c r="A817" s="315"/>
      <c r="B817" s="423"/>
      <c r="C817" s="424"/>
      <c r="D817" s="424"/>
      <c r="E817" s="424"/>
      <c r="F817" s="424"/>
      <c r="G817" s="424"/>
      <c r="H817" s="424"/>
      <c r="I817" s="424"/>
      <c r="J817" s="424"/>
      <c r="K817" s="425"/>
      <c r="L817" s="320"/>
      <c r="M817" s="319"/>
      <c r="N817" s="319"/>
      <c r="O817" s="319"/>
      <c r="P817" s="319"/>
      <c r="Q817" s="319"/>
      <c r="R817" s="319"/>
      <c r="S817" s="319"/>
      <c r="T817" s="319"/>
      <c r="U817" s="319"/>
      <c r="V817" s="319"/>
      <c r="W817" s="319"/>
      <c r="X817" s="319"/>
      <c r="Y817" s="319"/>
      <c r="Z817" s="319"/>
      <c r="AA817" s="319"/>
      <c r="AB817" s="319"/>
      <c r="AC817" s="319"/>
      <c r="AD817" s="319"/>
      <c r="AE817" s="319"/>
      <c r="AF817" s="319"/>
      <c r="AG817" s="319"/>
      <c r="AH817" s="319"/>
      <c r="AI817" s="319"/>
      <c r="AJ817" s="319"/>
      <c r="AK817" s="319"/>
      <c r="AL817" s="319"/>
      <c r="AM817" s="319"/>
      <c r="AN817" s="319"/>
      <c r="AO817" s="319"/>
      <c r="AP817" s="319"/>
      <c r="AQ817" s="319"/>
      <c r="AR817" s="319"/>
      <c r="AS817" s="319"/>
      <c r="AT817" s="319"/>
      <c r="AU817" s="319"/>
      <c r="AV817" s="319"/>
      <c r="AW817" s="319"/>
      <c r="AX817" s="319"/>
      <c r="AY817" s="319"/>
      <c r="AZ817" s="319"/>
      <c r="BA817" s="319"/>
      <c r="BB817" s="319"/>
      <c r="BC817" s="319"/>
      <c r="BD817" s="319"/>
      <c r="BE817" s="319"/>
      <c r="BF817" s="319"/>
      <c r="BG817" s="319"/>
      <c r="BH817" s="319"/>
      <c r="BI817" s="319"/>
      <c r="BJ817" s="319"/>
      <c r="BK817" s="319"/>
      <c r="BL817" s="319"/>
      <c r="BM817" s="319"/>
      <c r="BN817" s="319"/>
      <c r="BO817" s="319"/>
      <c r="BP817" s="319"/>
      <c r="BQ817" s="319"/>
      <c r="BR817" s="319"/>
      <c r="BS817" s="319"/>
      <c r="BT817" s="319"/>
      <c r="BU817" s="319"/>
      <c r="BV817" s="319"/>
      <c r="BW817" s="319"/>
      <c r="BX817" s="319"/>
      <c r="BY817" s="319"/>
      <c r="BZ817" s="319"/>
      <c r="CA817" s="319"/>
      <c r="CB817" s="319"/>
      <c r="CC817" s="319"/>
      <c r="CD817" s="319"/>
      <c r="CE817" s="319"/>
      <c r="CF817" s="319"/>
      <c r="CG817" s="319"/>
      <c r="CH817" s="319"/>
      <c r="CI817" s="319"/>
      <c r="CJ817" s="319"/>
      <c r="CK817" s="319"/>
    </row>
    <row r="818" spans="1:89">
      <c r="A818" s="315"/>
      <c r="B818" s="423"/>
      <c r="C818" s="424"/>
      <c r="D818" s="424"/>
      <c r="E818" s="424"/>
      <c r="F818" s="424"/>
      <c r="G818" s="424"/>
      <c r="H818" s="424"/>
      <c r="I818" s="424"/>
      <c r="J818" s="424"/>
      <c r="K818" s="425"/>
      <c r="L818" s="320"/>
      <c r="M818" s="319"/>
      <c r="N818" s="319"/>
      <c r="O818" s="319"/>
      <c r="P818" s="319"/>
      <c r="Q818" s="319"/>
      <c r="R818" s="319"/>
      <c r="S818" s="319"/>
      <c r="T818" s="319"/>
      <c r="U818" s="319"/>
      <c r="V818" s="319"/>
      <c r="W818" s="319"/>
      <c r="X818" s="319"/>
      <c r="Y818" s="319"/>
      <c r="Z818" s="319"/>
      <c r="AA818" s="319"/>
      <c r="AB818" s="319"/>
      <c r="AC818" s="319"/>
      <c r="AD818" s="319"/>
      <c r="AE818" s="319"/>
      <c r="AF818" s="319"/>
      <c r="AG818" s="319"/>
      <c r="AH818" s="319"/>
      <c r="AI818" s="319"/>
      <c r="AJ818" s="319"/>
      <c r="AK818" s="319"/>
      <c r="AL818" s="319"/>
      <c r="AM818" s="319"/>
      <c r="AN818" s="319"/>
      <c r="AO818" s="319"/>
      <c r="AP818" s="319"/>
      <c r="AQ818" s="319"/>
      <c r="AR818" s="319"/>
      <c r="AS818" s="319"/>
      <c r="AT818" s="319"/>
      <c r="AU818" s="319"/>
      <c r="AV818" s="319"/>
      <c r="AW818" s="319"/>
      <c r="AX818" s="319"/>
      <c r="AY818" s="319"/>
      <c r="AZ818" s="319"/>
      <c r="BA818" s="319"/>
      <c r="BB818" s="319"/>
      <c r="BC818" s="319"/>
      <c r="BD818" s="319"/>
      <c r="BE818" s="319"/>
      <c r="BF818" s="319"/>
      <c r="BG818" s="319"/>
      <c r="BH818" s="319"/>
      <c r="BI818" s="319"/>
      <c r="BJ818" s="319"/>
      <c r="BK818" s="319"/>
      <c r="BL818" s="319"/>
      <c r="BM818" s="319"/>
      <c r="BN818" s="319"/>
      <c r="BO818" s="319"/>
      <c r="BP818" s="319"/>
      <c r="BQ818" s="319"/>
      <c r="BR818" s="319"/>
      <c r="BS818" s="319"/>
      <c r="BT818" s="319"/>
      <c r="BU818" s="319"/>
      <c r="BV818" s="319"/>
      <c r="BW818" s="319"/>
      <c r="BX818" s="319"/>
      <c r="BY818" s="319"/>
      <c r="BZ818" s="319"/>
      <c r="CA818" s="319"/>
      <c r="CB818" s="319"/>
      <c r="CC818" s="319"/>
      <c r="CD818" s="319"/>
      <c r="CE818" s="319"/>
      <c r="CF818" s="319"/>
      <c r="CG818" s="319"/>
      <c r="CH818" s="319"/>
      <c r="CI818" s="319"/>
      <c r="CJ818" s="319"/>
      <c r="CK818" s="319"/>
    </row>
    <row r="819" spans="1:89">
      <c r="A819" s="315"/>
      <c r="B819" s="423"/>
      <c r="C819" s="424"/>
      <c r="D819" s="424"/>
      <c r="E819" s="424"/>
      <c r="F819" s="424"/>
      <c r="G819" s="424"/>
      <c r="H819" s="424"/>
      <c r="I819" s="424"/>
      <c r="J819" s="424"/>
      <c r="K819" s="425"/>
      <c r="L819" s="320"/>
      <c r="M819" s="319"/>
      <c r="N819" s="319"/>
      <c r="O819" s="319"/>
      <c r="P819" s="319"/>
      <c r="Q819" s="319"/>
      <c r="R819" s="319"/>
      <c r="S819" s="319"/>
      <c r="T819" s="319"/>
      <c r="U819" s="319"/>
      <c r="V819" s="319"/>
      <c r="W819" s="319"/>
      <c r="X819" s="319"/>
      <c r="Y819" s="319"/>
      <c r="Z819" s="319"/>
      <c r="AA819" s="319"/>
      <c r="AB819" s="319"/>
      <c r="AC819" s="319"/>
      <c r="AD819" s="319"/>
      <c r="AE819" s="319"/>
      <c r="AF819" s="319"/>
      <c r="AG819" s="319"/>
      <c r="AH819" s="319"/>
      <c r="AI819" s="319"/>
      <c r="AJ819" s="319"/>
      <c r="AK819" s="319"/>
      <c r="AL819" s="319"/>
      <c r="AM819" s="319"/>
      <c r="AN819" s="319"/>
      <c r="AO819" s="319"/>
      <c r="AP819" s="319"/>
      <c r="AQ819" s="319"/>
      <c r="AR819" s="319"/>
      <c r="AS819" s="319"/>
      <c r="AT819" s="319"/>
      <c r="AU819" s="319"/>
      <c r="AV819" s="319"/>
      <c r="AW819" s="319"/>
      <c r="AX819" s="319"/>
      <c r="AY819" s="319"/>
      <c r="AZ819" s="319"/>
      <c r="BA819" s="319"/>
      <c r="BB819" s="319"/>
      <c r="BC819" s="319"/>
      <c r="BD819" s="319"/>
      <c r="BE819" s="319"/>
      <c r="BF819" s="319"/>
      <c r="BG819" s="319"/>
      <c r="BH819" s="319"/>
      <c r="BI819" s="319"/>
      <c r="BJ819" s="319"/>
      <c r="BK819" s="319"/>
      <c r="BL819" s="319"/>
      <c r="BM819" s="319"/>
      <c r="BN819" s="319"/>
      <c r="BO819" s="319"/>
      <c r="BP819" s="319"/>
      <c r="BQ819" s="319"/>
      <c r="BR819" s="319"/>
      <c r="BS819" s="319"/>
      <c r="BT819" s="319"/>
      <c r="BU819" s="319"/>
      <c r="BV819" s="319"/>
      <c r="BW819" s="319"/>
      <c r="BX819" s="319"/>
      <c r="BY819" s="319"/>
      <c r="BZ819" s="319"/>
      <c r="CA819" s="319"/>
      <c r="CB819" s="319"/>
      <c r="CC819" s="319"/>
      <c r="CD819" s="319"/>
      <c r="CE819" s="319"/>
      <c r="CF819" s="319"/>
      <c r="CG819" s="319"/>
      <c r="CH819" s="319"/>
      <c r="CI819" s="319"/>
      <c r="CJ819" s="319"/>
      <c r="CK819" s="319"/>
    </row>
    <row r="820" spans="1:89">
      <c r="A820" s="315"/>
      <c r="B820" s="423"/>
      <c r="C820" s="424"/>
      <c r="D820" s="424"/>
      <c r="E820" s="424"/>
      <c r="F820" s="424"/>
      <c r="G820" s="424"/>
      <c r="H820" s="424"/>
      <c r="I820" s="424"/>
      <c r="J820" s="424"/>
      <c r="K820" s="425"/>
      <c r="L820" s="320"/>
      <c r="M820" s="319"/>
      <c r="N820" s="319"/>
      <c r="O820" s="319"/>
      <c r="P820" s="319"/>
      <c r="Q820" s="319"/>
      <c r="R820" s="319"/>
      <c r="S820" s="319"/>
      <c r="T820" s="319"/>
      <c r="U820" s="319"/>
      <c r="V820" s="319"/>
      <c r="W820" s="319"/>
      <c r="X820" s="319"/>
      <c r="Y820" s="319"/>
      <c r="Z820" s="319"/>
      <c r="AA820" s="319"/>
      <c r="AB820" s="319"/>
      <c r="AC820" s="319"/>
      <c r="AD820" s="319"/>
      <c r="AE820" s="319"/>
      <c r="AF820" s="319"/>
      <c r="AG820" s="319"/>
      <c r="AH820" s="319"/>
      <c r="AI820" s="319"/>
      <c r="AJ820" s="319"/>
      <c r="AK820" s="319"/>
      <c r="AL820" s="319"/>
      <c r="AM820" s="319"/>
      <c r="AN820" s="319"/>
      <c r="AO820" s="319"/>
      <c r="AP820" s="319"/>
      <c r="AQ820" s="319"/>
      <c r="AR820" s="319"/>
      <c r="AS820" s="319"/>
      <c r="AT820" s="319"/>
      <c r="AU820" s="319"/>
      <c r="AV820" s="319"/>
      <c r="AW820" s="319"/>
      <c r="AX820" s="319"/>
      <c r="AY820" s="319"/>
      <c r="AZ820" s="319"/>
      <c r="BA820" s="319"/>
      <c r="BB820" s="319"/>
      <c r="BC820" s="319"/>
      <c r="BD820" s="319"/>
      <c r="BE820" s="319"/>
      <c r="BF820" s="319"/>
      <c r="BG820" s="319"/>
      <c r="BH820" s="319"/>
      <c r="BI820" s="319"/>
      <c r="BJ820" s="319"/>
      <c r="BK820" s="319"/>
      <c r="BL820" s="319"/>
      <c r="BM820" s="319"/>
      <c r="BN820" s="319"/>
      <c r="BO820" s="319"/>
      <c r="BP820" s="319"/>
      <c r="BQ820" s="319"/>
      <c r="BR820" s="319"/>
      <c r="BS820" s="319"/>
      <c r="BT820" s="319"/>
      <c r="BU820" s="319"/>
      <c r="BV820" s="319"/>
      <c r="BW820" s="319"/>
      <c r="BX820" s="319"/>
      <c r="BY820" s="319"/>
      <c r="BZ820" s="319"/>
      <c r="CA820" s="319"/>
      <c r="CB820" s="319"/>
      <c r="CC820" s="319"/>
      <c r="CD820" s="319"/>
      <c r="CE820" s="319"/>
      <c r="CF820" s="319"/>
      <c r="CG820" s="319"/>
      <c r="CH820" s="319"/>
      <c r="CI820" s="319"/>
      <c r="CJ820" s="319"/>
      <c r="CK820" s="319"/>
    </row>
    <row r="821" spans="1:89">
      <c r="A821" s="315"/>
      <c r="B821" s="423"/>
      <c r="C821" s="424"/>
      <c r="D821" s="424"/>
      <c r="E821" s="424"/>
      <c r="F821" s="424"/>
      <c r="G821" s="424"/>
      <c r="H821" s="424"/>
      <c r="I821" s="424"/>
      <c r="J821" s="424"/>
      <c r="K821" s="425"/>
      <c r="L821" s="320"/>
      <c r="M821" s="319"/>
      <c r="N821" s="319"/>
      <c r="O821" s="319"/>
      <c r="P821" s="319"/>
      <c r="Q821" s="319"/>
      <c r="R821" s="319"/>
      <c r="S821" s="319"/>
      <c r="T821" s="319"/>
      <c r="U821" s="319"/>
      <c r="V821" s="319"/>
      <c r="W821" s="319"/>
      <c r="X821" s="319"/>
      <c r="Y821" s="319"/>
      <c r="Z821" s="319"/>
      <c r="AA821" s="319"/>
      <c r="AB821" s="319"/>
      <c r="AC821" s="319"/>
      <c r="AD821" s="319"/>
      <c r="AE821" s="319"/>
      <c r="AF821" s="319"/>
      <c r="AG821" s="319"/>
      <c r="AH821" s="319"/>
      <c r="AI821" s="319"/>
      <c r="AJ821" s="319"/>
      <c r="AK821" s="319"/>
      <c r="AL821" s="319"/>
      <c r="AM821" s="319"/>
      <c r="AN821" s="319"/>
      <c r="AO821" s="319"/>
      <c r="AP821" s="319"/>
      <c r="AQ821" s="319"/>
      <c r="AR821" s="319"/>
      <c r="AS821" s="319"/>
      <c r="AT821" s="319"/>
      <c r="AU821" s="319"/>
      <c r="AV821" s="319"/>
      <c r="AW821" s="319"/>
      <c r="AX821" s="319"/>
      <c r="AY821" s="319"/>
      <c r="AZ821" s="319"/>
      <c r="BA821" s="319"/>
      <c r="BB821" s="319"/>
      <c r="BC821" s="319"/>
      <c r="BD821" s="319"/>
      <c r="BE821" s="319"/>
      <c r="BF821" s="319"/>
      <c r="BG821" s="319"/>
      <c r="BH821" s="319"/>
      <c r="BI821" s="319"/>
      <c r="BJ821" s="319"/>
      <c r="BK821" s="319"/>
      <c r="BL821" s="319"/>
      <c r="BM821" s="319"/>
      <c r="BN821" s="319"/>
      <c r="BO821" s="319"/>
      <c r="BP821" s="319"/>
      <c r="BQ821" s="319"/>
      <c r="BR821" s="319"/>
      <c r="BS821" s="319"/>
      <c r="BT821" s="319"/>
      <c r="BU821" s="319"/>
      <c r="BV821" s="319"/>
      <c r="BW821" s="319"/>
      <c r="BX821" s="319"/>
      <c r="BY821" s="319"/>
      <c r="BZ821" s="319"/>
      <c r="CA821" s="319"/>
      <c r="CB821" s="319"/>
      <c r="CC821" s="319"/>
      <c r="CD821" s="319"/>
      <c r="CE821" s="319"/>
      <c r="CF821" s="319"/>
      <c r="CG821" s="319"/>
      <c r="CH821" s="319"/>
      <c r="CI821" s="319"/>
      <c r="CJ821" s="319"/>
      <c r="CK821" s="319"/>
    </row>
    <row r="822" spans="1:89">
      <c r="A822" s="315"/>
      <c r="B822" s="423"/>
      <c r="C822" s="424"/>
      <c r="D822" s="424"/>
      <c r="E822" s="424"/>
      <c r="F822" s="424"/>
      <c r="G822" s="424"/>
      <c r="H822" s="424"/>
      <c r="I822" s="424"/>
      <c r="J822" s="424"/>
      <c r="K822" s="425"/>
      <c r="L822" s="320"/>
      <c r="M822" s="319"/>
      <c r="N822" s="319"/>
      <c r="O822" s="319"/>
      <c r="P822" s="319"/>
      <c r="Q822" s="319"/>
      <c r="R822" s="319"/>
      <c r="S822" s="319"/>
      <c r="T822" s="319"/>
      <c r="U822" s="319"/>
      <c r="V822" s="319"/>
      <c r="W822" s="319"/>
      <c r="X822" s="319"/>
      <c r="Y822" s="319"/>
      <c r="Z822" s="319"/>
      <c r="AA822" s="319"/>
      <c r="AB822" s="319"/>
      <c r="AC822" s="319"/>
      <c r="AD822" s="319"/>
      <c r="AE822" s="319"/>
      <c r="AF822" s="319"/>
      <c r="AG822" s="319"/>
      <c r="AH822" s="319"/>
      <c r="AI822" s="319"/>
      <c r="AJ822" s="319"/>
      <c r="AK822" s="319"/>
      <c r="AL822" s="319"/>
      <c r="AM822" s="319"/>
      <c r="AN822" s="319"/>
      <c r="AO822" s="319"/>
      <c r="AP822" s="319"/>
      <c r="AQ822" s="319"/>
      <c r="AR822" s="319"/>
      <c r="AS822" s="319"/>
      <c r="AT822" s="319"/>
      <c r="AU822" s="319"/>
      <c r="AV822" s="319"/>
      <c r="AW822" s="319"/>
      <c r="AX822" s="319"/>
      <c r="AY822" s="319"/>
      <c r="AZ822" s="319"/>
      <c r="BA822" s="319"/>
      <c r="BB822" s="319"/>
      <c r="BC822" s="319"/>
      <c r="BD822" s="319"/>
      <c r="BE822" s="319"/>
      <c r="BF822" s="319"/>
      <c r="BG822" s="319"/>
      <c r="BH822" s="319"/>
      <c r="BI822" s="319"/>
      <c r="BJ822" s="319"/>
      <c r="BK822" s="319"/>
      <c r="BL822" s="319"/>
      <c r="BM822" s="319"/>
      <c r="BN822" s="319"/>
      <c r="BO822" s="319"/>
      <c r="BP822" s="319"/>
      <c r="BQ822" s="319"/>
      <c r="BR822" s="319"/>
      <c r="BS822" s="319"/>
      <c r="BT822" s="319"/>
      <c r="BU822" s="319"/>
      <c r="BV822" s="319"/>
      <c r="BW822" s="319"/>
      <c r="BX822" s="319"/>
      <c r="BY822" s="319"/>
      <c r="BZ822" s="319"/>
      <c r="CA822" s="319"/>
      <c r="CB822" s="319"/>
      <c r="CC822" s="319"/>
      <c r="CD822" s="319"/>
      <c r="CE822" s="319"/>
      <c r="CF822" s="319"/>
      <c r="CG822" s="319"/>
      <c r="CH822" s="319"/>
      <c r="CI822" s="319"/>
      <c r="CJ822" s="319"/>
      <c r="CK822" s="319"/>
    </row>
    <row r="823" spans="1:89">
      <c r="A823" s="315"/>
      <c r="B823" s="423"/>
      <c r="C823" s="424"/>
      <c r="D823" s="424"/>
      <c r="E823" s="424"/>
      <c r="F823" s="424"/>
      <c r="G823" s="424"/>
      <c r="H823" s="424"/>
      <c r="I823" s="424"/>
      <c r="J823" s="424"/>
      <c r="K823" s="425"/>
      <c r="L823" s="320"/>
      <c r="M823" s="319"/>
      <c r="N823" s="319"/>
      <c r="O823" s="319"/>
      <c r="P823" s="319"/>
      <c r="Q823" s="319"/>
      <c r="R823" s="319"/>
      <c r="S823" s="319"/>
      <c r="T823" s="319"/>
      <c r="U823" s="319"/>
      <c r="V823" s="319"/>
      <c r="W823" s="319"/>
      <c r="X823" s="319"/>
      <c r="Y823" s="319"/>
      <c r="Z823" s="319"/>
      <c r="AA823" s="319"/>
      <c r="AB823" s="319"/>
      <c r="AC823" s="319"/>
      <c r="AD823" s="319"/>
      <c r="AE823" s="319"/>
      <c r="AF823" s="319"/>
      <c r="AG823" s="319"/>
      <c r="AH823" s="319"/>
      <c r="AI823" s="319"/>
      <c r="AJ823" s="319"/>
      <c r="AK823" s="319"/>
      <c r="AL823" s="319"/>
      <c r="AM823" s="319"/>
      <c r="AN823" s="319"/>
      <c r="AO823" s="319"/>
      <c r="AP823" s="319"/>
      <c r="AQ823" s="319"/>
      <c r="AR823" s="319"/>
      <c r="AS823" s="319"/>
      <c r="AT823" s="319"/>
      <c r="AU823" s="319"/>
      <c r="AV823" s="319"/>
      <c r="AW823" s="319"/>
      <c r="AX823" s="319"/>
      <c r="AY823" s="319"/>
      <c r="AZ823" s="319"/>
      <c r="BA823" s="319"/>
      <c r="BB823" s="319"/>
      <c r="BC823" s="319"/>
      <c r="BD823" s="319"/>
      <c r="BE823" s="319"/>
      <c r="BF823" s="319"/>
      <c r="BG823" s="319"/>
      <c r="BH823" s="319"/>
      <c r="BI823" s="319"/>
      <c r="BJ823" s="319"/>
      <c r="BK823" s="319"/>
      <c r="BL823" s="319"/>
      <c r="BM823" s="319"/>
      <c r="BN823" s="319"/>
      <c r="BO823" s="319"/>
      <c r="BP823" s="319"/>
      <c r="BQ823" s="319"/>
      <c r="BR823" s="319"/>
      <c r="BS823" s="319"/>
      <c r="BT823" s="319"/>
      <c r="BU823" s="319"/>
      <c r="BV823" s="319"/>
      <c r="BW823" s="319"/>
      <c r="BX823" s="319"/>
      <c r="BY823" s="319"/>
      <c r="BZ823" s="319"/>
      <c r="CA823" s="319"/>
      <c r="CB823" s="319"/>
      <c r="CC823" s="319"/>
      <c r="CD823" s="319"/>
      <c r="CE823" s="319"/>
      <c r="CF823" s="319"/>
      <c r="CG823" s="319"/>
      <c r="CH823" s="319"/>
      <c r="CI823" s="319"/>
      <c r="CJ823" s="319"/>
      <c r="CK823" s="319"/>
    </row>
    <row r="824" spans="1:89">
      <c r="A824" s="315"/>
      <c r="B824" s="423"/>
      <c r="C824" s="424"/>
      <c r="D824" s="424"/>
      <c r="E824" s="424"/>
      <c r="F824" s="424"/>
      <c r="G824" s="424"/>
      <c r="H824" s="424"/>
      <c r="I824" s="424"/>
      <c r="J824" s="424"/>
      <c r="K824" s="425"/>
      <c r="L824" s="320"/>
      <c r="M824" s="319"/>
      <c r="N824" s="319"/>
      <c r="O824" s="319"/>
      <c r="P824" s="319"/>
      <c r="Q824" s="319"/>
      <c r="R824" s="319"/>
      <c r="S824" s="319"/>
      <c r="T824" s="319"/>
      <c r="U824" s="319"/>
      <c r="V824" s="319"/>
      <c r="W824" s="319"/>
      <c r="X824" s="319"/>
      <c r="Y824" s="319"/>
      <c r="Z824" s="319"/>
      <c r="AA824" s="319"/>
      <c r="AB824" s="319"/>
      <c r="AC824" s="319"/>
      <c r="AD824" s="319"/>
      <c r="AE824" s="319"/>
      <c r="AF824" s="319"/>
      <c r="AG824" s="319"/>
      <c r="AH824" s="319"/>
      <c r="AI824" s="319"/>
      <c r="AJ824" s="319"/>
      <c r="AK824" s="319"/>
      <c r="AL824" s="319"/>
      <c r="AM824" s="319"/>
      <c r="AN824" s="319"/>
      <c r="AO824" s="319"/>
      <c r="AP824" s="319"/>
      <c r="AQ824" s="319"/>
      <c r="AR824" s="319"/>
      <c r="AS824" s="319"/>
      <c r="AT824" s="319"/>
      <c r="AU824" s="319"/>
      <c r="AV824" s="319"/>
      <c r="AW824" s="319"/>
      <c r="AX824" s="319"/>
      <c r="AY824" s="319"/>
      <c r="AZ824" s="319"/>
      <c r="BA824" s="319"/>
      <c r="BB824" s="319"/>
      <c r="BC824" s="319"/>
      <c r="BD824" s="319"/>
      <c r="BE824" s="319"/>
      <c r="BF824" s="319"/>
      <c r="BG824" s="319"/>
      <c r="BH824" s="319"/>
      <c r="BI824" s="319"/>
      <c r="BJ824" s="319"/>
      <c r="BK824" s="319"/>
      <c r="BL824" s="319"/>
      <c r="BM824" s="319"/>
      <c r="BN824" s="319"/>
      <c r="BO824" s="319"/>
      <c r="BP824" s="319"/>
      <c r="BQ824" s="319"/>
      <c r="BR824" s="319"/>
      <c r="BS824" s="319"/>
      <c r="BT824" s="319"/>
      <c r="BU824" s="319"/>
      <c r="BV824" s="319"/>
      <c r="BW824" s="319"/>
      <c r="BX824" s="319"/>
      <c r="BY824" s="319"/>
      <c r="BZ824" s="319"/>
      <c r="CA824" s="319"/>
      <c r="CB824" s="319"/>
      <c r="CC824" s="319"/>
      <c r="CD824" s="319"/>
      <c r="CE824" s="319"/>
      <c r="CF824" s="319"/>
      <c r="CG824" s="319"/>
      <c r="CH824" s="319"/>
      <c r="CI824" s="319"/>
      <c r="CJ824" s="319"/>
      <c r="CK824" s="319"/>
    </row>
    <row r="825" spans="1:89">
      <c r="A825" s="315"/>
      <c r="B825" s="423"/>
      <c r="C825" s="424"/>
      <c r="D825" s="424"/>
      <c r="E825" s="424"/>
      <c r="F825" s="424"/>
      <c r="G825" s="424"/>
      <c r="H825" s="424"/>
      <c r="I825" s="424"/>
      <c r="J825" s="424"/>
      <c r="K825" s="425"/>
      <c r="L825" s="320"/>
      <c r="M825" s="319"/>
      <c r="N825" s="319"/>
      <c r="O825" s="319"/>
      <c r="P825" s="319"/>
      <c r="Q825" s="319"/>
      <c r="R825" s="319"/>
      <c r="S825" s="319"/>
      <c r="T825" s="319"/>
      <c r="U825" s="319"/>
      <c r="V825" s="319"/>
      <c r="W825" s="319"/>
      <c r="X825" s="319"/>
      <c r="Y825" s="319"/>
      <c r="Z825" s="319"/>
      <c r="AA825" s="319"/>
      <c r="AB825" s="319"/>
      <c r="AC825" s="319"/>
      <c r="AD825" s="319"/>
      <c r="AE825" s="319"/>
      <c r="AF825" s="319"/>
      <c r="AG825" s="319"/>
      <c r="AH825" s="319"/>
      <c r="AI825" s="319"/>
      <c r="AJ825" s="319"/>
      <c r="AK825" s="319"/>
      <c r="AL825" s="319"/>
      <c r="AM825" s="319"/>
      <c r="AN825" s="319"/>
      <c r="AO825" s="319"/>
      <c r="AP825" s="319"/>
      <c r="AQ825" s="319"/>
      <c r="AR825" s="319"/>
      <c r="AS825" s="319"/>
      <c r="AT825" s="319"/>
      <c r="AU825" s="319"/>
      <c r="AV825" s="319"/>
      <c r="AW825" s="319"/>
      <c r="AX825" s="319"/>
      <c r="AY825" s="319"/>
      <c r="AZ825" s="319"/>
      <c r="BA825" s="319"/>
      <c r="BB825" s="319"/>
      <c r="BC825" s="319"/>
      <c r="BD825" s="319"/>
      <c r="BE825" s="319"/>
      <c r="BF825" s="319"/>
      <c r="BG825" s="319"/>
      <c r="BH825" s="319"/>
      <c r="BI825" s="319"/>
      <c r="BJ825" s="319"/>
      <c r="BK825" s="319"/>
      <c r="BL825" s="319"/>
      <c r="BM825" s="319"/>
      <c r="BN825" s="319"/>
      <c r="BO825" s="319"/>
      <c r="BP825" s="319"/>
      <c r="BQ825" s="319"/>
      <c r="BR825" s="319"/>
      <c r="BS825" s="319"/>
      <c r="BT825" s="319"/>
      <c r="BU825" s="319"/>
      <c r="BV825" s="319"/>
      <c r="BW825" s="319"/>
      <c r="BX825" s="319"/>
      <c r="BY825" s="319"/>
      <c r="BZ825" s="319"/>
      <c r="CA825" s="319"/>
      <c r="CB825" s="319"/>
      <c r="CC825" s="319"/>
      <c r="CD825" s="319"/>
      <c r="CE825" s="319"/>
      <c r="CF825" s="319"/>
      <c r="CG825" s="319"/>
      <c r="CH825" s="319"/>
      <c r="CI825" s="319"/>
      <c r="CJ825" s="319"/>
      <c r="CK825" s="319"/>
    </row>
    <row r="826" spans="1:89">
      <c r="A826" s="315"/>
      <c r="B826" s="423"/>
      <c r="C826" s="424"/>
      <c r="D826" s="424"/>
      <c r="E826" s="424"/>
      <c r="F826" s="424"/>
      <c r="G826" s="424"/>
      <c r="H826" s="424"/>
      <c r="I826" s="424"/>
      <c r="J826" s="424"/>
      <c r="K826" s="425"/>
      <c r="L826" s="320"/>
      <c r="M826" s="319"/>
      <c r="N826" s="319"/>
      <c r="O826" s="319"/>
      <c r="P826" s="319"/>
      <c r="Q826" s="319"/>
      <c r="R826" s="319"/>
      <c r="S826" s="319"/>
      <c r="T826" s="319"/>
      <c r="U826" s="319"/>
      <c r="V826" s="319"/>
      <c r="W826" s="319"/>
      <c r="X826" s="319"/>
      <c r="Y826" s="319"/>
      <c r="Z826" s="319"/>
      <c r="AA826" s="319"/>
      <c r="AB826" s="319"/>
      <c r="AC826" s="319"/>
      <c r="AD826" s="319"/>
      <c r="AE826" s="319"/>
      <c r="AF826" s="319"/>
      <c r="AG826" s="319"/>
      <c r="AH826" s="319"/>
      <c r="AI826" s="319"/>
      <c r="AJ826" s="319"/>
      <c r="AK826" s="319"/>
      <c r="AL826" s="319"/>
      <c r="AM826" s="319"/>
      <c r="AN826" s="319"/>
      <c r="AO826" s="319"/>
      <c r="AP826" s="319"/>
      <c r="AQ826" s="319"/>
      <c r="AR826" s="319"/>
      <c r="AS826" s="319"/>
      <c r="AT826" s="319"/>
      <c r="AU826" s="319"/>
      <c r="AV826" s="319"/>
      <c r="AW826" s="319"/>
      <c r="AX826" s="319"/>
      <c r="AY826" s="319"/>
      <c r="AZ826" s="319"/>
      <c r="BA826" s="319"/>
      <c r="BB826" s="319"/>
      <c r="BC826" s="319"/>
      <c r="BD826" s="319"/>
      <c r="BE826" s="319"/>
      <c r="BF826" s="319"/>
      <c r="BG826" s="319"/>
      <c r="BH826" s="319"/>
      <c r="BI826" s="319"/>
      <c r="BJ826" s="319"/>
      <c r="BK826" s="319"/>
      <c r="BL826" s="319"/>
      <c r="BM826" s="319"/>
      <c r="BN826" s="319"/>
      <c r="BO826" s="319"/>
      <c r="BP826" s="319"/>
      <c r="BQ826" s="319"/>
      <c r="BR826" s="319"/>
      <c r="BS826" s="319"/>
      <c r="BT826" s="319"/>
      <c r="BU826" s="319"/>
      <c r="BV826" s="319"/>
      <c r="BW826" s="319"/>
      <c r="BX826" s="319"/>
      <c r="BY826" s="319"/>
      <c r="BZ826" s="319"/>
      <c r="CA826" s="319"/>
      <c r="CB826" s="319"/>
      <c r="CC826" s="319"/>
      <c r="CD826" s="319"/>
      <c r="CE826" s="319"/>
      <c r="CF826" s="319"/>
      <c r="CG826" s="319"/>
      <c r="CH826" s="319"/>
      <c r="CI826" s="319"/>
      <c r="CJ826" s="319"/>
      <c r="CK826" s="319"/>
    </row>
    <row r="827" spans="1:89">
      <c r="A827" s="315"/>
      <c r="B827" s="423"/>
      <c r="C827" s="424"/>
      <c r="D827" s="424"/>
      <c r="E827" s="424"/>
      <c r="F827" s="424"/>
      <c r="G827" s="424"/>
      <c r="H827" s="424"/>
      <c r="I827" s="424"/>
      <c r="J827" s="424"/>
      <c r="K827" s="425"/>
      <c r="L827" s="320"/>
      <c r="M827" s="319"/>
      <c r="N827" s="319"/>
      <c r="O827" s="319"/>
      <c r="P827" s="319"/>
      <c r="Q827" s="319"/>
      <c r="R827" s="319"/>
      <c r="S827" s="319"/>
      <c r="T827" s="319"/>
      <c r="U827" s="319"/>
      <c r="V827" s="319"/>
      <c r="W827" s="319"/>
      <c r="X827" s="319"/>
      <c r="Y827" s="319"/>
      <c r="Z827" s="319"/>
      <c r="AA827" s="319"/>
      <c r="AB827" s="319"/>
      <c r="AC827" s="319"/>
      <c r="AD827" s="319"/>
      <c r="AE827" s="319"/>
      <c r="AF827" s="319"/>
      <c r="AG827" s="319"/>
      <c r="AH827" s="319"/>
      <c r="AI827" s="319"/>
      <c r="AJ827" s="319"/>
      <c r="AK827" s="319"/>
      <c r="AL827" s="319"/>
      <c r="AM827" s="319"/>
      <c r="AN827" s="319"/>
      <c r="AO827" s="319"/>
      <c r="AP827" s="319"/>
      <c r="AQ827" s="319"/>
      <c r="AR827" s="319"/>
      <c r="AS827" s="319"/>
      <c r="AT827" s="319"/>
      <c r="AU827" s="319"/>
      <c r="AV827" s="319"/>
      <c r="AW827" s="319"/>
      <c r="AX827" s="319"/>
      <c r="AY827" s="319"/>
      <c r="AZ827" s="319"/>
      <c r="BA827" s="319"/>
      <c r="BB827" s="319"/>
      <c r="BC827" s="319"/>
      <c r="BD827" s="319"/>
      <c r="BE827" s="319"/>
      <c r="BF827" s="319"/>
      <c r="BG827" s="319"/>
      <c r="BH827" s="319"/>
      <c r="BI827" s="319"/>
      <c r="BJ827" s="319"/>
      <c r="BK827" s="319"/>
      <c r="BL827" s="319"/>
      <c r="BM827" s="319"/>
      <c r="BN827" s="319"/>
      <c r="BO827" s="319"/>
      <c r="BP827" s="319"/>
      <c r="BQ827" s="319"/>
      <c r="BR827" s="319"/>
      <c r="BS827" s="319"/>
      <c r="BT827" s="319"/>
      <c r="BU827" s="319"/>
      <c r="BV827" s="319"/>
      <c r="BW827" s="319"/>
      <c r="BX827" s="319"/>
      <c r="BY827" s="319"/>
      <c r="BZ827" s="319"/>
      <c r="CA827" s="319"/>
      <c r="CB827" s="319"/>
      <c r="CC827" s="319"/>
      <c r="CD827" s="319"/>
      <c r="CE827" s="319"/>
      <c r="CF827" s="319"/>
      <c r="CG827" s="319"/>
      <c r="CH827" s="319"/>
      <c r="CI827" s="319"/>
      <c r="CJ827" s="319"/>
      <c r="CK827" s="319"/>
    </row>
    <row r="828" spans="1:89">
      <c r="A828" s="315"/>
      <c r="B828" s="423"/>
      <c r="C828" s="424"/>
      <c r="D828" s="424"/>
      <c r="E828" s="424"/>
      <c r="F828" s="424"/>
      <c r="G828" s="424"/>
      <c r="H828" s="424"/>
      <c r="I828" s="424"/>
      <c r="J828" s="424"/>
      <c r="K828" s="425"/>
      <c r="L828" s="320"/>
      <c r="M828" s="319"/>
      <c r="N828" s="319"/>
      <c r="O828" s="319"/>
      <c r="P828" s="319"/>
      <c r="Q828" s="319"/>
      <c r="R828" s="319"/>
      <c r="S828" s="319"/>
      <c r="T828" s="319"/>
      <c r="U828" s="319"/>
      <c r="V828" s="319"/>
      <c r="W828" s="319"/>
      <c r="X828" s="319"/>
      <c r="Y828" s="319"/>
      <c r="Z828" s="319"/>
      <c r="AA828" s="319"/>
      <c r="AB828" s="319"/>
      <c r="AC828" s="319"/>
      <c r="AD828" s="319"/>
      <c r="AE828" s="319"/>
      <c r="AF828" s="319"/>
      <c r="AG828" s="319"/>
      <c r="AH828" s="319"/>
      <c r="AI828" s="319"/>
      <c r="AJ828" s="319"/>
      <c r="AK828" s="319"/>
      <c r="AL828" s="319"/>
      <c r="AM828" s="319"/>
      <c r="AN828" s="319"/>
      <c r="AO828" s="319"/>
      <c r="AP828" s="319"/>
      <c r="AQ828" s="319"/>
      <c r="AR828" s="319"/>
      <c r="AS828" s="319"/>
      <c r="AT828" s="319"/>
      <c r="AU828" s="319"/>
      <c r="AV828" s="319"/>
      <c r="AW828" s="319"/>
      <c r="AX828" s="319"/>
      <c r="AY828" s="319"/>
      <c r="AZ828" s="319"/>
      <c r="BA828" s="319"/>
      <c r="BB828" s="319"/>
      <c r="BC828" s="319"/>
      <c r="BD828" s="319"/>
      <c r="BE828" s="319"/>
      <c r="BF828" s="319"/>
      <c r="BG828" s="319"/>
      <c r="BH828" s="319"/>
      <c r="BI828" s="319"/>
      <c r="BJ828" s="319"/>
      <c r="BK828" s="319"/>
      <c r="BL828" s="319"/>
      <c r="BM828" s="319"/>
      <c r="BN828" s="319"/>
      <c r="BO828" s="319"/>
      <c r="BP828" s="319"/>
      <c r="BQ828" s="319"/>
      <c r="BR828" s="319"/>
      <c r="BS828" s="319"/>
      <c r="BT828" s="319"/>
      <c r="BU828" s="319"/>
      <c r="BV828" s="319"/>
      <c r="BW828" s="319"/>
      <c r="BX828" s="319"/>
      <c r="BY828" s="319"/>
      <c r="BZ828" s="319"/>
      <c r="CA828" s="319"/>
      <c r="CB828" s="319"/>
      <c r="CC828" s="319"/>
      <c r="CD828" s="319"/>
      <c r="CE828" s="319"/>
      <c r="CF828" s="319"/>
      <c r="CG828" s="319"/>
      <c r="CH828" s="319"/>
      <c r="CI828" s="319"/>
      <c r="CJ828" s="319"/>
      <c r="CK828" s="319"/>
    </row>
    <row r="829" spans="1:89">
      <c r="A829" s="315"/>
      <c r="B829" s="423"/>
      <c r="C829" s="424"/>
      <c r="D829" s="424"/>
      <c r="E829" s="424"/>
      <c r="F829" s="424"/>
      <c r="G829" s="424"/>
      <c r="H829" s="424"/>
      <c r="I829" s="424"/>
      <c r="J829" s="424"/>
      <c r="K829" s="425"/>
      <c r="L829" s="320"/>
      <c r="M829" s="319"/>
      <c r="N829" s="319"/>
      <c r="O829" s="319"/>
      <c r="P829" s="319"/>
      <c r="Q829" s="319"/>
      <c r="R829" s="319"/>
      <c r="S829" s="319"/>
      <c r="T829" s="319"/>
      <c r="U829" s="319"/>
      <c r="V829" s="319"/>
      <c r="W829" s="319"/>
      <c r="X829" s="319"/>
      <c r="Y829" s="319"/>
      <c r="Z829" s="319"/>
      <c r="AA829" s="319"/>
      <c r="AB829" s="319"/>
      <c r="AC829" s="319"/>
      <c r="AD829" s="319"/>
      <c r="AE829" s="319"/>
      <c r="AF829" s="319"/>
      <c r="AG829" s="319"/>
      <c r="AH829" s="319"/>
      <c r="AI829" s="319"/>
      <c r="AJ829" s="319"/>
      <c r="AK829" s="319"/>
      <c r="AL829" s="319"/>
      <c r="AM829" s="319"/>
      <c r="AN829" s="319"/>
      <c r="AO829" s="319"/>
      <c r="AP829" s="319"/>
      <c r="AQ829" s="319"/>
      <c r="AR829" s="319"/>
      <c r="AS829" s="319"/>
      <c r="AT829" s="319"/>
      <c r="AU829" s="319"/>
      <c r="AV829" s="319"/>
      <c r="AW829" s="319"/>
      <c r="AX829" s="319"/>
      <c r="AY829" s="319"/>
      <c r="AZ829" s="319"/>
      <c r="BA829" s="319"/>
      <c r="BB829" s="319"/>
      <c r="BC829" s="319"/>
      <c r="BD829" s="319"/>
      <c r="BE829" s="319"/>
      <c r="BF829" s="319"/>
      <c r="BG829" s="319"/>
      <c r="BH829" s="319"/>
      <c r="BI829" s="319"/>
      <c r="BJ829" s="319"/>
      <c r="BK829" s="319"/>
      <c r="BL829" s="319"/>
      <c r="BM829" s="319"/>
      <c r="BN829" s="319"/>
      <c r="BO829" s="319"/>
      <c r="BP829" s="319"/>
      <c r="BQ829" s="319"/>
      <c r="BR829" s="319"/>
      <c r="BS829" s="319"/>
      <c r="BT829" s="319"/>
      <c r="BU829" s="319"/>
      <c r="BV829" s="319"/>
      <c r="BW829" s="319"/>
      <c r="BX829" s="319"/>
      <c r="BY829" s="319"/>
      <c r="BZ829" s="319"/>
      <c r="CA829" s="319"/>
      <c r="CB829" s="319"/>
      <c r="CC829" s="319"/>
      <c r="CD829" s="319"/>
      <c r="CE829" s="319"/>
      <c r="CF829" s="319"/>
      <c r="CG829" s="319"/>
      <c r="CH829" s="319"/>
      <c r="CI829" s="319"/>
      <c r="CJ829" s="319"/>
      <c r="CK829" s="319"/>
    </row>
    <row r="830" spans="1:89">
      <c r="A830" s="315"/>
      <c r="B830" s="423"/>
      <c r="C830" s="424"/>
      <c r="D830" s="424"/>
      <c r="E830" s="424"/>
      <c r="F830" s="424"/>
      <c r="G830" s="424"/>
      <c r="H830" s="424"/>
      <c r="I830" s="424"/>
      <c r="J830" s="424"/>
      <c r="K830" s="425"/>
      <c r="L830" s="320"/>
      <c r="M830" s="319"/>
      <c r="N830" s="319"/>
      <c r="O830" s="319"/>
      <c r="P830" s="319"/>
      <c r="Q830" s="319"/>
      <c r="R830" s="319"/>
      <c r="S830" s="319"/>
      <c r="T830" s="319"/>
      <c r="U830" s="319"/>
      <c r="V830" s="319"/>
      <c r="W830" s="319"/>
      <c r="X830" s="319"/>
      <c r="Y830" s="319"/>
      <c r="Z830" s="319"/>
      <c r="AA830" s="319"/>
      <c r="AB830" s="319"/>
      <c r="AC830" s="319"/>
      <c r="AD830" s="319"/>
      <c r="AE830" s="319"/>
      <c r="AF830" s="319"/>
      <c r="AG830" s="319"/>
      <c r="AH830" s="319"/>
      <c r="AI830" s="319"/>
      <c r="AJ830" s="319"/>
      <c r="AK830" s="319"/>
      <c r="AL830" s="319"/>
      <c r="AM830" s="319"/>
      <c r="AN830" s="319"/>
      <c r="AO830" s="319"/>
      <c r="AP830" s="319"/>
      <c r="AQ830" s="319"/>
      <c r="AR830" s="319"/>
      <c r="AS830" s="319"/>
      <c r="AT830" s="319"/>
      <c r="AU830" s="319"/>
      <c r="AV830" s="319"/>
      <c r="AW830" s="319"/>
      <c r="AX830" s="319"/>
      <c r="AY830" s="319"/>
      <c r="AZ830" s="319"/>
      <c r="BA830" s="319"/>
      <c r="BB830" s="319"/>
      <c r="BC830" s="319"/>
      <c r="BD830" s="319"/>
      <c r="BE830" s="319"/>
      <c r="BF830" s="319"/>
      <c r="BG830" s="319"/>
      <c r="BH830" s="319"/>
      <c r="BI830" s="319"/>
      <c r="BJ830" s="319"/>
      <c r="BK830" s="319"/>
      <c r="BL830" s="319"/>
      <c r="BM830" s="319"/>
      <c r="BN830" s="319"/>
      <c r="BO830" s="319"/>
      <c r="BP830" s="319"/>
      <c r="BQ830" s="319"/>
      <c r="BR830" s="319"/>
      <c r="BS830" s="319"/>
      <c r="BT830" s="319"/>
      <c r="BU830" s="319"/>
      <c r="BV830" s="319"/>
      <c r="BW830" s="319"/>
      <c r="BX830" s="319"/>
      <c r="BY830" s="319"/>
      <c r="BZ830" s="319"/>
      <c r="CA830" s="319"/>
      <c r="CB830" s="319"/>
      <c r="CC830" s="319"/>
      <c r="CD830" s="319"/>
      <c r="CE830" s="319"/>
      <c r="CF830" s="319"/>
      <c r="CG830" s="319"/>
      <c r="CH830" s="319"/>
      <c r="CI830" s="319"/>
      <c r="CJ830" s="319"/>
      <c r="CK830" s="319"/>
    </row>
    <row r="831" spans="1:89">
      <c r="A831" s="315"/>
      <c r="B831" s="423"/>
      <c r="C831" s="424"/>
      <c r="D831" s="424"/>
      <c r="E831" s="424"/>
      <c r="F831" s="424"/>
      <c r="G831" s="424"/>
      <c r="H831" s="424"/>
      <c r="I831" s="424"/>
      <c r="J831" s="424"/>
      <c r="K831" s="425"/>
      <c r="L831" s="320"/>
      <c r="M831" s="319"/>
      <c r="N831" s="319"/>
      <c r="O831" s="319"/>
      <c r="P831" s="319"/>
      <c r="Q831" s="319"/>
      <c r="R831" s="319"/>
      <c r="S831" s="319"/>
      <c r="T831" s="319"/>
      <c r="U831" s="319"/>
      <c r="V831" s="319"/>
      <c r="W831" s="319"/>
      <c r="X831" s="319"/>
      <c r="Y831" s="319"/>
      <c r="Z831" s="319"/>
      <c r="AA831" s="319"/>
      <c r="AB831" s="319"/>
      <c r="AC831" s="319"/>
      <c r="AD831" s="319"/>
      <c r="AE831" s="319"/>
      <c r="AF831" s="319"/>
      <c r="AG831" s="319"/>
      <c r="AH831" s="319"/>
      <c r="AI831" s="319"/>
      <c r="AJ831" s="319"/>
      <c r="AK831" s="319"/>
      <c r="AL831" s="319"/>
      <c r="AM831" s="319"/>
      <c r="AN831" s="319"/>
      <c r="AO831" s="319"/>
      <c r="AP831" s="319"/>
      <c r="AQ831" s="319"/>
      <c r="AR831" s="319"/>
      <c r="AS831" s="319"/>
      <c r="AT831" s="319"/>
      <c r="AU831" s="319"/>
      <c r="AV831" s="319"/>
      <c r="AW831" s="319"/>
      <c r="AX831" s="319"/>
      <c r="AY831" s="319"/>
      <c r="AZ831" s="319"/>
      <c r="BA831" s="319"/>
      <c r="BB831" s="319"/>
      <c r="BC831" s="319"/>
      <c r="BD831" s="319"/>
      <c r="BE831" s="319"/>
      <c r="BF831" s="319"/>
      <c r="BG831" s="319"/>
      <c r="BH831" s="319"/>
      <c r="BI831" s="319"/>
      <c r="BJ831" s="319"/>
      <c r="BK831" s="319"/>
      <c r="BL831" s="319"/>
      <c r="BM831" s="319"/>
      <c r="BN831" s="319"/>
      <c r="BO831" s="319"/>
      <c r="BP831" s="319"/>
      <c r="BQ831" s="319"/>
      <c r="BR831" s="319"/>
      <c r="BS831" s="319"/>
      <c r="BT831" s="319"/>
      <c r="BU831" s="319"/>
      <c r="BV831" s="319"/>
      <c r="BW831" s="319"/>
      <c r="BX831" s="319"/>
      <c r="BY831" s="319"/>
      <c r="BZ831" s="319"/>
      <c r="CA831" s="319"/>
      <c r="CB831" s="319"/>
      <c r="CC831" s="319"/>
      <c r="CD831" s="319"/>
      <c r="CE831" s="319"/>
      <c r="CF831" s="319"/>
      <c r="CG831" s="319"/>
      <c r="CH831" s="319"/>
      <c r="CI831" s="319"/>
      <c r="CJ831" s="319"/>
      <c r="CK831" s="319"/>
    </row>
    <row r="832" spans="1:89">
      <c r="A832" s="315"/>
      <c r="B832" s="423"/>
      <c r="C832" s="424"/>
      <c r="D832" s="424"/>
      <c r="E832" s="424"/>
      <c r="F832" s="424"/>
      <c r="G832" s="424"/>
      <c r="H832" s="424"/>
      <c r="I832" s="424"/>
      <c r="J832" s="424"/>
      <c r="K832" s="425"/>
      <c r="L832" s="320"/>
      <c r="M832" s="319"/>
      <c r="N832" s="319"/>
      <c r="O832" s="319"/>
      <c r="P832" s="319"/>
      <c r="Q832" s="319"/>
      <c r="R832" s="319"/>
      <c r="S832" s="319"/>
      <c r="T832" s="319"/>
      <c r="U832" s="319"/>
      <c r="V832" s="319"/>
      <c r="W832" s="319"/>
      <c r="X832" s="319"/>
      <c r="Y832" s="319"/>
      <c r="Z832" s="319"/>
      <c r="AA832" s="319"/>
      <c r="AB832" s="319"/>
      <c r="AC832" s="319"/>
      <c r="AD832" s="319"/>
      <c r="AE832" s="319"/>
      <c r="AF832" s="319"/>
      <c r="AG832" s="319"/>
      <c r="AH832" s="319"/>
      <c r="AI832" s="319"/>
      <c r="AJ832" s="319"/>
      <c r="AK832" s="319"/>
      <c r="AL832" s="319"/>
      <c r="AM832" s="319"/>
      <c r="AN832" s="319"/>
      <c r="AO832" s="319"/>
      <c r="AP832" s="319"/>
      <c r="AQ832" s="319"/>
      <c r="AR832" s="319"/>
      <c r="AS832" s="319"/>
      <c r="AT832" s="319"/>
      <c r="AU832" s="319"/>
      <c r="AV832" s="319"/>
      <c r="AW832" s="319"/>
      <c r="AX832" s="319"/>
      <c r="AY832" s="319"/>
      <c r="AZ832" s="319"/>
      <c r="BA832" s="319"/>
      <c r="BB832" s="319"/>
      <c r="BC832" s="319"/>
      <c r="BD832" s="319"/>
      <c r="BE832" s="319"/>
      <c r="BF832" s="319"/>
      <c r="BG832" s="319"/>
      <c r="BH832" s="319"/>
      <c r="BI832" s="319"/>
      <c r="BJ832" s="319"/>
      <c r="BK832" s="319"/>
      <c r="BL832" s="319"/>
      <c r="BM832" s="319"/>
      <c r="BN832" s="319"/>
      <c r="BO832" s="319"/>
      <c r="BP832" s="319"/>
      <c r="BQ832" s="319"/>
      <c r="BR832" s="319"/>
      <c r="BS832" s="319"/>
      <c r="BT832" s="319"/>
      <c r="BU832" s="319"/>
      <c r="BV832" s="319"/>
      <c r="BW832" s="319"/>
      <c r="BX832" s="319"/>
      <c r="BY832" s="319"/>
      <c r="BZ832" s="319"/>
      <c r="CA832" s="319"/>
      <c r="CB832" s="319"/>
      <c r="CC832" s="319"/>
      <c r="CD832" s="319"/>
      <c r="CE832" s="319"/>
      <c r="CF832" s="319"/>
      <c r="CG832" s="319"/>
      <c r="CH832" s="319"/>
      <c r="CI832" s="319"/>
      <c r="CJ832" s="319"/>
      <c r="CK832" s="319"/>
    </row>
    <row r="833" spans="1:89">
      <c r="A833" s="315"/>
      <c r="B833" s="423"/>
      <c r="C833" s="424"/>
      <c r="D833" s="424"/>
      <c r="E833" s="424"/>
      <c r="F833" s="424"/>
      <c r="G833" s="424"/>
      <c r="H833" s="424"/>
      <c r="I833" s="424"/>
      <c r="J833" s="424"/>
      <c r="K833" s="425"/>
      <c r="L833" s="320"/>
      <c r="M833" s="319"/>
      <c r="N833" s="319"/>
      <c r="O833" s="319"/>
      <c r="P833" s="319"/>
      <c r="Q833" s="319"/>
      <c r="R833" s="319"/>
      <c r="S833" s="319"/>
      <c r="T833" s="319"/>
      <c r="U833" s="319"/>
      <c r="V833" s="319"/>
      <c r="W833" s="319"/>
      <c r="X833" s="319"/>
      <c r="Y833" s="319"/>
      <c r="Z833" s="319"/>
      <c r="AA833" s="319"/>
      <c r="AB833" s="319"/>
      <c r="AC833" s="319"/>
      <c r="AD833" s="319"/>
      <c r="AE833" s="319"/>
      <c r="AF833" s="319"/>
      <c r="AG833" s="319"/>
      <c r="AH833" s="319"/>
      <c r="AI833" s="319"/>
      <c r="AJ833" s="319"/>
      <c r="AK833" s="319"/>
      <c r="AL833" s="319"/>
      <c r="AM833" s="319"/>
      <c r="AN833" s="319"/>
      <c r="AO833" s="319"/>
      <c r="AP833" s="319"/>
      <c r="AQ833" s="319"/>
      <c r="AR833" s="319"/>
      <c r="AS833" s="319"/>
      <c r="AT833" s="319"/>
      <c r="AU833" s="319"/>
      <c r="AV833" s="319"/>
      <c r="AW833" s="319"/>
      <c r="AX833" s="319"/>
      <c r="AY833" s="319"/>
      <c r="AZ833" s="319"/>
      <c r="BA833" s="319"/>
      <c r="BB833" s="319"/>
      <c r="BC833" s="319"/>
      <c r="BD833" s="319"/>
      <c r="BE833" s="319"/>
      <c r="BF833" s="319"/>
      <c r="BG833" s="319"/>
      <c r="BH833" s="319"/>
      <c r="BI833" s="319"/>
      <c r="BJ833" s="319"/>
      <c r="BK833" s="319"/>
      <c r="BL833" s="319"/>
      <c r="BM833" s="319"/>
      <c r="BN833" s="319"/>
      <c r="BO833" s="319"/>
      <c r="BP833" s="319"/>
      <c r="BQ833" s="319"/>
      <c r="BR833" s="319"/>
      <c r="BS833" s="319"/>
      <c r="BT833" s="319"/>
      <c r="BU833" s="319"/>
      <c r="BV833" s="319"/>
      <c r="BW833" s="319"/>
      <c r="BX833" s="319"/>
      <c r="BY833" s="319"/>
      <c r="BZ833" s="319"/>
      <c r="CA833" s="319"/>
      <c r="CB833" s="319"/>
      <c r="CC833" s="319"/>
      <c r="CD833" s="319"/>
      <c r="CE833" s="319"/>
      <c r="CF833" s="319"/>
      <c r="CG833" s="319"/>
      <c r="CH833" s="319"/>
      <c r="CI833" s="319"/>
      <c r="CJ833" s="319"/>
      <c r="CK833" s="319"/>
    </row>
    <row r="834" spans="1:89">
      <c r="A834" s="315"/>
      <c r="B834" s="423"/>
      <c r="C834" s="424"/>
      <c r="D834" s="424"/>
      <c r="E834" s="424"/>
      <c r="F834" s="424"/>
      <c r="G834" s="424"/>
      <c r="H834" s="424"/>
      <c r="I834" s="424"/>
      <c r="J834" s="424"/>
      <c r="K834" s="425"/>
      <c r="L834" s="320"/>
      <c r="M834" s="319"/>
      <c r="N834" s="319"/>
      <c r="O834" s="319"/>
      <c r="P834" s="319"/>
      <c r="Q834" s="319"/>
      <c r="R834" s="319"/>
      <c r="S834" s="319"/>
      <c r="T834" s="319"/>
      <c r="U834" s="319"/>
      <c r="V834" s="319"/>
      <c r="W834" s="319"/>
      <c r="X834" s="319"/>
      <c r="Y834" s="319"/>
      <c r="Z834" s="319"/>
      <c r="AA834" s="319"/>
      <c r="AB834" s="319"/>
      <c r="AC834" s="319"/>
      <c r="AD834" s="319"/>
      <c r="AE834" s="319"/>
      <c r="AF834" s="319"/>
      <c r="AG834" s="319"/>
      <c r="AH834" s="319"/>
      <c r="AI834" s="319"/>
      <c r="AJ834" s="319"/>
      <c r="AK834" s="319"/>
      <c r="AL834" s="319"/>
      <c r="AM834" s="319"/>
      <c r="AN834" s="319"/>
      <c r="AO834" s="319"/>
      <c r="AP834" s="319"/>
      <c r="AQ834" s="319"/>
      <c r="AR834" s="319"/>
      <c r="AS834" s="319"/>
      <c r="AT834" s="319"/>
      <c r="AU834" s="319"/>
      <c r="AV834" s="319"/>
      <c r="AW834" s="319"/>
      <c r="AX834" s="319"/>
      <c r="AY834" s="319"/>
      <c r="AZ834" s="319"/>
      <c r="BA834" s="319"/>
      <c r="BB834" s="319"/>
      <c r="BC834" s="319"/>
      <c r="BD834" s="319"/>
      <c r="BE834" s="319"/>
      <c r="BF834" s="319"/>
      <c r="BG834" s="319"/>
      <c r="BH834" s="319"/>
      <c r="BI834" s="319"/>
      <c r="BJ834" s="319"/>
      <c r="BK834" s="319"/>
      <c r="BL834" s="319"/>
      <c r="BM834" s="319"/>
      <c r="BN834" s="319"/>
      <c r="BO834" s="319"/>
      <c r="BP834" s="319"/>
      <c r="BQ834" s="319"/>
      <c r="BR834" s="319"/>
      <c r="BS834" s="319"/>
      <c r="BT834" s="319"/>
      <c r="BU834" s="319"/>
      <c r="BV834" s="319"/>
      <c r="BW834" s="319"/>
      <c r="BX834" s="319"/>
      <c r="BY834" s="319"/>
      <c r="BZ834" s="319"/>
      <c r="CA834" s="319"/>
      <c r="CB834" s="319"/>
      <c r="CC834" s="319"/>
      <c r="CD834" s="319"/>
      <c r="CE834" s="319"/>
      <c r="CF834" s="319"/>
      <c r="CG834" s="319"/>
      <c r="CH834" s="319"/>
      <c r="CI834" s="319"/>
      <c r="CJ834" s="319"/>
      <c r="CK834" s="319"/>
    </row>
    <row r="835" spans="1:89">
      <c r="A835" s="315"/>
      <c r="B835" s="423"/>
      <c r="C835" s="424"/>
      <c r="D835" s="424"/>
      <c r="E835" s="424"/>
      <c r="F835" s="424"/>
      <c r="G835" s="424"/>
      <c r="H835" s="424"/>
      <c r="I835" s="424"/>
      <c r="J835" s="424"/>
      <c r="K835" s="425"/>
      <c r="L835" s="320"/>
      <c r="M835" s="319"/>
      <c r="N835" s="319"/>
      <c r="O835" s="319"/>
      <c r="P835" s="319"/>
      <c r="Q835" s="319"/>
      <c r="R835" s="319"/>
      <c r="S835" s="319"/>
      <c r="T835" s="319"/>
      <c r="U835" s="319"/>
      <c r="V835" s="319"/>
      <c r="W835" s="319"/>
      <c r="X835" s="319"/>
      <c r="Y835" s="319"/>
      <c r="Z835" s="319"/>
      <c r="AA835" s="319"/>
      <c r="AB835" s="319"/>
      <c r="AC835" s="319"/>
      <c r="AD835" s="319"/>
      <c r="AE835" s="319"/>
      <c r="AF835" s="319"/>
      <c r="AG835" s="319"/>
      <c r="AH835" s="319"/>
      <c r="AI835" s="319"/>
      <c r="AJ835" s="319"/>
      <c r="AK835" s="319"/>
      <c r="AL835" s="319"/>
      <c r="AM835" s="319"/>
      <c r="AN835" s="319"/>
      <c r="AO835" s="319"/>
      <c r="AP835" s="319"/>
      <c r="AQ835" s="319"/>
      <c r="AR835" s="319"/>
      <c r="AS835" s="319"/>
      <c r="AT835" s="319"/>
      <c r="AU835" s="319"/>
      <c r="AV835" s="319"/>
      <c r="AW835" s="319"/>
      <c r="AX835" s="319"/>
      <c r="AY835" s="319"/>
      <c r="AZ835" s="319"/>
      <c r="BA835" s="319"/>
      <c r="BB835" s="319"/>
      <c r="BC835" s="319"/>
      <c r="BD835" s="319"/>
      <c r="BE835" s="319"/>
      <c r="BF835" s="319"/>
      <c r="BG835" s="319"/>
      <c r="BH835" s="319"/>
      <c r="BI835" s="319"/>
      <c r="BJ835" s="319"/>
      <c r="BK835" s="319"/>
      <c r="BL835" s="319"/>
      <c r="BM835" s="319"/>
      <c r="BN835" s="319"/>
      <c r="BO835" s="319"/>
      <c r="BP835" s="319"/>
      <c r="BQ835" s="319"/>
      <c r="BR835" s="319"/>
      <c r="BS835" s="319"/>
      <c r="BT835" s="319"/>
      <c r="BU835" s="319"/>
      <c r="BV835" s="319"/>
      <c r="BW835" s="319"/>
      <c r="BX835" s="319"/>
      <c r="BY835" s="319"/>
      <c r="BZ835" s="319"/>
      <c r="CA835" s="319"/>
      <c r="CB835" s="319"/>
      <c r="CC835" s="319"/>
      <c r="CD835" s="319"/>
      <c r="CE835" s="319"/>
      <c r="CF835" s="319"/>
      <c r="CG835" s="319"/>
      <c r="CH835" s="319"/>
      <c r="CI835" s="319"/>
      <c r="CJ835" s="319"/>
      <c r="CK835" s="319"/>
    </row>
    <row r="836" spans="1:89">
      <c r="A836" s="315"/>
      <c r="B836" s="423"/>
      <c r="C836" s="424"/>
      <c r="D836" s="424"/>
      <c r="E836" s="424"/>
      <c r="F836" s="424"/>
      <c r="G836" s="424"/>
      <c r="H836" s="424"/>
      <c r="I836" s="424"/>
      <c r="J836" s="424"/>
      <c r="K836" s="425"/>
      <c r="L836" s="320"/>
      <c r="M836" s="319"/>
      <c r="N836" s="319"/>
      <c r="O836" s="319"/>
      <c r="P836" s="319"/>
      <c r="Q836" s="319"/>
      <c r="R836" s="319"/>
      <c r="S836" s="319"/>
      <c r="T836" s="319"/>
      <c r="U836" s="319"/>
      <c r="V836" s="319"/>
      <c r="W836" s="319"/>
      <c r="X836" s="319"/>
      <c r="Y836" s="319"/>
      <c r="Z836" s="319"/>
      <c r="AA836" s="319"/>
      <c r="AB836" s="319"/>
      <c r="AC836" s="319"/>
      <c r="AD836" s="319"/>
      <c r="AE836" s="319"/>
      <c r="AF836" s="319"/>
      <c r="AG836" s="319"/>
      <c r="AH836" s="319"/>
      <c r="AI836" s="319"/>
      <c r="AJ836" s="319"/>
      <c r="AK836" s="319"/>
      <c r="AL836" s="319"/>
      <c r="AM836" s="319"/>
      <c r="AN836" s="319"/>
      <c r="AO836" s="319"/>
      <c r="AP836" s="319"/>
      <c r="AQ836" s="319"/>
      <c r="AR836" s="319"/>
      <c r="AS836" s="319"/>
      <c r="AT836" s="319"/>
      <c r="AU836" s="319"/>
      <c r="AV836" s="319"/>
      <c r="AW836" s="319"/>
      <c r="AX836" s="319"/>
      <c r="AY836" s="319"/>
      <c r="AZ836" s="319"/>
      <c r="BA836" s="319"/>
      <c r="BB836" s="319"/>
      <c r="BC836" s="319"/>
      <c r="BD836" s="319"/>
      <c r="BE836" s="319"/>
      <c r="BF836" s="319"/>
      <c r="BG836" s="319"/>
      <c r="BH836" s="319"/>
      <c r="BI836" s="319"/>
      <c r="BJ836" s="319"/>
      <c r="BK836" s="319"/>
      <c r="BL836" s="319"/>
      <c r="BM836" s="319"/>
      <c r="BN836" s="319"/>
      <c r="BO836" s="319"/>
      <c r="BP836" s="319"/>
      <c r="BQ836" s="319"/>
      <c r="BR836" s="319"/>
      <c r="BS836" s="319"/>
      <c r="BT836" s="319"/>
      <c r="BU836" s="319"/>
      <c r="BV836" s="319"/>
      <c r="BW836" s="319"/>
      <c r="BX836" s="319"/>
      <c r="BY836" s="319"/>
      <c r="BZ836" s="319"/>
      <c r="CA836" s="319"/>
      <c r="CB836" s="319"/>
      <c r="CC836" s="319"/>
      <c r="CD836" s="319"/>
      <c r="CE836" s="319"/>
      <c r="CF836" s="319"/>
      <c r="CG836" s="319"/>
      <c r="CH836" s="319"/>
      <c r="CI836" s="319"/>
      <c r="CJ836" s="319"/>
      <c r="CK836" s="319"/>
    </row>
    <row r="837" spans="1:89">
      <c r="A837" s="315"/>
      <c r="B837" s="423"/>
      <c r="C837" s="424"/>
      <c r="D837" s="424"/>
      <c r="E837" s="424"/>
      <c r="F837" s="424"/>
      <c r="G837" s="424"/>
      <c r="H837" s="424"/>
      <c r="I837" s="424"/>
      <c r="J837" s="424"/>
      <c r="K837" s="425"/>
      <c r="L837" s="320"/>
      <c r="M837" s="319"/>
      <c r="N837" s="319"/>
      <c r="O837" s="319"/>
      <c r="P837" s="319"/>
      <c r="Q837" s="319"/>
      <c r="R837" s="319"/>
      <c r="S837" s="319"/>
      <c r="T837" s="319"/>
      <c r="U837" s="319"/>
      <c r="V837" s="319"/>
      <c r="W837" s="319"/>
      <c r="X837" s="319"/>
      <c r="Y837" s="319"/>
      <c r="Z837" s="319"/>
      <c r="AA837" s="319"/>
      <c r="AB837" s="319"/>
      <c r="AC837" s="319"/>
      <c r="AD837" s="319"/>
      <c r="AE837" s="319"/>
      <c r="AF837" s="319"/>
      <c r="AG837" s="319"/>
      <c r="AH837" s="319"/>
      <c r="AI837" s="319"/>
      <c r="AJ837" s="319"/>
      <c r="AK837" s="319"/>
      <c r="AL837" s="319"/>
      <c r="AM837" s="319"/>
      <c r="AN837" s="319"/>
      <c r="AO837" s="319"/>
      <c r="AP837" s="319"/>
      <c r="AQ837" s="319"/>
      <c r="AR837" s="319"/>
      <c r="AS837" s="319"/>
      <c r="AT837" s="319"/>
      <c r="AU837" s="319"/>
      <c r="AV837" s="319"/>
      <c r="AW837" s="319"/>
      <c r="AX837" s="319"/>
      <c r="AY837" s="319"/>
      <c r="AZ837" s="319"/>
      <c r="BA837" s="319"/>
      <c r="BB837" s="319"/>
      <c r="BC837" s="319"/>
      <c r="BD837" s="319"/>
      <c r="BE837" s="319"/>
      <c r="BF837" s="319"/>
      <c r="BG837" s="319"/>
      <c r="BH837" s="319"/>
      <c r="BI837" s="319"/>
      <c r="BJ837" s="319"/>
      <c r="BK837" s="319"/>
      <c r="BL837" s="319"/>
      <c r="BM837" s="319"/>
      <c r="BN837" s="319"/>
      <c r="BO837" s="319"/>
      <c r="BP837" s="319"/>
      <c r="BQ837" s="319"/>
      <c r="BR837" s="319"/>
      <c r="BS837" s="319"/>
      <c r="BT837" s="319"/>
      <c r="BU837" s="319"/>
      <c r="BV837" s="319"/>
      <c r="BW837" s="319"/>
      <c r="BX837" s="319"/>
      <c r="BY837" s="319"/>
      <c r="BZ837" s="319"/>
      <c r="CA837" s="319"/>
      <c r="CB837" s="319"/>
      <c r="CC837" s="319"/>
      <c r="CD837" s="319"/>
      <c r="CE837" s="319"/>
      <c r="CF837" s="319"/>
      <c r="CG837" s="319"/>
      <c r="CH837" s="319"/>
      <c r="CI837" s="319"/>
      <c r="CJ837" s="319"/>
      <c r="CK837" s="319"/>
    </row>
    <row r="838" spans="1:89">
      <c r="A838" s="315"/>
      <c r="B838" s="423"/>
      <c r="C838" s="424"/>
      <c r="D838" s="424"/>
      <c r="E838" s="424"/>
      <c r="F838" s="424"/>
      <c r="G838" s="424"/>
      <c r="H838" s="424"/>
      <c r="I838" s="424"/>
      <c r="J838" s="424"/>
      <c r="K838" s="425"/>
      <c r="L838" s="320"/>
      <c r="M838" s="319"/>
      <c r="N838" s="319"/>
      <c r="O838" s="319"/>
      <c r="P838" s="319"/>
      <c r="Q838" s="319"/>
      <c r="R838" s="319"/>
      <c r="S838" s="319"/>
      <c r="T838" s="319"/>
      <c r="U838" s="319"/>
      <c r="V838" s="319"/>
      <c r="W838" s="319"/>
      <c r="X838" s="319"/>
      <c r="Y838" s="319"/>
      <c r="Z838" s="319"/>
      <c r="AA838" s="319"/>
      <c r="AB838" s="319"/>
      <c r="AC838" s="319"/>
      <c r="AD838" s="319"/>
      <c r="AE838" s="319"/>
      <c r="AF838" s="319"/>
      <c r="AG838" s="319"/>
      <c r="AH838" s="319"/>
      <c r="AI838" s="319"/>
      <c r="AJ838" s="319"/>
      <c r="AK838" s="319"/>
      <c r="AL838" s="319"/>
      <c r="AM838" s="319"/>
      <c r="AN838" s="319"/>
      <c r="AO838" s="319"/>
      <c r="AP838" s="319"/>
      <c r="AQ838" s="319"/>
      <c r="AR838" s="319"/>
      <c r="AS838" s="319"/>
      <c r="AT838" s="319"/>
      <c r="AU838" s="319"/>
      <c r="AV838" s="319"/>
      <c r="AW838" s="319"/>
      <c r="AX838" s="319"/>
      <c r="AY838" s="319"/>
      <c r="AZ838" s="319"/>
      <c r="BA838" s="319"/>
      <c r="BB838" s="319"/>
      <c r="BC838" s="319"/>
      <c r="BD838" s="319"/>
      <c r="BE838" s="319"/>
      <c r="BF838" s="319"/>
      <c r="BG838" s="319"/>
      <c r="BH838" s="319"/>
      <c r="BI838" s="319"/>
      <c r="BJ838" s="319"/>
      <c r="BK838" s="319"/>
      <c r="BL838" s="319"/>
      <c r="BM838" s="319"/>
      <c r="BN838" s="319"/>
      <c r="BO838" s="319"/>
      <c r="BP838" s="319"/>
      <c r="BQ838" s="319"/>
      <c r="BR838" s="319"/>
      <c r="BS838" s="319"/>
      <c r="BT838" s="319"/>
      <c r="BU838" s="319"/>
      <c r="BV838" s="319"/>
      <c r="BW838" s="319"/>
      <c r="BX838" s="319"/>
      <c r="BY838" s="319"/>
      <c r="BZ838" s="319"/>
      <c r="CA838" s="319"/>
      <c r="CB838" s="319"/>
      <c r="CC838" s="319"/>
      <c r="CD838" s="319"/>
      <c r="CE838" s="319"/>
      <c r="CF838" s="319"/>
      <c r="CG838" s="319"/>
      <c r="CH838" s="319"/>
      <c r="CI838" s="319"/>
      <c r="CJ838" s="319"/>
      <c r="CK838" s="319"/>
    </row>
    <row r="839" spans="1:89">
      <c r="A839" s="315"/>
      <c r="B839" s="423"/>
      <c r="C839" s="424"/>
      <c r="D839" s="424"/>
      <c r="E839" s="424"/>
      <c r="F839" s="424"/>
      <c r="G839" s="424"/>
      <c r="H839" s="424"/>
      <c r="I839" s="424"/>
      <c r="J839" s="424"/>
      <c r="K839" s="425"/>
      <c r="L839" s="320"/>
      <c r="M839" s="319"/>
      <c r="N839" s="319"/>
      <c r="O839" s="319"/>
      <c r="P839" s="319"/>
      <c r="Q839" s="319"/>
      <c r="R839" s="319"/>
      <c r="S839" s="319"/>
      <c r="T839" s="319"/>
      <c r="U839" s="319"/>
      <c r="V839" s="319"/>
      <c r="W839" s="319"/>
      <c r="X839" s="319"/>
      <c r="Y839" s="319"/>
      <c r="Z839" s="319"/>
      <c r="AA839" s="319"/>
      <c r="AB839" s="319"/>
      <c r="AC839" s="319"/>
      <c r="AD839" s="319"/>
      <c r="AE839" s="319"/>
      <c r="AF839" s="319"/>
      <c r="AG839" s="319"/>
      <c r="AH839" s="319"/>
      <c r="AI839" s="319"/>
      <c r="AJ839" s="319"/>
      <c r="AK839" s="319"/>
      <c r="AL839" s="319"/>
      <c r="AM839" s="319"/>
      <c r="AN839" s="319"/>
      <c r="AO839" s="319"/>
      <c r="AP839" s="319"/>
      <c r="AQ839" s="319"/>
      <c r="AR839" s="319"/>
      <c r="AS839" s="319"/>
      <c r="AT839" s="319"/>
      <c r="AU839" s="319"/>
      <c r="AV839" s="319"/>
      <c r="AW839" s="319"/>
      <c r="AX839" s="319"/>
      <c r="AY839" s="319"/>
      <c r="AZ839" s="319"/>
      <c r="BA839" s="319"/>
      <c r="BB839" s="319"/>
      <c r="BC839" s="319"/>
      <c r="BD839" s="319"/>
      <c r="BE839" s="319"/>
      <c r="BF839" s="319"/>
      <c r="BG839" s="319"/>
      <c r="BH839" s="319"/>
      <c r="BI839" s="319"/>
      <c r="BJ839" s="319"/>
      <c r="BK839" s="319"/>
      <c r="BL839" s="319"/>
      <c r="BM839" s="319"/>
      <c r="BN839" s="319"/>
      <c r="BO839" s="319"/>
      <c r="BP839" s="319"/>
      <c r="BQ839" s="319"/>
      <c r="BR839" s="319"/>
      <c r="BS839" s="319"/>
      <c r="BT839" s="319"/>
      <c r="BU839" s="319"/>
      <c r="BV839" s="319"/>
      <c r="BW839" s="319"/>
      <c r="BX839" s="319"/>
      <c r="BY839" s="319"/>
      <c r="BZ839" s="319"/>
      <c r="CA839" s="319"/>
      <c r="CB839" s="319"/>
      <c r="CC839" s="319"/>
      <c r="CD839" s="319"/>
      <c r="CE839" s="319"/>
      <c r="CF839" s="319"/>
      <c r="CG839" s="319"/>
      <c r="CH839" s="319"/>
      <c r="CI839" s="319"/>
      <c r="CJ839" s="319"/>
      <c r="CK839" s="319"/>
    </row>
    <row r="840" spans="1:89">
      <c r="A840" s="315"/>
      <c r="B840" s="423"/>
      <c r="C840" s="424"/>
      <c r="D840" s="424"/>
      <c r="E840" s="424"/>
      <c r="F840" s="424"/>
      <c r="G840" s="424"/>
      <c r="H840" s="424"/>
      <c r="I840" s="424"/>
      <c r="J840" s="424"/>
      <c r="K840" s="425"/>
      <c r="L840" s="320"/>
      <c r="M840" s="319"/>
      <c r="N840" s="319"/>
      <c r="O840" s="319"/>
      <c r="P840" s="319"/>
      <c r="Q840" s="319"/>
      <c r="R840" s="319"/>
      <c r="S840" s="319"/>
      <c r="T840" s="319"/>
      <c r="U840" s="319"/>
      <c r="V840" s="319"/>
      <c r="W840" s="319"/>
      <c r="X840" s="319"/>
      <c r="Y840" s="319"/>
      <c r="Z840" s="319"/>
      <c r="AA840" s="319"/>
      <c r="AB840" s="319"/>
      <c r="AC840" s="319"/>
      <c r="AD840" s="319"/>
      <c r="AE840" s="319"/>
      <c r="AF840" s="319"/>
      <c r="AG840" s="319"/>
      <c r="AH840" s="319"/>
      <c r="AI840" s="319"/>
      <c r="AJ840" s="319"/>
      <c r="AK840" s="319"/>
      <c r="AL840" s="319"/>
      <c r="AM840" s="319"/>
      <c r="AN840" s="319"/>
      <c r="AO840" s="319"/>
      <c r="AP840" s="319"/>
      <c r="AQ840" s="319"/>
      <c r="AR840" s="319"/>
      <c r="AS840" s="319"/>
      <c r="AT840" s="319"/>
      <c r="AU840" s="319"/>
      <c r="AV840" s="319"/>
      <c r="AW840" s="319"/>
      <c r="AX840" s="319"/>
      <c r="AY840" s="319"/>
      <c r="AZ840" s="319"/>
      <c r="BA840" s="319"/>
      <c r="BB840" s="319"/>
      <c r="BC840" s="319"/>
      <c r="BD840" s="319"/>
      <c r="BE840" s="319"/>
      <c r="BF840" s="319"/>
      <c r="BG840" s="319"/>
      <c r="BH840" s="319"/>
      <c r="BI840" s="319"/>
      <c r="BJ840" s="319"/>
      <c r="BK840" s="319"/>
      <c r="BL840" s="319"/>
      <c r="BM840" s="319"/>
      <c r="BN840" s="319"/>
      <c r="BO840" s="319"/>
      <c r="BP840" s="319"/>
      <c r="BQ840" s="319"/>
      <c r="BR840" s="319"/>
      <c r="BS840" s="319"/>
      <c r="BT840" s="319"/>
      <c r="BU840" s="319"/>
      <c r="BV840" s="319"/>
      <c r="BW840" s="319"/>
      <c r="BX840" s="319"/>
      <c r="BY840" s="319"/>
      <c r="BZ840" s="319"/>
      <c r="CA840" s="319"/>
      <c r="CB840" s="319"/>
      <c r="CC840" s="319"/>
      <c r="CD840" s="319"/>
      <c r="CE840" s="319"/>
      <c r="CF840" s="319"/>
      <c r="CG840" s="319"/>
      <c r="CH840" s="319"/>
      <c r="CI840" s="319"/>
      <c r="CJ840" s="319"/>
      <c r="CK840" s="319"/>
    </row>
    <row r="841" spans="1:89">
      <c r="A841" s="315"/>
      <c r="B841" s="423"/>
      <c r="C841" s="424"/>
      <c r="D841" s="424"/>
      <c r="E841" s="424"/>
      <c r="F841" s="424"/>
      <c r="G841" s="424"/>
      <c r="H841" s="424"/>
      <c r="I841" s="424"/>
      <c r="J841" s="424"/>
      <c r="K841" s="425"/>
      <c r="L841" s="320"/>
      <c r="M841" s="319"/>
      <c r="N841" s="319"/>
      <c r="O841" s="319"/>
      <c r="P841" s="319"/>
      <c r="Q841" s="319"/>
      <c r="R841" s="319"/>
      <c r="S841" s="319"/>
      <c r="T841" s="319"/>
      <c r="U841" s="319"/>
      <c r="V841" s="319"/>
      <c r="W841" s="319"/>
      <c r="X841" s="319"/>
      <c r="Y841" s="319"/>
      <c r="Z841" s="319"/>
      <c r="AA841" s="319"/>
      <c r="AB841" s="319"/>
      <c r="AC841" s="319"/>
      <c r="AD841" s="319"/>
      <c r="AE841" s="319"/>
      <c r="AF841" s="319"/>
      <c r="AG841" s="319"/>
      <c r="AH841" s="319"/>
      <c r="AI841" s="319"/>
      <c r="AJ841" s="319"/>
      <c r="AK841" s="319"/>
      <c r="AL841" s="319"/>
      <c r="AM841" s="319"/>
      <c r="AN841" s="319"/>
      <c r="AO841" s="319"/>
      <c r="AP841" s="319"/>
      <c r="AQ841" s="319"/>
      <c r="AR841" s="319"/>
      <c r="AS841" s="319"/>
      <c r="AT841" s="319"/>
      <c r="AU841" s="319"/>
      <c r="AV841" s="319"/>
      <c r="AW841" s="319"/>
      <c r="AX841" s="319"/>
      <c r="AY841" s="319"/>
      <c r="AZ841" s="319"/>
      <c r="BA841" s="319"/>
      <c r="BB841" s="319"/>
      <c r="BC841" s="319"/>
      <c r="BD841" s="319"/>
      <c r="BE841" s="319"/>
      <c r="BF841" s="319"/>
      <c r="BG841" s="319"/>
      <c r="BH841" s="319"/>
      <c r="BI841" s="319"/>
      <c r="BJ841" s="319"/>
      <c r="BK841" s="319"/>
      <c r="BL841" s="319"/>
      <c r="BM841" s="319"/>
      <c r="BN841" s="319"/>
      <c r="BO841" s="319"/>
      <c r="BP841" s="319"/>
      <c r="BQ841" s="319"/>
      <c r="BR841" s="319"/>
      <c r="BS841" s="319"/>
      <c r="BT841" s="319"/>
      <c r="BU841" s="319"/>
      <c r="BV841" s="319"/>
      <c r="BW841" s="319"/>
      <c r="BX841" s="319"/>
      <c r="BY841" s="319"/>
      <c r="BZ841" s="319"/>
      <c r="CA841" s="319"/>
      <c r="CB841" s="319"/>
      <c r="CC841" s="319"/>
      <c r="CD841" s="319"/>
      <c r="CE841" s="319"/>
      <c r="CF841" s="319"/>
      <c r="CG841" s="319"/>
      <c r="CH841" s="319"/>
      <c r="CI841" s="319"/>
      <c r="CJ841" s="319"/>
      <c r="CK841" s="319"/>
    </row>
    <row r="842" spans="1:89">
      <c r="A842" s="315"/>
      <c r="B842" s="423"/>
      <c r="C842" s="424"/>
      <c r="D842" s="424"/>
      <c r="E842" s="424"/>
      <c r="F842" s="424"/>
      <c r="G842" s="424"/>
      <c r="H842" s="424"/>
      <c r="I842" s="424"/>
      <c r="J842" s="424"/>
      <c r="K842" s="425"/>
      <c r="L842" s="320"/>
      <c r="M842" s="319"/>
      <c r="N842" s="319"/>
      <c r="O842" s="319"/>
      <c r="P842" s="319"/>
      <c r="Q842" s="319"/>
      <c r="R842" s="319"/>
      <c r="S842" s="319"/>
      <c r="T842" s="319"/>
      <c r="U842" s="319"/>
      <c r="V842" s="319"/>
      <c r="W842" s="319"/>
      <c r="X842" s="319"/>
      <c r="Y842" s="319"/>
      <c r="Z842" s="319"/>
      <c r="AA842" s="319"/>
      <c r="AB842" s="319"/>
      <c r="AC842" s="319"/>
      <c r="AD842" s="319"/>
      <c r="AE842" s="319"/>
      <c r="AF842" s="319"/>
      <c r="AG842" s="319"/>
      <c r="AH842" s="319"/>
      <c r="AI842" s="319"/>
      <c r="AJ842" s="319"/>
      <c r="AK842" s="319"/>
      <c r="AL842" s="319"/>
      <c r="AM842" s="319"/>
      <c r="AN842" s="319"/>
      <c r="AO842" s="319"/>
      <c r="AP842" s="319"/>
      <c r="AQ842" s="319"/>
      <c r="AR842" s="319"/>
      <c r="AS842" s="319"/>
      <c r="AT842" s="319"/>
      <c r="AU842" s="319"/>
      <c r="AV842" s="319"/>
      <c r="AW842" s="319"/>
      <c r="AX842" s="319"/>
      <c r="AY842" s="319"/>
      <c r="AZ842" s="319"/>
      <c r="BA842" s="319"/>
      <c r="BB842" s="319"/>
      <c r="BC842" s="319"/>
      <c r="BD842" s="319"/>
      <c r="BE842" s="319"/>
      <c r="BF842" s="319"/>
      <c r="BG842" s="319"/>
      <c r="BH842" s="319"/>
      <c r="BI842" s="319"/>
      <c r="BJ842" s="319"/>
      <c r="BK842" s="319"/>
      <c r="BL842" s="319"/>
      <c r="BM842" s="319"/>
      <c r="BN842" s="319"/>
      <c r="BO842" s="319"/>
      <c r="BP842" s="319"/>
      <c r="BQ842" s="319"/>
      <c r="BR842" s="319"/>
      <c r="BS842" s="319"/>
      <c r="BT842" s="319"/>
      <c r="BU842" s="319"/>
      <c r="BV842" s="319"/>
      <c r="BW842" s="319"/>
      <c r="BX842" s="319"/>
      <c r="BY842" s="319"/>
      <c r="BZ842" s="319"/>
      <c r="CA842" s="319"/>
      <c r="CB842" s="319"/>
      <c r="CC842" s="319"/>
      <c r="CD842" s="319"/>
      <c r="CE842" s="319"/>
      <c r="CF842" s="319"/>
      <c r="CG842" s="319"/>
      <c r="CH842" s="319"/>
      <c r="CI842" s="319"/>
      <c r="CJ842" s="319"/>
      <c r="CK842" s="319"/>
    </row>
    <row r="843" spans="1:89">
      <c r="A843" s="315"/>
      <c r="B843" s="423"/>
      <c r="C843" s="424"/>
      <c r="D843" s="424"/>
      <c r="E843" s="424"/>
      <c r="F843" s="424"/>
      <c r="G843" s="424"/>
      <c r="H843" s="424"/>
      <c r="I843" s="424"/>
      <c r="J843" s="424"/>
      <c r="K843" s="425"/>
      <c r="L843" s="320"/>
      <c r="M843" s="319"/>
      <c r="N843" s="319"/>
      <c r="O843" s="319"/>
      <c r="P843" s="319"/>
      <c r="Q843" s="319"/>
      <c r="R843" s="319"/>
      <c r="S843" s="319"/>
      <c r="T843" s="319"/>
      <c r="U843" s="319"/>
      <c r="V843" s="319"/>
      <c r="W843" s="319"/>
      <c r="X843" s="319"/>
      <c r="Y843" s="319"/>
      <c r="Z843" s="319"/>
      <c r="AA843" s="319"/>
      <c r="AB843" s="319"/>
      <c r="AC843" s="319"/>
      <c r="AD843" s="319"/>
      <c r="AE843" s="319"/>
      <c r="AF843" s="319"/>
      <c r="AG843" s="319"/>
      <c r="AH843" s="319"/>
      <c r="AI843" s="319"/>
      <c r="AJ843" s="319"/>
      <c r="AK843" s="319"/>
      <c r="AL843" s="319"/>
      <c r="AM843" s="319"/>
      <c r="AN843" s="319"/>
      <c r="AO843" s="319"/>
      <c r="AP843" s="319"/>
      <c r="AQ843" s="319"/>
      <c r="AR843" s="319"/>
      <c r="AS843" s="319"/>
      <c r="AT843" s="319"/>
      <c r="AU843" s="319"/>
      <c r="AV843" s="319"/>
      <c r="AW843" s="319"/>
      <c r="AX843" s="319"/>
      <c r="AY843" s="319"/>
      <c r="AZ843" s="319"/>
      <c r="BA843" s="319"/>
      <c r="BB843" s="319"/>
      <c r="BC843" s="319"/>
      <c r="BD843" s="319"/>
      <c r="BE843" s="319"/>
      <c r="BF843" s="319"/>
      <c r="BG843" s="319"/>
      <c r="BH843" s="319"/>
      <c r="BI843" s="319"/>
      <c r="BJ843" s="319"/>
      <c r="BK843" s="319"/>
      <c r="BL843" s="319"/>
      <c r="BM843" s="319"/>
      <c r="BN843" s="319"/>
      <c r="BO843" s="319"/>
      <c r="BP843" s="319"/>
      <c r="BQ843" s="319"/>
      <c r="BR843" s="319"/>
      <c r="BS843" s="319"/>
      <c r="BT843" s="319"/>
      <c r="BU843" s="319"/>
      <c r="BV843" s="319"/>
      <c r="BW843" s="319"/>
      <c r="BX843" s="319"/>
      <c r="BY843" s="319"/>
      <c r="BZ843" s="319"/>
      <c r="CA843" s="319"/>
      <c r="CB843" s="319"/>
      <c r="CC843" s="319"/>
      <c r="CD843" s="319"/>
      <c r="CE843" s="319"/>
      <c r="CF843" s="319"/>
      <c r="CG843" s="319"/>
      <c r="CH843" s="319"/>
      <c r="CI843" s="319"/>
      <c r="CJ843" s="319"/>
      <c r="CK843" s="319"/>
    </row>
    <row r="844" spans="1:89">
      <c r="A844" s="315"/>
      <c r="B844" s="423"/>
      <c r="C844" s="424"/>
      <c r="D844" s="424"/>
      <c r="E844" s="424"/>
      <c r="F844" s="424"/>
      <c r="G844" s="424"/>
      <c r="H844" s="424"/>
      <c r="I844" s="424"/>
      <c r="J844" s="424"/>
      <c r="K844" s="425"/>
      <c r="L844" s="320"/>
      <c r="M844" s="319"/>
      <c r="N844" s="319"/>
      <c r="O844" s="319"/>
      <c r="P844" s="319"/>
      <c r="Q844" s="319"/>
      <c r="R844" s="319"/>
      <c r="S844" s="319"/>
      <c r="T844" s="319"/>
      <c r="U844" s="319"/>
      <c r="V844" s="319"/>
      <c r="W844" s="319"/>
      <c r="X844" s="319"/>
      <c r="Y844" s="319"/>
      <c r="Z844" s="319"/>
      <c r="AA844" s="319"/>
      <c r="AB844" s="319"/>
      <c r="AC844" s="319"/>
      <c r="AD844" s="319"/>
      <c r="AE844" s="319"/>
      <c r="AF844" s="319"/>
      <c r="AG844" s="319"/>
      <c r="AH844" s="319"/>
      <c r="AI844" s="319"/>
      <c r="AJ844" s="319"/>
      <c r="AK844" s="319"/>
      <c r="AL844" s="319"/>
      <c r="AM844" s="319"/>
      <c r="AN844" s="319"/>
      <c r="AO844" s="319"/>
      <c r="AP844" s="319"/>
      <c r="AQ844" s="319"/>
      <c r="AR844" s="319"/>
      <c r="AS844" s="319"/>
      <c r="AT844" s="319"/>
      <c r="AU844" s="319"/>
      <c r="AV844" s="319"/>
      <c r="AW844" s="319"/>
      <c r="AX844" s="319"/>
      <c r="AY844" s="319"/>
      <c r="AZ844" s="319"/>
      <c r="BA844" s="319"/>
      <c r="BB844" s="319"/>
      <c r="BC844" s="319"/>
      <c r="BD844" s="319"/>
      <c r="BE844" s="319"/>
      <c r="BF844" s="319"/>
      <c r="BG844" s="319"/>
      <c r="BH844" s="319"/>
      <c r="BI844" s="319"/>
      <c r="BJ844" s="319"/>
      <c r="BK844" s="319"/>
      <c r="BL844" s="319"/>
      <c r="BM844" s="319"/>
      <c r="BN844" s="319"/>
      <c r="BO844" s="319"/>
      <c r="BP844" s="319"/>
      <c r="BQ844" s="319"/>
      <c r="BR844" s="319"/>
      <c r="BS844" s="319"/>
      <c r="BT844" s="319"/>
      <c r="BU844" s="319"/>
      <c r="BV844" s="319"/>
      <c r="BW844" s="319"/>
      <c r="BX844" s="319"/>
      <c r="BY844" s="319"/>
      <c r="BZ844" s="319"/>
      <c r="CA844" s="319"/>
      <c r="CB844" s="319"/>
      <c r="CC844" s="319"/>
      <c r="CD844" s="319"/>
      <c r="CE844" s="319"/>
      <c r="CF844" s="319"/>
      <c r="CG844" s="319"/>
      <c r="CH844" s="319"/>
      <c r="CI844" s="319"/>
      <c r="CJ844" s="319"/>
      <c r="CK844" s="319"/>
    </row>
    <row r="845" spans="1:89">
      <c r="A845" s="315"/>
      <c r="B845" s="423"/>
      <c r="C845" s="424"/>
      <c r="D845" s="424"/>
      <c r="E845" s="424"/>
      <c r="F845" s="424"/>
      <c r="G845" s="424"/>
      <c r="H845" s="424"/>
      <c r="I845" s="424"/>
      <c r="J845" s="424"/>
      <c r="K845" s="425"/>
      <c r="L845" s="320"/>
      <c r="M845" s="319"/>
      <c r="N845" s="319"/>
      <c r="O845" s="319"/>
      <c r="P845" s="319"/>
      <c r="Q845" s="319"/>
      <c r="R845" s="319"/>
      <c r="S845" s="319"/>
      <c r="T845" s="319"/>
      <c r="U845" s="319"/>
      <c r="V845" s="319"/>
      <c r="W845" s="319"/>
      <c r="X845" s="319"/>
      <c r="Y845" s="319"/>
      <c r="Z845" s="319"/>
      <c r="AA845" s="319"/>
      <c r="AB845" s="319"/>
      <c r="AC845" s="319"/>
      <c r="AD845" s="319"/>
      <c r="AE845" s="319"/>
      <c r="AF845" s="319"/>
      <c r="AG845" s="319"/>
      <c r="AH845" s="319"/>
      <c r="AI845" s="319"/>
      <c r="AJ845" s="319"/>
      <c r="AK845" s="319"/>
      <c r="AL845" s="319"/>
      <c r="AM845" s="319"/>
      <c r="AN845" s="319"/>
      <c r="AO845" s="319"/>
      <c r="AP845" s="319"/>
      <c r="AQ845" s="319"/>
      <c r="AR845" s="319"/>
      <c r="AS845" s="319"/>
      <c r="AT845" s="319"/>
      <c r="AU845" s="319"/>
      <c r="AV845" s="319"/>
      <c r="AW845" s="319"/>
      <c r="AX845" s="319"/>
      <c r="AY845" s="319"/>
      <c r="AZ845" s="319"/>
      <c r="BA845" s="319"/>
      <c r="BB845" s="319"/>
      <c r="BC845" s="319"/>
      <c r="BD845" s="319"/>
      <c r="BE845" s="319"/>
      <c r="BF845" s="319"/>
      <c r="BG845" s="319"/>
      <c r="BH845" s="319"/>
      <c r="BI845" s="319"/>
      <c r="BJ845" s="319"/>
      <c r="BK845" s="319"/>
      <c r="BL845" s="319"/>
      <c r="BM845" s="319"/>
      <c r="BN845" s="319"/>
      <c r="BO845" s="319"/>
      <c r="BP845" s="319"/>
      <c r="BQ845" s="319"/>
      <c r="BR845" s="319"/>
      <c r="BS845" s="319"/>
      <c r="BT845" s="319"/>
      <c r="BU845" s="319"/>
      <c r="BV845" s="319"/>
      <c r="BW845" s="319"/>
      <c r="BX845" s="319"/>
      <c r="BY845" s="319"/>
      <c r="BZ845" s="319"/>
      <c r="CA845" s="319"/>
      <c r="CB845" s="319"/>
      <c r="CC845" s="319"/>
      <c r="CD845" s="319"/>
      <c r="CE845" s="319"/>
      <c r="CF845" s="319"/>
      <c r="CG845" s="319"/>
      <c r="CH845" s="319"/>
      <c r="CI845" s="319"/>
      <c r="CJ845" s="319"/>
      <c r="CK845" s="319"/>
    </row>
    <row r="846" spans="1:89">
      <c r="A846" s="315"/>
      <c r="B846" s="423"/>
      <c r="C846" s="424"/>
      <c r="D846" s="424"/>
      <c r="E846" s="424"/>
      <c r="F846" s="424"/>
      <c r="G846" s="424"/>
      <c r="H846" s="424"/>
      <c r="I846" s="424"/>
      <c r="J846" s="424"/>
      <c r="K846" s="425"/>
      <c r="L846" s="320"/>
      <c r="M846" s="319"/>
      <c r="N846" s="319"/>
      <c r="O846" s="319"/>
      <c r="P846" s="319"/>
      <c r="Q846" s="319"/>
      <c r="R846" s="319"/>
      <c r="S846" s="319"/>
      <c r="T846" s="319"/>
      <c r="U846" s="319"/>
      <c r="V846" s="319"/>
      <c r="W846" s="319"/>
      <c r="X846" s="319"/>
      <c r="Y846" s="319"/>
      <c r="Z846" s="319"/>
      <c r="AA846" s="319"/>
      <c r="AB846" s="319"/>
      <c r="AC846" s="319"/>
      <c r="AD846" s="319"/>
      <c r="AE846" s="319"/>
      <c r="AF846" s="319"/>
      <c r="AG846" s="319"/>
      <c r="AH846" s="319"/>
      <c r="AI846" s="319"/>
      <c r="AJ846" s="319"/>
      <c r="AK846" s="319"/>
      <c r="AL846" s="319"/>
      <c r="AM846" s="319"/>
      <c r="AN846" s="319"/>
      <c r="AO846" s="319"/>
      <c r="AP846" s="319"/>
      <c r="AQ846" s="319"/>
      <c r="AR846" s="319"/>
      <c r="AS846" s="319"/>
      <c r="AT846" s="319"/>
      <c r="AU846" s="319"/>
      <c r="AV846" s="319"/>
      <c r="AW846" s="319"/>
      <c r="AX846" s="319"/>
      <c r="AY846" s="319"/>
      <c r="AZ846" s="319"/>
      <c r="BA846" s="319"/>
      <c r="BB846" s="319"/>
      <c r="BC846" s="319"/>
      <c r="BD846" s="319"/>
      <c r="BE846" s="319"/>
      <c r="BF846" s="319"/>
      <c r="BG846" s="319"/>
      <c r="BH846" s="319"/>
      <c r="BI846" s="319"/>
      <c r="BJ846" s="319"/>
      <c r="BK846" s="319"/>
      <c r="BL846" s="319"/>
      <c r="BM846" s="319"/>
      <c r="BN846" s="319"/>
      <c r="BO846" s="319"/>
      <c r="BP846" s="319"/>
      <c r="BQ846" s="319"/>
      <c r="BR846" s="319"/>
      <c r="BS846" s="319"/>
      <c r="BT846" s="319"/>
      <c r="BU846" s="319"/>
      <c r="BV846" s="319"/>
      <c r="BW846" s="319"/>
      <c r="BX846" s="319"/>
      <c r="BY846" s="319"/>
      <c r="BZ846" s="319"/>
      <c r="CA846" s="319"/>
      <c r="CB846" s="319"/>
      <c r="CC846" s="319"/>
      <c r="CD846" s="319"/>
      <c r="CE846" s="319"/>
      <c r="CF846" s="319"/>
      <c r="CG846" s="319"/>
      <c r="CH846" s="319"/>
      <c r="CI846" s="319"/>
      <c r="CJ846" s="319"/>
      <c r="CK846" s="319"/>
    </row>
    <row r="847" spans="1:89">
      <c r="A847" s="315"/>
      <c r="B847" s="423"/>
      <c r="C847" s="424"/>
      <c r="D847" s="424"/>
      <c r="E847" s="424"/>
      <c r="F847" s="424"/>
      <c r="G847" s="424"/>
      <c r="H847" s="424"/>
      <c r="I847" s="424"/>
      <c r="J847" s="424"/>
      <c r="K847" s="425"/>
      <c r="L847" s="320"/>
      <c r="M847" s="319"/>
      <c r="N847" s="319"/>
      <c r="O847" s="319"/>
      <c r="P847" s="319"/>
      <c r="Q847" s="319"/>
      <c r="R847" s="319"/>
      <c r="S847" s="319"/>
      <c r="T847" s="319"/>
      <c r="U847" s="319"/>
      <c r="V847" s="319"/>
      <c r="W847" s="319"/>
      <c r="X847" s="319"/>
      <c r="Y847" s="319"/>
      <c r="Z847" s="319"/>
      <c r="AA847" s="319"/>
      <c r="AB847" s="319"/>
      <c r="AC847" s="319"/>
      <c r="AD847" s="319"/>
      <c r="AE847" s="319"/>
      <c r="AF847" s="319"/>
      <c r="AG847" s="319"/>
      <c r="AH847" s="319"/>
      <c r="AI847" s="319"/>
      <c r="AJ847" s="319"/>
      <c r="AK847" s="319"/>
      <c r="AL847" s="319"/>
      <c r="AM847" s="319"/>
      <c r="AN847" s="319"/>
      <c r="AO847" s="319"/>
      <c r="AP847" s="319"/>
      <c r="AQ847" s="319"/>
      <c r="AR847" s="319"/>
      <c r="AS847" s="319"/>
      <c r="AT847" s="319"/>
      <c r="AU847" s="319"/>
      <c r="AV847" s="319"/>
      <c r="AW847" s="319"/>
      <c r="AX847" s="319"/>
      <c r="AY847" s="319"/>
      <c r="AZ847" s="319"/>
      <c r="BA847" s="319"/>
      <c r="BB847" s="319"/>
      <c r="BC847" s="319"/>
      <c r="BD847" s="319"/>
      <c r="BE847" s="319"/>
      <c r="BF847" s="319"/>
      <c r="BG847" s="319"/>
      <c r="BH847" s="319"/>
      <c r="BI847" s="319"/>
      <c r="BJ847" s="319"/>
      <c r="BK847" s="319"/>
      <c r="BL847" s="319"/>
      <c r="BM847" s="319"/>
      <c r="BN847" s="319"/>
      <c r="BO847" s="319"/>
      <c r="BP847" s="319"/>
      <c r="BQ847" s="319"/>
      <c r="BR847" s="319"/>
      <c r="BS847" s="319"/>
      <c r="BT847" s="319"/>
      <c r="BU847" s="319"/>
      <c r="BV847" s="319"/>
      <c r="BW847" s="319"/>
      <c r="BX847" s="319"/>
      <c r="BY847" s="319"/>
      <c r="BZ847" s="319"/>
      <c r="CA847" s="319"/>
      <c r="CB847" s="319"/>
      <c r="CC847" s="319"/>
      <c r="CD847" s="319"/>
      <c r="CE847" s="319"/>
      <c r="CF847" s="319"/>
      <c r="CG847" s="319"/>
      <c r="CH847" s="319"/>
      <c r="CI847" s="319"/>
      <c r="CJ847" s="319"/>
      <c r="CK847" s="319"/>
    </row>
    <row r="848" spans="1:89">
      <c r="A848" s="315"/>
      <c r="B848" s="423"/>
      <c r="C848" s="424"/>
      <c r="D848" s="424"/>
      <c r="E848" s="424"/>
      <c r="F848" s="424"/>
      <c r="G848" s="424"/>
      <c r="H848" s="424"/>
      <c r="I848" s="424"/>
      <c r="J848" s="424"/>
      <c r="K848" s="425"/>
      <c r="L848" s="320"/>
      <c r="M848" s="319"/>
      <c r="N848" s="319"/>
      <c r="O848" s="319"/>
      <c r="P848" s="319"/>
      <c r="Q848" s="319"/>
      <c r="R848" s="319"/>
      <c r="S848" s="319"/>
      <c r="T848" s="319"/>
      <c r="U848" s="319"/>
      <c r="V848" s="319"/>
      <c r="W848" s="319"/>
      <c r="X848" s="319"/>
      <c r="Y848" s="319"/>
      <c r="Z848" s="319"/>
      <c r="AA848" s="319"/>
      <c r="AB848" s="319"/>
      <c r="AC848" s="319"/>
      <c r="AD848" s="319"/>
      <c r="AE848" s="319"/>
      <c r="AF848" s="319"/>
      <c r="AG848" s="319"/>
      <c r="AH848" s="319"/>
      <c r="AI848" s="319"/>
      <c r="AJ848" s="319"/>
      <c r="AK848" s="319"/>
      <c r="AL848" s="319"/>
      <c r="AM848" s="319"/>
      <c r="AN848" s="319"/>
      <c r="AO848" s="319"/>
      <c r="AP848" s="319"/>
      <c r="AQ848" s="319"/>
      <c r="AR848" s="319"/>
      <c r="AS848" s="319"/>
      <c r="AT848" s="319"/>
      <c r="AU848" s="319"/>
      <c r="AV848" s="319"/>
      <c r="AW848" s="319"/>
      <c r="AX848" s="319"/>
      <c r="AY848" s="319"/>
      <c r="AZ848" s="319"/>
      <c r="BA848" s="319"/>
      <c r="BB848" s="319"/>
      <c r="BC848" s="319"/>
      <c r="BD848" s="319"/>
      <c r="BE848" s="319"/>
      <c r="BF848" s="319"/>
      <c r="BG848" s="319"/>
      <c r="BH848" s="319"/>
      <c r="BI848" s="319"/>
      <c r="BJ848" s="319"/>
      <c r="BK848" s="319"/>
      <c r="BL848" s="319"/>
      <c r="BM848" s="319"/>
      <c r="BN848" s="319"/>
      <c r="BO848" s="319"/>
      <c r="BP848" s="319"/>
      <c r="BQ848" s="319"/>
      <c r="BR848" s="319"/>
      <c r="BS848" s="319"/>
      <c r="BT848" s="319"/>
      <c r="BU848" s="319"/>
      <c r="BV848" s="319"/>
      <c r="BW848" s="319"/>
      <c r="BX848" s="319"/>
      <c r="BY848" s="319"/>
      <c r="BZ848" s="319"/>
      <c r="CA848" s="319"/>
      <c r="CB848" s="319"/>
      <c r="CC848" s="319"/>
      <c r="CD848" s="319"/>
      <c r="CE848" s="319"/>
      <c r="CF848" s="319"/>
      <c r="CG848" s="319"/>
      <c r="CH848" s="319"/>
      <c r="CI848" s="319"/>
      <c r="CJ848" s="319"/>
      <c r="CK848" s="319"/>
    </row>
    <row r="849" spans="1:89">
      <c r="A849" s="315"/>
      <c r="B849" s="423"/>
      <c r="C849" s="424"/>
      <c r="D849" s="424"/>
      <c r="E849" s="424"/>
      <c r="F849" s="424"/>
      <c r="G849" s="424"/>
      <c r="H849" s="424"/>
      <c r="I849" s="424"/>
      <c r="J849" s="424"/>
      <c r="K849" s="425"/>
      <c r="L849" s="320"/>
      <c r="M849" s="319"/>
      <c r="N849" s="319"/>
      <c r="O849" s="319"/>
      <c r="P849" s="319"/>
      <c r="Q849" s="319"/>
      <c r="R849" s="319"/>
      <c r="S849" s="319"/>
      <c r="T849" s="319"/>
      <c r="U849" s="319"/>
      <c r="V849" s="319"/>
      <c r="W849" s="319"/>
      <c r="X849" s="319"/>
      <c r="Y849" s="319"/>
      <c r="Z849" s="319"/>
      <c r="AA849" s="319"/>
      <c r="AB849" s="319"/>
      <c r="AC849" s="319"/>
      <c r="AD849" s="319"/>
      <c r="AE849" s="319"/>
      <c r="AF849" s="319"/>
      <c r="AG849" s="319"/>
      <c r="AH849" s="319"/>
      <c r="AI849" s="319"/>
      <c r="AJ849" s="319"/>
      <c r="AK849" s="319"/>
      <c r="AL849" s="319"/>
      <c r="AM849" s="319"/>
      <c r="AN849" s="319"/>
      <c r="AO849" s="319"/>
      <c r="AP849" s="319"/>
      <c r="AQ849" s="319"/>
      <c r="AR849" s="319"/>
      <c r="AS849" s="319"/>
      <c r="AT849" s="319"/>
      <c r="AU849" s="319"/>
      <c r="AV849" s="319"/>
      <c r="AW849" s="319"/>
      <c r="AX849" s="319"/>
      <c r="AY849" s="319"/>
      <c r="AZ849" s="319"/>
      <c r="BA849" s="319"/>
      <c r="BB849" s="319"/>
      <c r="BC849" s="319"/>
      <c r="BD849" s="319"/>
      <c r="BE849" s="319"/>
      <c r="BF849" s="319"/>
      <c r="BG849" s="319"/>
      <c r="BH849" s="319"/>
      <c r="BI849" s="319"/>
      <c r="BJ849" s="319"/>
      <c r="BK849" s="319"/>
      <c r="BL849" s="319"/>
      <c r="BM849" s="319"/>
      <c r="BN849" s="319"/>
      <c r="BO849" s="319"/>
      <c r="BP849" s="319"/>
      <c r="BQ849" s="319"/>
      <c r="BR849" s="319"/>
      <c r="BS849" s="319"/>
      <c r="BT849" s="319"/>
      <c r="BU849" s="319"/>
      <c r="BV849" s="319"/>
      <c r="BW849" s="319"/>
      <c r="BX849" s="319"/>
      <c r="BY849" s="319"/>
      <c r="BZ849" s="319"/>
      <c r="CA849" s="319"/>
      <c r="CB849" s="319"/>
      <c r="CC849" s="319"/>
      <c r="CD849" s="319"/>
      <c r="CE849" s="319"/>
      <c r="CF849" s="319"/>
      <c r="CG849" s="319"/>
      <c r="CH849" s="319"/>
      <c r="CI849" s="319"/>
      <c r="CJ849" s="319"/>
      <c r="CK849" s="319"/>
    </row>
    <row r="850" spans="1:89">
      <c r="A850" s="315"/>
      <c r="B850" s="423"/>
      <c r="C850" s="424"/>
      <c r="D850" s="424"/>
      <c r="E850" s="424"/>
      <c r="F850" s="424"/>
      <c r="G850" s="424"/>
      <c r="H850" s="424"/>
      <c r="I850" s="424"/>
      <c r="J850" s="424"/>
      <c r="K850" s="425"/>
      <c r="L850" s="320"/>
      <c r="M850" s="319"/>
      <c r="N850" s="319"/>
      <c r="O850" s="319"/>
      <c r="P850" s="319"/>
      <c r="Q850" s="319"/>
      <c r="R850" s="319"/>
      <c r="S850" s="319"/>
      <c r="T850" s="319"/>
      <c r="U850" s="319"/>
      <c r="V850" s="319"/>
      <c r="W850" s="319"/>
      <c r="X850" s="319"/>
      <c r="Y850" s="319"/>
      <c r="Z850" s="319"/>
      <c r="AA850" s="319"/>
      <c r="AB850" s="319"/>
      <c r="AC850" s="319"/>
      <c r="AD850" s="319"/>
      <c r="AE850" s="319"/>
      <c r="AF850" s="319"/>
      <c r="AG850" s="319"/>
      <c r="AH850" s="319"/>
      <c r="AI850" s="319"/>
      <c r="AJ850" s="319"/>
      <c r="AK850" s="319"/>
      <c r="AL850" s="319"/>
      <c r="AM850" s="319"/>
      <c r="AN850" s="319"/>
      <c r="AO850" s="319"/>
      <c r="AP850" s="319"/>
      <c r="AQ850" s="319"/>
      <c r="AR850" s="319"/>
      <c r="AS850" s="319"/>
      <c r="AT850" s="319"/>
      <c r="AU850" s="319"/>
      <c r="AV850" s="319"/>
      <c r="AW850" s="319"/>
      <c r="AX850" s="319"/>
      <c r="AY850" s="319"/>
      <c r="AZ850" s="319"/>
      <c r="BA850" s="319"/>
      <c r="BB850" s="319"/>
      <c r="BC850" s="319"/>
      <c r="BD850" s="319"/>
      <c r="BE850" s="319"/>
      <c r="BF850" s="319"/>
      <c r="BG850" s="319"/>
      <c r="BH850" s="319"/>
      <c r="BI850" s="319"/>
      <c r="BJ850" s="319"/>
      <c r="BK850" s="319"/>
      <c r="BL850" s="319"/>
      <c r="BM850" s="319"/>
      <c r="BN850" s="319"/>
      <c r="BO850" s="319"/>
      <c r="BP850" s="319"/>
      <c r="BQ850" s="319"/>
      <c r="BR850" s="319"/>
      <c r="BS850" s="319"/>
      <c r="BT850" s="319"/>
      <c r="BU850" s="319"/>
      <c r="BV850" s="319"/>
      <c r="BW850" s="319"/>
      <c r="BX850" s="319"/>
      <c r="BY850" s="319"/>
      <c r="BZ850" s="319"/>
      <c r="CA850" s="319"/>
      <c r="CB850" s="319"/>
      <c r="CC850" s="319"/>
      <c r="CD850" s="319"/>
      <c r="CE850" s="319"/>
      <c r="CF850" s="319"/>
      <c r="CG850" s="319"/>
      <c r="CH850" s="319"/>
      <c r="CI850" s="319"/>
      <c r="CJ850" s="319"/>
      <c r="CK850" s="319"/>
    </row>
    <row r="851" spans="1:89">
      <c r="A851" s="315"/>
      <c r="B851" s="423"/>
      <c r="C851" s="424"/>
      <c r="D851" s="424"/>
      <c r="E851" s="424"/>
      <c r="F851" s="424"/>
      <c r="G851" s="424"/>
      <c r="H851" s="424"/>
      <c r="I851" s="424"/>
      <c r="J851" s="424"/>
      <c r="K851" s="425"/>
      <c r="L851" s="320"/>
      <c r="M851" s="319"/>
      <c r="N851" s="319"/>
      <c r="O851" s="319"/>
      <c r="P851" s="319"/>
      <c r="Q851" s="319"/>
      <c r="R851" s="319"/>
      <c r="S851" s="319"/>
      <c r="T851" s="319"/>
      <c r="U851" s="319"/>
      <c r="V851" s="319"/>
      <c r="W851" s="319"/>
      <c r="X851" s="319"/>
      <c r="Y851" s="319"/>
      <c r="Z851" s="319"/>
      <c r="AA851" s="319"/>
      <c r="AB851" s="319"/>
      <c r="AC851" s="319"/>
      <c r="AD851" s="319"/>
      <c r="AE851" s="319"/>
      <c r="AF851" s="319"/>
      <c r="AG851" s="319"/>
      <c r="AH851" s="319"/>
      <c r="AI851" s="319"/>
      <c r="AJ851" s="319"/>
      <c r="AK851" s="319"/>
      <c r="AL851" s="319"/>
      <c r="AM851" s="319"/>
      <c r="AN851" s="319"/>
      <c r="AO851" s="319"/>
      <c r="AP851" s="319"/>
      <c r="AQ851" s="319"/>
      <c r="AR851" s="319"/>
      <c r="AS851" s="319"/>
      <c r="AT851" s="319"/>
      <c r="AU851" s="319"/>
      <c r="AV851" s="319"/>
      <c r="AW851" s="319"/>
      <c r="AX851" s="319"/>
      <c r="AY851" s="319"/>
      <c r="AZ851" s="319"/>
      <c r="BA851" s="319"/>
      <c r="BB851" s="319"/>
      <c r="BC851" s="319"/>
      <c r="BD851" s="319"/>
      <c r="BE851" s="319"/>
      <c r="BF851" s="319"/>
      <c r="BG851" s="319"/>
      <c r="BH851" s="319"/>
      <c r="BI851" s="319"/>
      <c r="BJ851" s="319"/>
      <c r="BK851" s="319"/>
      <c r="BL851" s="319"/>
      <c r="BM851" s="319"/>
      <c r="BN851" s="319"/>
      <c r="BO851" s="319"/>
      <c r="BP851" s="319"/>
      <c r="BQ851" s="319"/>
      <c r="BR851" s="319"/>
      <c r="BS851" s="319"/>
      <c r="BT851" s="319"/>
      <c r="BU851" s="319"/>
      <c r="BV851" s="319"/>
      <c r="BW851" s="319"/>
      <c r="BX851" s="319"/>
      <c r="BY851" s="319"/>
      <c r="BZ851" s="319"/>
      <c r="CA851" s="319"/>
      <c r="CB851" s="319"/>
      <c r="CC851" s="319"/>
      <c r="CD851" s="319"/>
      <c r="CE851" s="319"/>
      <c r="CF851" s="319"/>
      <c r="CG851" s="319"/>
      <c r="CH851" s="319"/>
      <c r="CI851" s="319"/>
      <c r="CJ851" s="319"/>
      <c r="CK851" s="319"/>
    </row>
    <row r="852" spans="1:89">
      <c r="A852" s="315"/>
      <c r="B852" s="423"/>
      <c r="C852" s="424"/>
      <c r="D852" s="424"/>
      <c r="E852" s="424"/>
      <c r="F852" s="424"/>
      <c r="G852" s="424"/>
      <c r="H852" s="424"/>
      <c r="I852" s="424"/>
      <c r="J852" s="424"/>
      <c r="K852" s="425"/>
      <c r="L852" s="320"/>
      <c r="M852" s="319"/>
      <c r="N852" s="319"/>
      <c r="O852" s="319"/>
      <c r="P852" s="319"/>
      <c r="Q852" s="319"/>
      <c r="R852" s="319"/>
      <c r="S852" s="319"/>
      <c r="T852" s="319"/>
      <c r="U852" s="319"/>
      <c r="V852" s="319"/>
      <c r="W852" s="319"/>
      <c r="X852" s="319"/>
      <c r="Y852" s="319"/>
      <c r="Z852" s="319"/>
      <c r="AA852" s="319"/>
      <c r="AB852" s="319"/>
      <c r="AC852" s="319"/>
      <c r="AD852" s="319"/>
      <c r="AE852" s="319"/>
      <c r="AF852" s="319"/>
      <c r="AG852" s="319"/>
      <c r="AH852" s="319"/>
      <c r="AI852" s="319"/>
      <c r="AJ852" s="319"/>
      <c r="AK852" s="319"/>
      <c r="AL852" s="319"/>
      <c r="AM852" s="319"/>
      <c r="AN852" s="319"/>
      <c r="AO852" s="319"/>
      <c r="AP852" s="319"/>
      <c r="AQ852" s="319"/>
      <c r="AR852" s="319"/>
      <c r="AS852" s="319"/>
      <c r="AT852" s="319"/>
      <c r="AU852" s="319"/>
      <c r="AV852" s="319"/>
      <c r="AW852" s="319"/>
      <c r="AX852" s="319"/>
      <c r="AY852" s="319"/>
      <c r="AZ852" s="319"/>
      <c r="BA852" s="319"/>
      <c r="BB852" s="319"/>
      <c r="BC852" s="319"/>
      <c r="BD852" s="319"/>
      <c r="BE852" s="319"/>
      <c r="BF852" s="319"/>
      <c r="BG852" s="319"/>
      <c r="BH852" s="319"/>
      <c r="BI852" s="319"/>
      <c r="BJ852" s="319"/>
      <c r="BK852" s="319"/>
      <c r="BL852" s="319"/>
      <c r="BM852" s="319"/>
      <c r="BN852" s="319"/>
      <c r="BO852" s="319"/>
      <c r="BP852" s="319"/>
      <c r="BQ852" s="319"/>
      <c r="BR852" s="319"/>
      <c r="BS852" s="319"/>
      <c r="BT852" s="319"/>
      <c r="BU852" s="319"/>
      <c r="BV852" s="319"/>
      <c r="BW852" s="319"/>
      <c r="BX852" s="319"/>
      <c r="BY852" s="319"/>
      <c r="BZ852" s="319"/>
      <c r="CA852" s="319"/>
      <c r="CB852" s="319"/>
      <c r="CC852" s="319"/>
      <c r="CD852" s="319"/>
      <c r="CE852" s="319"/>
      <c r="CF852" s="319"/>
      <c r="CG852" s="319"/>
      <c r="CH852" s="319"/>
      <c r="CI852" s="319"/>
      <c r="CJ852" s="319"/>
      <c r="CK852" s="319"/>
    </row>
    <row r="853" spans="1:89">
      <c r="A853" s="315"/>
      <c r="B853" s="423"/>
      <c r="C853" s="424"/>
      <c r="D853" s="424"/>
      <c r="E853" s="424"/>
      <c r="F853" s="424"/>
      <c r="G853" s="424"/>
      <c r="H853" s="424"/>
      <c r="I853" s="424"/>
      <c r="J853" s="424"/>
      <c r="K853" s="425"/>
      <c r="L853" s="320"/>
      <c r="M853" s="319"/>
      <c r="N853" s="319"/>
      <c r="O853" s="319"/>
      <c r="P853" s="319"/>
      <c r="Q853" s="319"/>
      <c r="R853" s="319"/>
      <c r="S853" s="319"/>
      <c r="T853" s="319"/>
      <c r="U853" s="319"/>
      <c r="V853" s="319"/>
      <c r="W853" s="319"/>
      <c r="X853" s="319"/>
      <c r="Y853" s="319"/>
      <c r="Z853" s="319"/>
      <c r="AA853" s="319"/>
      <c r="AB853" s="319"/>
      <c r="AC853" s="319"/>
      <c r="AD853" s="319"/>
      <c r="AE853" s="319"/>
      <c r="AF853" s="319"/>
      <c r="AG853" s="319"/>
      <c r="AH853" s="319"/>
      <c r="AI853" s="319"/>
      <c r="AJ853" s="319"/>
      <c r="AK853" s="319"/>
      <c r="AL853" s="319"/>
      <c r="AM853" s="319"/>
      <c r="AN853" s="319"/>
      <c r="AO853" s="319"/>
      <c r="AP853" s="319"/>
      <c r="AQ853" s="319"/>
      <c r="AR853" s="319"/>
      <c r="AS853" s="319"/>
      <c r="AT853" s="319"/>
      <c r="AU853" s="319"/>
      <c r="AV853" s="319"/>
      <c r="AW853" s="319"/>
      <c r="AX853" s="319"/>
      <c r="AY853" s="319"/>
      <c r="AZ853" s="319"/>
      <c r="BA853" s="319"/>
      <c r="BB853" s="319"/>
      <c r="BC853" s="319"/>
      <c r="BD853" s="319"/>
      <c r="BE853" s="319"/>
      <c r="BF853" s="319"/>
      <c r="BG853" s="319"/>
      <c r="BH853" s="319"/>
      <c r="BI853" s="319"/>
      <c r="BJ853" s="319"/>
      <c r="BK853" s="319"/>
      <c r="BL853" s="319"/>
      <c r="BM853" s="319"/>
      <c r="BN853" s="319"/>
      <c r="BO853" s="319"/>
      <c r="BP853" s="319"/>
      <c r="BQ853" s="319"/>
      <c r="BR853" s="319"/>
      <c r="BS853" s="319"/>
      <c r="BT853" s="319"/>
      <c r="BU853" s="319"/>
      <c r="BV853" s="319"/>
      <c r="BW853" s="319"/>
      <c r="BX853" s="319"/>
      <c r="BY853" s="319"/>
      <c r="BZ853" s="319"/>
      <c r="CA853" s="319"/>
      <c r="CB853" s="319"/>
      <c r="CC853" s="319"/>
      <c r="CD853" s="319"/>
      <c r="CE853" s="319"/>
      <c r="CF853" s="319"/>
      <c r="CG853" s="319"/>
      <c r="CH853" s="319"/>
      <c r="CI853" s="319"/>
      <c r="CJ853" s="319"/>
      <c r="CK853" s="319"/>
    </row>
    <row r="854" spans="1:89">
      <c r="A854" s="315"/>
      <c r="B854" s="423"/>
      <c r="C854" s="424"/>
      <c r="D854" s="424"/>
      <c r="E854" s="424"/>
      <c r="F854" s="424"/>
      <c r="G854" s="424"/>
      <c r="H854" s="424"/>
      <c r="I854" s="424"/>
      <c r="J854" s="424"/>
      <c r="K854" s="425"/>
      <c r="L854" s="320"/>
      <c r="M854" s="319"/>
      <c r="N854" s="319"/>
      <c r="O854" s="319"/>
      <c r="P854" s="319"/>
      <c r="Q854" s="319"/>
      <c r="R854" s="319"/>
      <c r="S854" s="319"/>
      <c r="T854" s="319"/>
      <c r="U854" s="319"/>
      <c r="V854" s="319"/>
      <c r="W854" s="319"/>
      <c r="X854" s="319"/>
      <c r="Y854" s="319"/>
      <c r="Z854" s="319"/>
      <c r="AA854" s="319"/>
      <c r="AB854" s="319"/>
      <c r="AC854" s="319"/>
      <c r="AD854" s="319"/>
      <c r="AE854" s="319"/>
      <c r="AF854" s="319"/>
      <c r="AG854" s="319"/>
      <c r="AH854" s="319"/>
      <c r="AI854" s="319"/>
      <c r="AJ854" s="319"/>
      <c r="AK854" s="319"/>
      <c r="AL854" s="319"/>
      <c r="AM854" s="319"/>
      <c r="AN854" s="319"/>
      <c r="AO854" s="319"/>
      <c r="AP854" s="319"/>
      <c r="AQ854" s="319"/>
      <c r="AR854" s="319"/>
      <c r="AS854" s="319"/>
      <c r="AT854" s="319"/>
      <c r="AU854" s="319"/>
      <c r="AV854" s="319"/>
      <c r="AW854" s="319"/>
      <c r="AX854" s="319"/>
      <c r="AY854" s="319"/>
      <c r="AZ854" s="319"/>
      <c r="BA854" s="319"/>
      <c r="BB854" s="319"/>
      <c r="BC854" s="319"/>
      <c r="BD854" s="319"/>
      <c r="BE854" s="319"/>
      <c r="BF854" s="319"/>
      <c r="BG854" s="319"/>
      <c r="BH854" s="319"/>
      <c r="BI854" s="319"/>
      <c r="BJ854" s="319"/>
      <c r="BK854" s="319"/>
      <c r="BL854" s="319"/>
      <c r="BM854" s="319"/>
      <c r="BN854" s="319"/>
      <c r="BO854" s="319"/>
      <c r="BP854" s="319"/>
      <c r="BQ854" s="319"/>
      <c r="BR854" s="319"/>
      <c r="BS854" s="319"/>
      <c r="BT854" s="319"/>
      <c r="BU854" s="319"/>
      <c r="BV854" s="319"/>
      <c r="BW854" s="319"/>
      <c r="BX854" s="319"/>
      <c r="BY854" s="319"/>
      <c r="BZ854" s="319"/>
      <c r="CA854" s="319"/>
      <c r="CB854" s="319"/>
      <c r="CC854" s="319"/>
      <c r="CD854" s="319"/>
      <c r="CE854" s="319"/>
      <c r="CF854" s="319"/>
      <c r="CG854" s="319"/>
      <c r="CH854" s="319"/>
      <c r="CI854" s="319"/>
      <c r="CJ854" s="319"/>
      <c r="CK854" s="319"/>
    </row>
    <row r="855" spans="1:89">
      <c r="A855" s="315"/>
      <c r="B855" s="423"/>
      <c r="C855" s="424"/>
      <c r="D855" s="424"/>
      <c r="E855" s="424"/>
      <c r="F855" s="424"/>
      <c r="G855" s="424"/>
      <c r="H855" s="424"/>
      <c r="I855" s="424"/>
      <c r="J855" s="424"/>
      <c r="K855" s="425"/>
      <c r="L855" s="320"/>
      <c r="M855" s="319"/>
      <c r="N855" s="319"/>
      <c r="O855" s="319"/>
      <c r="P855" s="319"/>
      <c r="Q855" s="319"/>
      <c r="R855" s="319"/>
      <c r="S855" s="319"/>
      <c r="T855" s="319"/>
      <c r="U855" s="319"/>
      <c r="V855" s="319"/>
      <c r="W855" s="319"/>
      <c r="X855" s="319"/>
      <c r="Y855" s="319"/>
      <c r="Z855" s="319"/>
      <c r="AA855" s="319"/>
      <c r="AB855" s="319"/>
      <c r="AC855" s="319"/>
      <c r="AD855" s="319"/>
      <c r="AE855" s="319"/>
      <c r="AF855" s="319"/>
      <c r="AG855" s="319"/>
      <c r="AH855" s="319"/>
      <c r="AI855" s="319"/>
      <c r="AJ855" s="319"/>
      <c r="AK855" s="319"/>
      <c r="AL855" s="319"/>
      <c r="AM855" s="319"/>
      <c r="AN855" s="319"/>
      <c r="AO855" s="319"/>
      <c r="AP855" s="319"/>
      <c r="AQ855" s="319"/>
      <c r="AR855" s="319"/>
      <c r="AS855" s="319"/>
      <c r="AT855" s="319"/>
      <c r="AU855" s="319"/>
      <c r="AV855" s="319"/>
      <c r="AW855" s="319"/>
      <c r="AX855" s="319"/>
      <c r="AY855" s="319"/>
      <c r="AZ855" s="319"/>
      <c r="BA855" s="319"/>
      <c r="BB855" s="319"/>
      <c r="BC855" s="319"/>
      <c r="BD855" s="319"/>
      <c r="BE855" s="319"/>
      <c r="BF855" s="319"/>
      <c r="BG855" s="319"/>
      <c r="BH855" s="319"/>
      <c r="BI855" s="319"/>
      <c r="BJ855" s="319"/>
      <c r="BK855" s="319"/>
      <c r="BL855" s="319"/>
      <c r="BM855" s="319"/>
      <c r="BN855" s="319"/>
      <c r="BO855" s="319"/>
      <c r="BP855" s="319"/>
      <c r="BQ855" s="319"/>
      <c r="BR855" s="319"/>
      <c r="BS855" s="319"/>
      <c r="BT855" s="319"/>
      <c r="BU855" s="319"/>
      <c r="BV855" s="319"/>
      <c r="BW855" s="319"/>
      <c r="BX855" s="319"/>
      <c r="BY855" s="319"/>
      <c r="BZ855" s="319"/>
      <c r="CA855" s="319"/>
      <c r="CB855" s="319"/>
      <c r="CC855" s="319"/>
      <c r="CD855" s="319"/>
      <c r="CE855" s="319"/>
      <c r="CF855" s="319"/>
      <c r="CG855" s="319"/>
      <c r="CH855" s="319"/>
      <c r="CI855" s="319"/>
      <c r="CJ855" s="319"/>
      <c r="CK855" s="319"/>
    </row>
    <row r="856" spans="1:89">
      <c r="A856" s="315"/>
      <c r="B856" s="423"/>
      <c r="C856" s="424"/>
      <c r="D856" s="424"/>
      <c r="E856" s="424"/>
      <c r="F856" s="424"/>
      <c r="G856" s="424"/>
      <c r="H856" s="424"/>
      <c r="I856" s="424"/>
      <c r="J856" s="424"/>
      <c r="K856" s="425"/>
      <c r="L856" s="320"/>
      <c r="M856" s="319"/>
      <c r="N856" s="319"/>
      <c r="O856" s="319"/>
      <c r="P856" s="319"/>
      <c r="Q856" s="319"/>
      <c r="R856" s="319"/>
      <c r="S856" s="319"/>
      <c r="T856" s="319"/>
      <c r="U856" s="319"/>
      <c r="V856" s="319"/>
      <c r="W856" s="319"/>
      <c r="X856" s="319"/>
      <c r="Y856" s="319"/>
      <c r="Z856" s="319"/>
      <c r="AA856" s="319"/>
      <c r="AB856" s="319"/>
      <c r="AC856" s="319"/>
      <c r="AD856" s="319"/>
      <c r="AE856" s="319"/>
      <c r="AF856" s="319"/>
      <c r="AG856" s="319"/>
      <c r="AH856" s="319"/>
      <c r="AI856" s="319"/>
      <c r="AJ856" s="319"/>
      <c r="AK856" s="319"/>
      <c r="AL856" s="319"/>
      <c r="AM856" s="319"/>
      <c r="AN856" s="319"/>
      <c r="AO856" s="319"/>
      <c r="AP856" s="319"/>
      <c r="AQ856" s="319"/>
      <c r="AR856" s="319"/>
      <c r="AS856" s="319"/>
      <c r="AT856" s="319"/>
      <c r="AU856" s="319"/>
      <c r="AV856" s="319"/>
      <c r="AW856" s="319"/>
      <c r="AX856" s="319"/>
      <c r="AY856" s="319"/>
      <c r="AZ856" s="319"/>
      <c r="BA856" s="319"/>
      <c r="BB856" s="319"/>
      <c r="BC856" s="319"/>
      <c r="BD856" s="319"/>
      <c r="BE856" s="319"/>
      <c r="BF856" s="319"/>
      <c r="BG856" s="319"/>
      <c r="BH856" s="319"/>
      <c r="BI856" s="319"/>
      <c r="BJ856" s="319"/>
      <c r="BK856" s="319"/>
      <c r="BL856" s="319"/>
      <c r="BM856" s="319"/>
      <c r="BN856" s="319"/>
      <c r="BO856" s="319"/>
      <c r="BP856" s="319"/>
      <c r="BQ856" s="319"/>
      <c r="BR856" s="319"/>
      <c r="BS856" s="319"/>
      <c r="BT856" s="319"/>
      <c r="BU856" s="319"/>
      <c r="BV856" s="319"/>
      <c r="BW856" s="319"/>
      <c r="BX856" s="319"/>
      <c r="BY856" s="319"/>
      <c r="BZ856" s="319"/>
      <c r="CA856" s="319"/>
      <c r="CB856" s="319"/>
      <c r="CC856" s="319"/>
      <c r="CD856" s="319"/>
      <c r="CE856" s="319"/>
      <c r="CF856" s="319"/>
      <c r="CG856" s="319"/>
      <c r="CH856" s="319"/>
      <c r="CI856" s="319"/>
      <c r="CJ856" s="319"/>
      <c r="CK856" s="319"/>
    </row>
    <row r="857" spans="1:89">
      <c r="A857" s="315"/>
      <c r="B857" s="423"/>
      <c r="C857" s="424"/>
      <c r="D857" s="424"/>
      <c r="E857" s="424"/>
      <c r="F857" s="424"/>
      <c r="G857" s="424"/>
      <c r="H857" s="424"/>
      <c r="I857" s="424"/>
      <c r="J857" s="424"/>
      <c r="K857" s="425"/>
      <c r="L857" s="320"/>
      <c r="M857" s="319"/>
      <c r="N857" s="319"/>
      <c r="O857" s="319"/>
      <c r="P857" s="319"/>
      <c r="Q857" s="319"/>
      <c r="R857" s="319"/>
      <c r="S857" s="319"/>
      <c r="T857" s="319"/>
      <c r="U857" s="319"/>
      <c r="V857" s="319"/>
      <c r="W857" s="319"/>
      <c r="X857" s="319"/>
      <c r="Y857" s="319"/>
      <c r="Z857" s="319"/>
      <c r="AA857" s="319"/>
      <c r="AB857" s="319"/>
      <c r="AC857" s="319"/>
      <c r="AD857" s="319"/>
      <c r="AE857" s="319"/>
      <c r="AF857" s="319"/>
      <c r="AG857" s="319"/>
      <c r="AH857" s="319"/>
      <c r="AI857" s="319"/>
      <c r="AJ857" s="319"/>
      <c r="AK857" s="319"/>
      <c r="AL857" s="319"/>
      <c r="AM857" s="319"/>
      <c r="AN857" s="319"/>
      <c r="AO857" s="319"/>
      <c r="AP857" s="319"/>
      <c r="AQ857" s="319"/>
      <c r="AR857" s="319"/>
      <c r="AS857" s="319"/>
      <c r="AT857" s="319"/>
      <c r="AU857" s="319"/>
      <c r="AV857" s="319"/>
      <c r="AW857" s="319"/>
      <c r="AX857" s="319"/>
      <c r="AY857" s="319"/>
      <c r="AZ857" s="319"/>
      <c r="BA857" s="319"/>
      <c r="BB857" s="319"/>
      <c r="BC857" s="319"/>
      <c r="BD857" s="319"/>
      <c r="BE857" s="319"/>
      <c r="BF857" s="319"/>
      <c r="BG857" s="319"/>
      <c r="BH857" s="319"/>
      <c r="BI857" s="319"/>
      <c r="BJ857" s="319"/>
      <c r="BK857" s="319"/>
      <c r="BL857" s="319"/>
      <c r="BM857" s="319"/>
      <c r="BN857" s="319"/>
      <c r="BO857" s="319"/>
      <c r="BP857" s="319"/>
      <c r="BQ857" s="319"/>
      <c r="BR857" s="319"/>
      <c r="BS857" s="319"/>
      <c r="BT857" s="319"/>
      <c r="BU857" s="319"/>
      <c r="BV857" s="319"/>
      <c r="BW857" s="319"/>
      <c r="BX857" s="319"/>
      <c r="BY857" s="319"/>
      <c r="BZ857" s="319"/>
      <c r="CA857" s="319"/>
      <c r="CB857" s="319"/>
      <c r="CC857" s="319"/>
      <c r="CD857" s="319"/>
      <c r="CE857" s="319"/>
      <c r="CF857" s="319"/>
      <c r="CG857" s="319"/>
      <c r="CH857" s="319"/>
      <c r="CI857" s="319"/>
      <c r="CJ857" s="319"/>
      <c r="CK857" s="319"/>
    </row>
    <row r="858" spans="1:89">
      <c r="A858" s="315"/>
      <c r="B858" s="423"/>
      <c r="C858" s="424"/>
      <c r="D858" s="424"/>
      <c r="E858" s="424"/>
      <c r="F858" s="424"/>
      <c r="G858" s="424"/>
      <c r="H858" s="424"/>
      <c r="I858" s="424"/>
      <c r="J858" s="424"/>
      <c r="K858" s="425"/>
      <c r="L858" s="320"/>
      <c r="M858" s="319"/>
      <c r="N858" s="319"/>
      <c r="O858" s="319"/>
      <c r="P858" s="319"/>
      <c r="Q858" s="319"/>
      <c r="R858" s="319"/>
      <c r="S858" s="319"/>
      <c r="T858" s="319"/>
      <c r="U858" s="319"/>
      <c r="V858" s="319"/>
      <c r="W858" s="319"/>
      <c r="X858" s="319"/>
      <c r="Y858" s="319"/>
      <c r="Z858" s="319"/>
      <c r="AA858" s="319"/>
      <c r="AB858" s="319"/>
      <c r="AC858" s="319"/>
      <c r="AD858" s="319"/>
      <c r="AE858" s="319"/>
      <c r="AF858" s="319"/>
      <c r="AG858" s="319"/>
      <c r="AH858" s="319"/>
      <c r="AI858" s="319"/>
      <c r="AJ858" s="319"/>
      <c r="AK858" s="319"/>
      <c r="AL858" s="319"/>
      <c r="AM858" s="319"/>
      <c r="AN858" s="319"/>
      <c r="AO858" s="319"/>
      <c r="AP858" s="319"/>
      <c r="AQ858" s="319"/>
      <c r="AR858" s="319"/>
      <c r="AS858" s="319"/>
      <c r="AT858" s="319"/>
      <c r="AU858" s="319"/>
      <c r="AV858" s="319"/>
      <c r="AW858" s="319"/>
      <c r="AX858" s="319"/>
      <c r="AY858" s="319"/>
      <c r="AZ858" s="319"/>
      <c r="BA858" s="319"/>
      <c r="BB858" s="319"/>
      <c r="BC858" s="319"/>
      <c r="BD858" s="319"/>
      <c r="BE858" s="319"/>
      <c r="BF858" s="319"/>
      <c r="BG858" s="319"/>
      <c r="BH858" s="319"/>
      <c r="BI858" s="319"/>
      <c r="BJ858" s="319"/>
      <c r="BK858" s="319"/>
      <c r="BL858" s="319"/>
      <c r="BM858" s="319"/>
      <c r="BN858" s="319"/>
      <c r="BO858" s="319"/>
      <c r="BP858" s="319"/>
      <c r="BQ858" s="319"/>
      <c r="BR858" s="319"/>
      <c r="BS858" s="319"/>
      <c r="BT858" s="319"/>
      <c r="BU858" s="319"/>
      <c r="BV858" s="319"/>
      <c r="BW858" s="319"/>
      <c r="BX858" s="319"/>
      <c r="BY858" s="319"/>
      <c r="BZ858" s="319"/>
      <c r="CA858" s="319"/>
      <c r="CB858" s="319"/>
      <c r="CC858" s="319"/>
      <c r="CD858" s="319"/>
      <c r="CE858" s="319"/>
      <c r="CF858" s="319"/>
      <c r="CG858" s="319"/>
      <c r="CH858" s="319"/>
      <c r="CI858" s="319"/>
      <c r="CJ858" s="319"/>
      <c r="CK858" s="319"/>
    </row>
    <row r="859" spans="1:89">
      <c r="A859" s="315"/>
      <c r="B859" s="423"/>
      <c r="C859" s="424"/>
      <c r="D859" s="424"/>
      <c r="E859" s="424"/>
      <c r="F859" s="424"/>
      <c r="G859" s="424"/>
      <c r="H859" s="424"/>
      <c r="I859" s="424"/>
      <c r="J859" s="424"/>
      <c r="K859" s="425"/>
      <c r="L859" s="320"/>
      <c r="M859" s="319"/>
      <c r="N859" s="319"/>
      <c r="O859" s="319"/>
      <c r="P859" s="319"/>
      <c r="Q859" s="319"/>
      <c r="R859" s="319"/>
      <c r="S859" s="319"/>
      <c r="T859" s="319"/>
      <c r="U859" s="319"/>
      <c r="V859" s="319"/>
      <c r="W859" s="319"/>
      <c r="X859" s="319"/>
      <c r="Y859" s="319"/>
      <c r="Z859" s="319"/>
      <c r="AA859" s="319"/>
      <c r="AB859" s="319"/>
      <c r="AC859" s="319"/>
      <c r="AD859" s="319"/>
      <c r="AE859" s="319"/>
      <c r="AF859" s="319"/>
      <c r="AG859" s="319"/>
      <c r="AH859" s="319"/>
      <c r="AI859" s="319"/>
      <c r="AJ859" s="319"/>
      <c r="AK859" s="319"/>
      <c r="AL859" s="319"/>
      <c r="AM859" s="319"/>
      <c r="AN859" s="319"/>
      <c r="AO859" s="319"/>
      <c r="AP859" s="319"/>
      <c r="AQ859" s="319"/>
      <c r="AR859" s="319"/>
      <c r="AS859" s="319"/>
      <c r="AT859" s="319"/>
      <c r="AU859" s="319"/>
      <c r="AV859" s="319"/>
      <c r="AW859" s="319"/>
      <c r="AX859" s="319"/>
      <c r="AY859" s="319"/>
      <c r="AZ859" s="319"/>
      <c r="BA859" s="319"/>
      <c r="BB859" s="319"/>
      <c r="BC859" s="319"/>
      <c r="BD859" s="319"/>
      <c r="BE859" s="319"/>
      <c r="BF859" s="319"/>
      <c r="BG859" s="319"/>
      <c r="BH859" s="319"/>
      <c r="BI859" s="319"/>
      <c r="BJ859" s="319"/>
      <c r="BK859" s="319"/>
      <c r="BL859" s="319"/>
      <c r="BM859" s="319"/>
      <c r="BN859" s="319"/>
      <c r="BO859" s="319"/>
      <c r="BP859" s="319"/>
      <c r="BQ859" s="319"/>
      <c r="BR859" s="319"/>
      <c r="BS859" s="319"/>
      <c r="BT859" s="319"/>
      <c r="BU859" s="319"/>
      <c r="BV859" s="319"/>
      <c r="BW859" s="319"/>
      <c r="BX859" s="319"/>
      <c r="BY859" s="319"/>
      <c r="BZ859" s="319"/>
      <c r="CA859" s="319"/>
      <c r="CB859" s="319"/>
      <c r="CC859" s="319"/>
      <c r="CD859" s="319"/>
      <c r="CE859" s="319"/>
      <c r="CF859" s="319"/>
      <c r="CG859" s="319"/>
      <c r="CH859" s="319"/>
      <c r="CI859" s="319"/>
      <c r="CJ859" s="319"/>
      <c r="CK859" s="319"/>
    </row>
    <row r="860" spans="1:89">
      <c r="A860" s="315"/>
      <c r="B860" s="423"/>
      <c r="C860" s="424"/>
      <c r="D860" s="424"/>
      <c r="E860" s="424"/>
      <c r="F860" s="424"/>
      <c r="G860" s="424"/>
      <c r="H860" s="424"/>
      <c r="I860" s="424"/>
      <c r="J860" s="424"/>
      <c r="K860" s="425"/>
      <c r="L860" s="320"/>
      <c r="M860" s="319"/>
      <c r="N860" s="319"/>
      <c r="O860" s="319"/>
      <c r="P860" s="319"/>
      <c r="Q860" s="319"/>
      <c r="R860" s="319"/>
      <c r="S860" s="319"/>
      <c r="T860" s="319"/>
      <c r="U860" s="319"/>
      <c r="V860" s="319"/>
      <c r="W860" s="319"/>
      <c r="X860" s="319"/>
      <c r="Y860" s="319"/>
      <c r="Z860" s="319"/>
      <c r="AA860" s="319"/>
      <c r="AB860" s="319"/>
      <c r="AC860" s="319"/>
      <c r="AD860" s="319"/>
      <c r="AE860" s="319"/>
      <c r="AF860" s="319"/>
      <c r="AG860" s="319"/>
      <c r="AH860" s="319"/>
      <c r="AI860" s="319"/>
      <c r="AJ860" s="319"/>
      <c r="AK860" s="319"/>
      <c r="AL860" s="319"/>
      <c r="AM860" s="319"/>
      <c r="AN860" s="319"/>
      <c r="AO860" s="319"/>
      <c r="AP860" s="319"/>
      <c r="AQ860" s="319"/>
      <c r="AR860" s="319"/>
      <c r="AS860" s="319"/>
      <c r="AT860" s="319"/>
      <c r="AU860" s="319"/>
      <c r="AV860" s="319"/>
      <c r="AW860" s="319"/>
      <c r="AX860" s="319"/>
      <c r="AY860" s="319"/>
      <c r="AZ860" s="319"/>
      <c r="BA860" s="319"/>
      <c r="BB860" s="319"/>
      <c r="BC860" s="319"/>
      <c r="BD860" s="319"/>
      <c r="BE860" s="319"/>
      <c r="BF860" s="319"/>
      <c r="BG860" s="319"/>
      <c r="BH860" s="319"/>
      <c r="BI860" s="319"/>
      <c r="BJ860" s="319"/>
      <c r="BK860" s="319"/>
      <c r="BL860" s="319"/>
      <c r="BM860" s="319"/>
      <c r="BN860" s="319"/>
      <c r="BO860" s="319"/>
      <c r="BP860" s="319"/>
      <c r="BQ860" s="319"/>
      <c r="BR860" s="319"/>
      <c r="BS860" s="319"/>
      <c r="BT860" s="319"/>
      <c r="BU860" s="319"/>
      <c r="BV860" s="319"/>
      <c r="BW860" s="319"/>
      <c r="BX860" s="319"/>
      <c r="BY860" s="319"/>
      <c r="BZ860" s="319"/>
      <c r="CA860" s="319"/>
      <c r="CB860" s="319"/>
      <c r="CC860" s="319"/>
      <c r="CD860" s="319"/>
      <c r="CE860" s="319"/>
      <c r="CF860" s="319"/>
      <c r="CG860" s="319"/>
      <c r="CH860" s="319"/>
      <c r="CI860" s="319"/>
      <c r="CJ860" s="319"/>
      <c r="CK860" s="319"/>
    </row>
    <row r="861" spans="1:89">
      <c r="A861" s="315"/>
      <c r="B861" s="423"/>
      <c r="C861" s="424"/>
      <c r="D861" s="424"/>
      <c r="E861" s="424"/>
      <c r="F861" s="424"/>
      <c r="G861" s="424"/>
      <c r="H861" s="424"/>
      <c r="I861" s="424"/>
      <c r="J861" s="424"/>
      <c r="K861" s="425"/>
      <c r="L861" s="320"/>
      <c r="M861" s="319"/>
      <c r="N861" s="319"/>
      <c r="O861" s="319"/>
      <c r="P861" s="319"/>
      <c r="Q861" s="319"/>
      <c r="R861" s="319"/>
      <c r="S861" s="319"/>
      <c r="T861" s="319"/>
      <c r="U861" s="319"/>
      <c r="V861" s="319"/>
      <c r="W861" s="319"/>
      <c r="X861" s="319"/>
      <c r="Y861" s="319"/>
      <c r="Z861" s="319"/>
      <c r="AA861" s="319"/>
      <c r="AB861" s="319"/>
      <c r="AC861" s="319"/>
      <c r="AD861" s="319"/>
      <c r="AE861" s="319"/>
      <c r="AF861" s="319"/>
      <c r="AG861" s="319"/>
      <c r="AH861" s="319"/>
      <c r="AI861" s="319"/>
      <c r="AJ861" s="319"/>
      <c r="AK861" s="319"/>
      <c r="AL861" s="319"/>
      <c r="AM861" s="319"/>
      <c r="AN861" s="319"/>
      <c r="AO861" s="319"/>
      <c r="AP861" s="319"/>
      <c r="AQ861" s="319"/>
      <c r="AR861" s="319"/>
      <c r="AS861" s="319"/>
      <c r="AT861" s="319"/>
      <c r="AU861" s="319"/>
      <c r="AV861" s="319"/>
      <c r="AW861" s="319"/>
      <c r="AX861" s="319"/>
      <c r="AY861" s="319"/>
      <c r="AZ861" s="319"/>
      <c r="BA861" s="319"/>
      <c r="BB861" s="319"/>
      <c r="BC861" s="319"/>
      <c r="BD861" s="319"/>
      <c r="BE861" s="319"/>
      <c r="BF861" s="319"/>
      <c r="BG861" s="319"/>
      <c r="BH861" s="319"/>
      <c r="BI861" s="319"/>
      <c r="BJ861" s="319"/>
      <c r="BK861" s="319"/>
      <c r="BL861" s="319"/>
      <c r="BM861" s="319"/>
      <c r="BN861" s="319"/>
      <c r="BO861" s="319"/>
      <c r="BP861" s="319"/>
      <c r="BQ861" s="319"/>
      <c r="BR861" s="319"/>
      <c r="BS861" s="319"/>
      <c r="BT861" s="319"/>
      <c r="BU861" s="319"/>
      <c r="BV861" s="319"/>
      <c r="BW861" s="319"/>
      <c r="BX861" s="319"/>
      <c r="BY861" s="319"/>
      <c r="BZ861" s="319"/>
      <c r="CA861" s="319"/>
      <c r="CB861" s="319"/>
      <c r="CC861" s="319"/>
      <c r="CD861" s="319"/>
      <c r="CE861" s="319"/>
      <c r="CF861" s="319"/>
      <c r="CG861" s="319"/>
      <c r="CH861" s="319"/>
      <c r="CI861" s="319"/>
      <c r="CJ861" s="319"/>
      <c r="CK861" s="319"/>
    </row>
    <row r="862" spans="1:89">
      <c r="A862" s="315"/>
      <c r="B862" s="423"/>
      <c r="C862" s="424"/>
      <c r="D862" s="424"/>
      <c r="E862" s="424"/>
      <c r="F862" s="424"/>
      <c r="G862" s="424"/>
      <c r="H862" s="424"/>
      <c r="I862" s="424"/>
      <c r="J862" s="424"/>
      <c r="K862" s="425"/>
      <c r="L862" s="320"/>
      <c r="M862" s="319"/>
      <c r="N862" s="319"/>
      <c r="O862" s="319"/>
      <c r="P862" s="319"/>
      <c r="Q862" s="319"/>
      <c r="R862" s="319"/>
      <c r="S862" s="319"/>
      <c r="T862" s="319"/>
      <c r="U862" s="319"/>
      <c r="V862" s="319"/>
      <c r="W862" s="319"/>
      <c r="X862" s="319"/>
      <c r="Y862" s="319"/>
      <c r="Z862" s="319"/>
      <c r="AA862" s="319"/>
      <c r="AB862" s="319"/>
      <c r="AC862" s="319"/>
      <c r="AD862" s="319"/>
      <c r="AE862" s="319"/>
      <c r="AF862" s="319"/>
      <c r="AG862" s="319"/>
      <c r="AH862" s="319"/>
      <c r="AI862" s="319"/>
      <c r="AJ862" s="319"/>
      <c r="AK862" s="319"/>
      <c r="AL862" s="319"/>
      <c r="AM862" s="319"/>
      <c r="AN862" s="319"/>
      <c r="AO862" s="319"/>
      <c r="AP862" s="319"/>
      <c r="AQ862" s="319"/>
      <c r="AR862" s="319"/>
      <c r="AS862" s="319"/>
      <c r="AT862" s="319"/>
      <c r="AU862" s="319"/>
      <c r="AV862" s="319"/>
      <c r="AW862" s="319"/>
      <c r="AX862" s="319"/>
      <c r="AY862" s="319"/>
      <c r="AZ862" s="319"/>
      <c r="BA862" s="319"/>
      <c r="BB862" s="319"/>
      <c r="BC862" s="319"/>
      <c r="BD862" s="319"/>
      <c r="BE862" s="319"/>
      <c r="BF862" s="319"/>
      <c r="BG862" s="319"/>
      <c r="BH862" s="319"/>
      <c r="BI862" s="319"/>
      <c r="BJ862" s="319"/>
      <c r="BK862" s="319"/>
      <c r="BL862" s="319"/>
      <c r="BM862" s="319"/>
      <c r="BN862" s="319"/>
      <c r="BO862" s="319"/>
      <c r="BP862" s="319"/>
      <c r="BQ862" s="319"/>
      <c r="BR862" s="319"/>
      <c r="BS862" s="319"/>
      <c r="BT862" s="319"/>
      <c r="BU862" s="319"/>
      <c r="BV862" s="319"/>
      <c r="BW862" s="319"/>
      <c r="BX862" s="319"/>
      <c r="BY862" s="319"/>
      <c r="BZ862" s="319"/>
      <c r="CA862" s="319"/>
      <c r="CB862" s="319"/>
      <c r="CC862" s="319"/>
      <c r="CD862" s="319"/>
      <c r="CE862" s="319"/>
      <c r="CF862" s="319"/>
      <c r="CG862" s="319"/>
      <c r="CH862" s="319"/>
      <c r="CI862" s="319"/>
      <c r="CJ862" s="319"/>
      <c r="CK862" s="319"/>
    </row>
    <row r="863" spans="1:89">
      <c r="A863" s="315"/>
      <c r="B863" s="423"/>
      <c r="C863" s="424"/>
      <c r="D863" s="424"/>
      <c r="E863" s="424"/>
      <c r="F863" s="424"/>
      <c r="G863" s="424"/>
      <c r="H863" s="424"/>
      <c r="I863" s="424"/>
      <c r="J863" s="424"/>
      <c r="K863" s="425"/>
      <c r="L863" s="320"/>
      <c r="M863" s="319"/>
      <c r="N863" s="319"/>
      <c r="O863" s="319"/>
      <c r="P863" s="319"/>
      <c r="Q863" s="319"/>
      <c r="R863" s="319"/>
      <c r="S863" s="319"/>
      <c r="T863" s="319"/>
      <c r="U863" s="319"/>
      <c r="V863" s="319"/>
      <c r="W863" s="319"/>
      <c r="X863" s="319"/>
      <c r="Y863" s="319"/>
      <c r="Z863" s="319"/>
      <c r="AA863" s="319"/>
      <c r="AB863" s="319"/>
      <c r="AC863" s="319"/>
      <c r="AD863" s="319"/>
      <c r="AE863" s="319"/>
      <c r="AF863" s="319"/>
      <c r="AG863" s="319"/>
      <c r="AH863" s="319"/>
      <c r="AI863" s="319"/>
      <c r="AJ863" s="319"/>
      <c r="AK863" s="319"/>
      <c r="AL863" s="319"/>
      <c r="AM863" s="319"/>
      <c r="AN863" s="319"/>
      <c r="AO863" s="319"/>
      <c r="AP863" s="319"/>
      <c r="AQ863" s="319"/>
      <c r="AR863" s="319"/>
      <c r="AS863" s="319"/>
      <c r="AT863" s="319"/>
      <c r="AU863" s="319"/>
      <c r="AV863" s="319"/>
      <c r="AW863" s="319"/>
      <c r="AX863" s="319"/>
      <c r="AY863" s="319"/>
      <c r="AZ863" s="319"/>
      <c r="BA863" s="319"/>
      <c r="BB863" s="319"/>
      <c r="BC863" s="319"/>
      <c r="BD863" s="319"/>
      <c r="BE863" s="319"/>
      <c r="BF863" s="319"/>
      <c r="BG863" s="319"/>
      <c r="BH863" s="319"/>
      <c r="BI863" s="319"/>
      <c r="BJ863" s="319"/>
      <c r="BK863" s="319"/>
      <c r="BL863" s="319"/>
      <c r="BM863" s="319"/>
      <c r="BN863" s="319"/>
      <c r="BO863" s="319"/>
      <c r="BP863" s="319"/>
      <c r="BQ863" s="319"/>
      <c r="BR863" s="319"/>
      <c r="BS863" s="319"/>
      <c r="BT863" s="319"/>
      <c r="BU863" s="319"/>
      <c r="BV863" s="319"/>
      <c r="BW863" s="319"/>
      <c r="BX863" s="319"/>
      <c r="BY863" s="319"/>
      <c r="BZ863" s="319"/>
      <c r="CA863" s="319"/>
      <c r="CB863" s="319"/>
      <c r="CC863" s="319"/>
      <c r="CD863" s="319"/>
      <c r="CE863" s="319"/>
      <c r="CF863" s="319"/>
      <c r="CG863" s="319"/>
      <c r="CH863" s="319"/>
      <c r="CI863" s="319"/>
      <c r="CJ863" s="319"/>
      <c r="CK863" s="319"/>
    </row>
    <row r="864" spans="1:89">
      <c r="A864" s="315"/>
      <c r="B864" s="423"/>
      <c r="C864" s="424"/>
      <c r="D864" s="424"/>
      <c r="E864" s="424"/>
      <c r="F864" s="424"/>
      <c r="G864" s="424"/>
      <c r="H864" s="424"/>
      <c r="I864" s="424"/>
      <c r="J864" s="424"/>
      <c r="K864" s="425"/>
      <c r="L864" s="320"/>
      <c r="M864" s="319"/>
      <c r="N864" s="319"/>
      <c r="O864" s="319"/>
      <c r="P864" s="319"/>
      <c r="Q864" s="319"/>
      <c r="R864" s="319"/>
      <c r="S864" s="319"/>
      <c r="T864" s="319"/>
      <c r="U864" s="319"/>
      <c r="V864" s="319"/>
      <c r="W864" s="319"/>
      <c r="X864" s="319"/>
      <c r="Y864" s="319"/>
      <c r="Z864" s="319"/>
      <c r="AA864" s="319"/>
      <c r="AB864" s="319"/>
      <c r="AC864" s="319"/>
      <c r="AD864" s="319"/>
      <c r="AE864" s="319"/>
      <c r="AF864" s="319"/>
      <c r="AG864" s="319"/>
      <c r="AH864" s="319"/>
      <c r="AI864" s="319"/>
      <c r="AJ864" s="319"/>
      <c r="AK864" s="319"/>
      <c r="AL864" s="319"/>
      <c r="AM864" s="319"/>
      <c r="AN864" s="319"/>
      <c r="AO864" s="319"/>
      <c r="AP864" s="319"/>
      <c r="AQ864" s="319"/>
      <c r="AR864" s="319"/>
      <c r="AS864" s="319"/>
      <c r="AT864" s="319"/>
      <c r="AU864" s="319"/>
      <c r="AV864" s="319"/>
      <c r="AW864" s="319"/>
      <c r="AX864" s="319"/>
      <c r="AY864" s="319"/>
      <c r="AZ864" s="319"/>
      <c r="BA864" s="319"/>
      <c r="BB864" s="319"/>
      <c r="BC864" s="319"/>
      <c r="BD864" s="319"/>
      <c r="BE864" s="319"/>
      <c r="BF864" s="319"/>
      <c r="BG864" s="319"/>
      <c r="BH864" s="319"/>
      <c r="BI864" s="319"/>
      <c r="BJ864" s="319"/>
      <c r="BK864" s="319"/>
      <c r="BL864" s="319"/>
      <c r="BM864" s="319"/>
      <c r="BN864" s="319"/>
      <c r="BO864" s="319"/>
      <c r="BP864" s="319"/>
      <c r="BQ864" s="319"/>
      <c r="BR864" s="319"/>
      <c r="BS864" s="319"/>
      <c r="BT864" s="319"/>
      <c r="BU864" s="319"/>
      <c r="BV864" s="319"/>
      <c r="BW864" s="319"/>
      <c r="BX864" s="319"/>
      <c r="BY864" s="319"/>
      <c r="BZ864" s="319"/>
      <c r="CA864" s="319"/>
      <c r="CB864" s="319"/>
      <c r="CC864" s="319"/>
      <c r="CD864" s="319"/>
      <c r="CE864" s="319"/>
      <c r="CF864" s="319"/>
      <c r="CG864" s="319"/>
      <c r="CH864" s="319"/>
      <c r="CI864" s="319"/>
      <c r="CJ864" s="319"/>
      <c r="CK864" s="319"/>
    </row>
    <row r="865" spans="1:89">
      <c r="A865" s="315"/>
      <c r="B865" s="423"/>
      <c r="C865" s="424"/>
      <c r="D865" s="424"/>
      <c r="E865" s="424"/>
      <c r="F865" s="424"/>
      <c r="G865" s="424"/>
      <c r="H865" s="424"/>
      <c r="I865" s="424"/>
      <c r="J865" s="424"/>
      <c r="K865" s="425"/>
      <c r="L865" s="320"/>
      <c r="M865" s="319"/>
      <c r="N865" s="319"/>
      <c r="O865" s="319"/>
      <c r="P865" s="319"/>
      <c r="Q865" s="319"/>
      <c r="R865" s="319"/>
      <c r="S865" s="319"/>
      <c r="T865" s="319"/>
      <c r="U865" s="319"/>
      <c r="V865" s="319"/>
      <c r="W865" s="319"/>
      <c r="X865" s="319"/>
      <c r="Y865" s="319"/>
      <c r="Z865" s="319"/>
      <c r="AA865" s="319"/>
      <c r="AB865" s="319"/>
      <c r="AC865" s="319"/>
      <c r="AD865" s="319"/>
      <c r="AE865" s="319"/>
      <c r="AF865" s="319"/>
      <c r="AG865" s="319"/>
      <c r="AH865" s="319"/>
      <c r="AI865" s="319"/>
      <c r="AJ865" s="319"/>
      <c r="AK865" s="319"/>
      <c r="AL865" s="319"/>
      <c r="AM865" s="319"/>
      <c r="AN865" s="319"/>
      <c r="AO865" s="319"/>
      <c r="AP865" s="319"/>
      <c r="AQ865" s="319"/>
      <c r="AR865" s="319"/>
      <c r="AS865" s="319"/>
      <c r="AT865" s="319"/>
      <c r="AU865" s="319"/>
      <c r="AV865" s="319"/>
      <c r="AW865" s="319"/>
      <c r="AX865" s="319"/>
      <c r="AY865" s="319"/>
      <c r="AZ865" s="319"/>
      <c r="BA865" s="319"/>
      <c r="BB865" s="319"/>
      <c r="BC865" s="319"/>
      <c r="BD865" s="319"/>
      <c r="BE865" s="319"/>
      <c r="BF865" s="319"/>
      <c r="BG865" s="319"/>
      <c r="BH865" s="319"/>
      <c r="BI865" s="319"/>
      <c r="BJ865" s="319"/>
      <c r="BK865" s="319"/>
      <c r="BL865" s="319"/>
      <c r="BM865" s="319"/>
      <c r="BN865" s="319"/>
      <c r="BO865" s="319"/>
      <c r="BP865" s="319"/>
      <c r="BQ865" s="319"/>
      <c r="BR865" s="319"/>
      <c r="BS865" s="319"/>
      <c r="BT865" s="319"/>
      <c r="BU865" s="319"/>
      <c r="BV865" s="319"/>
      <c r="BW865" s="319"/>
      <c r="BX865" s="319"/>
      <c r="BY865" s="319"/>
      <c r="BZ865" s="319"/>
      <c r="CA865" s="319"/>
      <c r="CB865" s="319"/>
      <c r="CC865" s="319"/>
      <c r="CD865" s="319"/>
      <c r="CE865" s="319"/>
      <c r="CF865" s="319"/>
      <c r="CG865" s="319"/>
      <c r="CH865" s="319"/>
      <c r="CI865" s="319"/>
      <c r="CJ865" s="319"/>
      <c r="CK865" s="319"/>
    </row>
    <row r="866" spans="1:89">
      <c r="A866" s="315"/>
      <c r="B866" s="423"/>
      <c r="C866" s="424"/>
      <c r="D866" s="424"/>
      <c r="E866" s="424"/>
      <c r="F866" s="424"/>
      <c r="G866" s="424"/>
      <c r="H866" s="424"/>
      <c r="I866" s="424"/>
      <c r="J866" s="424"/>
      <c r="K866" s="425"/>
      <c r="L866" s="320"/>
      <c r="M866" s="319"/>
      <c r="N866" s="319"/>
      <c r="O866" s="319"/>
      <c r="P866" s="319"/>
      <c r="Q866" s="319"/>
      <c r="R866" s="319"/>
      <c r="S866" s="319"/>
      <c r="T866" s="319"/>
      <c r="U866" s="319"/>
      <c r="V866" s="319"/>
      <c r="W866" s="319"/>
      <c r="X866" s="319"/>
      <c r="Y866" s="319"/>
      <c r="Z866" s="319"/>
      <c r="AA866" s="319"/>
      <c r="AB866" s="319"/>
      <c r="AC866" s="319"/>
      <c r="AD866" s="319"/>
      <c r="AE866" s="319"/>
      <c r="AF866" s="319"/>
      <c r="AG866" s="319"/>
      <c r="AH866" s="319"/>
      <c r="AI866" s="319"/>
      <c r="AJ866" s="319"/>
      <c r="AK866" s="319"/>
      <c r="AL866" s="319"/>
      <c r="AM866" s="319"/>
      <c r="AN866" s="319"/>
      <c r="AO866" s="319"/>
      <c r="AP866" s="319"/>
      <c r="AQ866" s="319"/>
      <c r="AR866" s="319"/>
      <c r="AS866" s="319"/>
      <c r="AT866" s="319"/>
      <c r="AU866" s="319"/>
      <c r="AV866" s="319"/>
      <c r="AW866" s="319"/>
      <c r="AX866" s="319"/>
      <c r="AY866" s="319"/>
      <c r="AZ866" s="319"/>
      <c r="BA866" s="319"/>
      <c r="BB866" s="319"/>
      <c r="BC866" s="319"/>
      <c r="BD866" s="319"/>
      <c r="BE866" s="319"/>
      <c r="BF866" s="319"/>
      <c r="BG866" s="319"/>
      <c r="BH866" s="319"/>
      <c r="BI866" s="319"/>
      <c r="BJ866" s="319"/>
      <c r="BK866" s="319"/>
      <c r="BL866" s="319"/>
      <c r="BM866" s="319"/>
      <c r="BN866" s="319"/>
      <c r="BO866" s="319"/>
      <c r="BP866" s="319"/>
      <c r="BQ866" s="319"/>
      <c r="BR866" s="319"/>
      <c r="BS866" s="319"/>
      <c r="BT866" s="319"/>
      <c r="BU866" s="319"/>
      <c r="BV866" s="319"/>
      <c r="BW866" s="319"/>
      <c r="BX866" s="319"/>
      <c r="BY866" s="319"/>
      <c r="BZ866" s="319"/>
      <c r="CA866" s="319"/>
      <c r="CB866" s="319"/>
      <c r="CC866" s="319"/>
      <c r="CD866" s="319"/>
      <c r="CE866" s="319"/>
      <c r="CF866" s="319"/>
      <c r="CG866" s="319"/>
      <c r="CH866" s="319"/>
      <c r="CI866" s="319"/>
      <c r="CJ866" s="319"/>
      <c r="CK866" s="319"/>
    </row>
    <row r="867" spans="1:89">
      <c r="A867" s="315"/>
      <c r="B867" s="423"/>
      <c r="C867" s="424"/>
      <c r="D867" s="424"/>
      <c r="E867" s="424"/>
      <c r="F867" s="424"/>
      <c r="G867" s="424"/>
      <c r="H867" s="424"/>
      <c r="I867" s="424"/>
      <c r="J867" s="424"/>
      <c r="K867" s="425"/>
      <c r="L867" s="320"/>
      <c r="M867" s="319"/>
      <c r="N867" s="319"/>
      <c r="O867" s="319"/>
      <c r="P867" s="319"/>
      <c r="Q867" s="319"/>
      <c r="R867" s="319"/>
      <c r="S867" s="319"/>
      <c r="T867" s="319"/>
      <c r="U867" s="319"/>
      <c r="V867" s="319"/>
      <c r="W867" s="319"/>
      <c r="X867" s="319"/>
      <c r="Y867" s="319"/>
      <c r="Z867" s="319"/>
      <c r="AA867" s="319"/>
      <c r="AB867" s="319"/>
      <c r="AC867" s="319"/>
      <c r="AD867" s="319"/>
      <c r="AE867" s="319"/>
      <c r="AF867" s="319"/>
      <c r="AG867" s="319"/>
      <c r="AH867" s="319"/>
      <c r="AI867" s="319"/>
      <c r="AJ867" s="319"/>
      <c r="AK867" s="319"/>
      <c r="AL867" s="319"/>
      <c r="AM867" s="319"/>
      <c r="AN867" s="319"/>
      <c r="AO867" s="319"/>
      <c r="AP867" s="319"/>
      <c r="AQ867" s="319"/>
      <c r="AR867" s="319"/>
      <c r="AS867" s="319"/>
      <c r="AT867" s="319"/>
      <c r="AU867" s="319"/>
      <c r="AV867" s="319"/>
      <c r="AW867" s="319"/>
      <c r="AX867" s="319"/>
      <c r="AY867" s="319"/>
      <c r="AZ867" s="319"/>
      <c r="BA867" s="319"/>
      <c r="BB867" s="319"/>
      <c r="BC867" s="319"/>
      <c r="BD867" s="319"/>
      <c r="BE867" s="319"/>
      <c r="BF867" s="319"/>
      <c r="BG867" s="319"/>
      <c r="BH867" s="319"/>
      <c r="BI867" s="319"/>
      <c r="BJ867" s="319"/>
      <c r="BK867" s="319"/>
      <c r="BL867" s="319"/>
      <c r="BM867" s="319"/>
      <c r="BN867" s="319"/>
      <c r="BO867" s="319"/>
      <c r="BP867" s="319"/>
      <c r="BQ867" s="319"/>
      <c r="BR867" s="319"/>
      <c r="BS867" s="319"/>
      <c r="BT867" s="319"/>
      <c r="BU867" s="319"/>
      <c r="BV867" s="319"/>
      <c r="BW867" s="319"/>
      <c r="BX867" s="319"/>
      <c r="BY867" s="319"/>
      <c r="BZ867" s="319"/>
      <c r="CA867" s="319"/>
      <c r="CB867" s="319"/>
      <c r="CC867" s="319"/>
      <c r="CD867" s="319"/>
      <c r="CE867" s="319"/>
      <c r="CF867" s="319"/>
      <c r="CG867" s="319"/>
      <c r="CH867" s="319"/>
      <c r="CI867" s="319"/>
      <c r="CJ867" s="319"/>
      <c r="CK867" s="319"/>
    </row>
    <row r="868" spans="1:89">
      <c r="A868" s="315"/>
      <c r="B868" s="423"/>
      <c r="C868" s="424"/>
      <c r="D868" s="424"/>
      <c r="E868" s="424"/>
      <c r="F868" s="424"/>
      <c r="G868" s="424"/>
      <c r="H868" s="424"/>
      <c r="I868" s="424"/>
      <c r="J868" s="424"/>
      <c r="K868" s="425"/>
      <c r="L868" s="320"/>
      <c r="M868" s="319"/>
      <c r="N868" s="319"/>
      <c r="O868" s="319"/>
      <c r="P868" s="319"/>
      <c r="Q868" s="319"/>
      <c r="R868" s="319"/>
      <c r="S868" s="319"/>
      <c r="T868" s="319"/>
      <c r="U868" s="319"/>
      <c r="V868" s="319"/>
      <c r="W868" s="319"/>
      <c r="X868" s="319"/>
      <c r="Y868" s="319"/>
      <c r="Z868" s="319"/>
      <c r="AA868" s="319"/>
      <c r="AB868" s="319"/>
      <c r="AC868" s="319"/>
      <c r="AD868" s="319"/>
      <c r="AE868" s="319"/>
      <c r="AF868" s="319"/>
      <c r="AG868" s="319"/>
      <c r="AH868" s="319"/>
      <c r="AI868" s="319"/>
      <c r="AJ868" s="319"/>
      <c r="AK868" s="319"/>
      <c r="AL868" s="319"/>
      <c r="AM868" s="319"/>
      <c r="AN868" s="319"/>
      <c r="AO868" s="319"/>
      <c r="AP868" s="319"/>
      <c r="AQ868" s="319"/>
      <c r="AR868" s="319"/>
      <c r="AS868" s="319"/>
      <c r="AT868" s="319"/>
      <c r="AU868" s="319"/>
      <c r="AV868" s="319"/>
      <c r="AW868" s="319"/>
      <c r="AX868" s="319"/>
      <c r="AY868" s="319"/>
      <c r="AZ868" s="319"/>
      <c r="BA868" s="319"/>
      <c r="BB868" s="319"/>
      <c r="BC868" s="319"/>
      <c r="BD868" s="319"/>
      <c r="BE868" s="319"/>
      <c r="BF868" s="319"/>
      <c r="BG868" s="319"/>
      <c r="BH868" s="319"/>
      <c r="BI868" s="319"/>
      <c r="BJ868" s="319"/>
      <c r="BK868" s="319"/>
      <c r="BL868" s="319"/>
      <c r="BM868" s="319"/>
      <c r="BN868" s="319"/>
      <c r="BO868" s="319"/>
      <c r="BP868" s="319"/>
      <c r="BQ868" s="319"/>
      <c r="BR868" s="319"/>
      <c r="BS868" s="319"/>
      <c r="BT868" s="319"/>
      <c r="BU868" s="319"/>
      <c r="BV868" s="319"/>
      <c r="BW868" s="319"/>
      <c r="BX868" s="319"/>
      <c r="BY868" s="319"/>
      <c r="BZ868" s="319"/>
      <c r="CA868" s="319"/>
      <c r="CB868" s="319"/>
      <c r="CC868" s="319"/>
      <c r="CD868" s="319"/>
      <c r="CE868" s="319"/>
      <c r="CF868" s="319"/>
      <c r="CG868" s="319"/>
      <c r="CH868" s="319"/>
      <c r="CI868" s="319"/>
      <c r="CJ868" s="319"/>
      <c r="CK868" s="319"/>
    </row>
    <row r="869" spans="1:89">
      <c r="A869" s="315"/>
      <c r="B869" s="423"/>
      <c r="C869" s="424"/>
      <c r="D869" s="424"/>
      <c r="E869" s="424"/>
      <c r="F869" s="424"/>
      <c r="G869" s="424"/>
      <c r="H869" s="424"/>
      <c r="I869" s="424"/>
      <c r="J869" s="424"/>
      <c r="K869" s="425"/>
      <c r="L869" s="320"/>
      <c r="M869" s="319"/>
      <c r="N869" s="319"/>
      <c r="O869" s="319"/>
      <c r="P869" s="319"/>
      <c r="Q869" s="319"/>
      <c r="R869" s="319"/>
      <c r="S869" s="319"/>
      <c r="T869" s="319"/>
      <c r="U869" s="319"/>
      <c r="V869" s="319"/>
      <c r="W869" s="319"/>
      <c r="X869" s="319"/>
      <c r="Y869" s="319"/>
      <c r="Z869" s="319"/>
      <c r="AA869" s="319"/>
      <c r="AB869" s="319"/>
      <c r="AC869" s="319"/>
      <c r="AD869" s="319"/>
      <c r="AE869" s="319"/>
      <c r="AF869" s="319"/>
      <c r="AG869" s="319"/>
      <c r="AH869" s="319"/>
      <c r="AI869" s="319"/>
      <c r="AJ869" s="319"/>
      <c r="AK869" s="319"/>
      <c r="AL869" s="319"/>
      <c r="AM869" s="319"/>
      <c r="AN869" s="319"/>
      <c r="AO869" s="319"/>
      <c r="AP869" s="319"/>
      <c r="AQ869" s="319"/>
      <c r="AR869" s="319"/>
      <c r="AS869" s="319"/>
      <c r="AT869" s="319"/>
      <c r="AU869" s="319"/>
      <c r="AV869" s="319"/>
      <c r="AW869" s="319"/>
      <c r="AX869" s="319"/>
      <c r="AY869" s="319"/>
      <c r="AZ869" s="319"/>
      <c r="BA869" s="319"/>
      <c r="BB869" s="319"/>
      <c r="BC869" s="319"/>
      <c r="BD869" s="319"/>
      <c r="BE869" s="319"/>
      <c r="BF869" s="319"/>
      <c r="BG869" s="319"/>
      <c r="BH869" s="319"/>
      <c r="BI869" s="319"/>
      <c r="BJ869" s="319"/>
      <c r="BK869" s="319"/>
      <c r="BL869" s="319"/>
      <c r="BM869" s="319"/>
      <c r="BN869" s="319"/>
      <c r="BO869" s="319"/>
      <c r="BP869" s="319"/>
      <c r="BQ869" s="319"/>
      <c r="BR869" s="319"/>
      <c r="BS869" s="319"/>
      <c r="BT869" s="319"/>
      <c r="BU869" s="319"/>
      <c r="BV869" s="319"/>
      <c r="BW869" s="319"/>
      <c r="BX869" s="319"/>
      <c r="BY869" s="319"/>
      <c r="BZ869" s="319"/>
      <c r="CA869" s="319"/>
      <c r="CB869" s="319"/>
      <c r="CC869" s="319"/>
      <c r="CD869" s="319"/>
      <c r="CE869" s="319"/>
      <c r="CF869" s="319"/>
      <c r="CG869" s="319"/>
      <c r="CH869" s="319"/>
      <c r="CI869" s="319"/>
      <c r="CJ869" s="319"/>
      <c r="CK869" s="319"/>
    </row>
    <row r="870" spans="1:89">
      <c r="A870" s="315"/>
      <c r="B870" s="423"/>
      <c r="C870" s="424"/>
      <c r="D870" s="424"/>
      <c r="E870" s="424"/>
      <c r="F870" s="424"/>
      <c r="G870" s="424"/>
      <c r="H870" s="424"/>
      <c r="I870" s="424"/>
      <c r="J870" s="424"/>
      <c r="K870" s="425"/>
      <c r="L870" s="320"/>
      <c r="M870" s="319"/>
      <c r="N870" s="319"/>
      <c r="O870" s="319"/>
      <c r="P870" s="319"/>
      <c r="Q870" s="319"/>
      <c r="R870" s="319"/>
      <c r="S870" s="319"/>
      <c r="T870" s="319"/>
      <c r="U870" s="319"/>
      <c r="V870" s="319"/>
      <c r="W870" s="319"/>
      <c r="X870" s="319"/>
      <c r="Y870" s="319"/>
      <c r="Z870" s="319"/>
      <c r="AA870" s="319"/>
      <c r="AB870" s="319"/>
      <c r="AC870" s="319"/>
      <c r="AD870" s="319"/>
      <c r="AE870" s="319"/>
      <c r="AF870" s="319"/>
      <c r="AG870" s="319"/>
      <c r="AH870" s="319"/>
      <c r="AI870" s="319"/>
      <c r="AJ870" s="319"/>
      <c r="AK870" s="319"/>
      <c r="AL870" s="319"/>
      <c r="AM870" s="319"/>
      <c r="AN870" s="319"/>
      <c r="AO870" s="319"/>
      <c r="AP870" s="319"/>
      <c r="AQ870" s="319"/>
      <c r="AR870" s="319"/>
      <c r="AS870" s="319"/>
      <c r="AT870" s="319"/>
      <c r="AU870" s="319"/>
      <c r="AV870" s="319"/>
      <c r="AW870" s="319"/>
      <c r="AX870" s="319"/>
      <c r="AY870" s="319"/>
      <c r="AZ870" s="319"/>
      <c r="BA870" s="319"/>
      <c r="BB870" s="319"/>
      <c r="BC870" s="319"/>
      <c r="BD870" s="319"/>
      <c r="BE870" s="319"/>
      <c r="BF870" s="319"/>
      <c r="BG870" s="319"/>
      <c r="BH870" s="319"/>
      <c r="BI870" s="319"/>
      <c r="BJ870" s="319"/>
      <c r="BK870" s="319"/>
      <c r="BL870" s="319"/>
      <c r="BM870" s="319"/>
      <c r="BN870" s="319"/>
      <c r="BO870" s="319"/>
      <c r="BP870" s="319"/>
      <c r="BQ870" s="319"/>
      <c r="BR870" s="319"/>
      <c r="BS870" s="319"/>
      <c r="BT870" s="319"/>
      <c r="BU870" s="319"/>
      <c r="BV870" s="319"/>
      <c r="BW870" s="319"/>
      <c r="BX870" s="319"/>
      <c r="BY870" s="319"/>
      <c r="BZ870" s="319"/>
      <c r="CA870" s="319"/>
      <c r="CB870" s="319"/>
      <c r="CC870" s="319"/>
      <c r="CD870" s="319"/>
      <c r="CE870" s="319"/>
      <c r="CF870" s="319"/>
      <c r="CG870" s="319"/>
      <c r="CH870" s="319"/>
      <c r="CI870" s="319"/>
      <c r="CJ870" s="319"/>
      <c r="CK870" s="319"/>
    </row>
    <row r="871" spans="1:89">
      <c r="A871" s="315"/>
      <c r="B871" s="423"/>
      <c r="C871" s="424"/>
      <c r="D871" s="424"/>
      <c r="E871" s="424"/>
      <c r="F871" s="424"/>
      <c r="G871" s="424"/>
      <c r="H871" s="424"/>
      <c r="I871" s="424"/>
      <c r="J871" s="424"/>
      <c r="K871" s="425"/>
      <c r="L871" s="320"/>
      <c r="M871" s="319"/>
      <c r="N871" s="319"/>
      <c r="O871" s="319"/>
      <c r="P871" s="319"/>
      <c r="Q871" s="319"/>
      <c r="R871" s="319"/>
      <c r="S871" s="319"/>
      <c r="T871" s="319"/>
      <c r="U871" s="319"/>
      <c r="V871" s="319"/>
      <c r="W871" s="319"/>
      <c r="X871" s="319"/>
      <c r="Y871" s="319"/>
      <c r="Z871" s="319"/>
      <c r="AA871" s="319"/>
      <c r="AB871" s="319"/>
      <c r="AC871" s="319"/>
      <c r="AD871" s="319"/>
      <c r="AE871" s="319"/>
      <c r="AF871" s="319"/>
      <c r="AG871" s="319"/>
      <c r="AH871" s="319"/>
      <c r="AI871" s="319"/>
      <c r="AJ871" s="319"/>
      <c r="AK871" s="319"/>
      <c r="AL871" s="319"/>
      <c r="AM871" s="319"/>
      <c r="AN871" s="319"/>
      <c r="AO871" s="319"/>
      <c r="AP871" s="319"/>
      <c r="AQ871" s="319"/>
      <c r="AR871" s="319"/>
      <c r="AS871" s="319"/>
      <c r="AT871" s="319"/>
      <c r="AU871" s="319"/>
      <c r="AV871" s="319"/>
      <c r="AW871" s="319"/>
      <c r="AX871" s="319"/>
      <c r="AY871" s="319"/>
      <c r="AZ871" s="319"/>
      <c r="BA871" s="319"/>
      <c r="BB871" s="319"/>
      <c r="BC871" s="319"/>
      <c r="BD871" s="319"/>
      <c r="BE871" s="319"/>
      <c r="BF871" s="319"/>
      <c r="BG871" s="319"/>
      <c r="BH871" s="319"/>
      <c r="BI871" s="319"/>
      <c r="BJ871" s="319"/>
      <c r="BK871" s="319"/>
      <c r="BL871" s="319"/>
      <c r="BM871" s="319"/>
      <c r="BN871" s="319"/>
      <c r="BO871" s="319"/>
      <c r="BP871" s="319"/>
      <c r="BQ871" s="319"/>
      <c r="BR871" s="319"/>
      <c r="BS871" s="319"/>
      <c r="BT871" s="319"/>
      <c r="BU871" s="319"/>
      <c r="BV871" s="319"/>
      <c r="BW871" s="319"/>
      <c r="BX871" s="319"/>
      <c r="BY871" s="319"/>
      <c r="BZ871" s="319"/>
      <c r="CA871" s="319"/>
      <c r="CB871" s="319"/>
      <c r="CC871" s="319"/>
      <c r="CD871" s="319"/>
      <c r="CE871" s="319"/>
      <c r="CF871" s="319"/>
      <c r="CG871" s="319"/>
      <c r="CH871" s="319"/>
      <c r="CI871" s="319"/>
      <c r="CJ871" s="319"/>
      <c r="CK871" s="319"/>
    </row>
    <row r="872" spans="1:89">
      <c r="A872" s="315"/>
      <c r="B872" s="423"/>
      <c r="C872" s="424"/>
      <c r="D872" s="424"/>
      <c r="E872" s="424"/>
      <c r="F872" s="424"/>
      <c r="G872" s="424"/>
      <c r="H872" s="424"/>
      <c r="I872" s="424"/>
      <c r="J872" s="424"/>
      <c r="K872" s="425"/>
      <c r="L872" s="320"/>
      <c r="M872" s="319"/>
      <c r="N872" s="319"/>
      <c r="O872" s="319"/>
      <c r="P872" s="319"/>
      <c r="Q872" s="319"/>
      <c r="R872" s="319"/>
      <c r="S872" s="319"/>
      <c r="T872" s="319"/>
      <c r="U872" s="319"/>
      <c r="V872" s="319"/>
      <c r="W872" s="319"/>
      <c r="X872" s="319"/>
      <c r="Y872" s="319"/>
      <c r="Z872" s="319"/>
      <c r="AA872" s="319"/>
      <c r="AB872" s="319"/>
      <c r="AC872" s="319"/>
      <c r="AD872" s="319"/>
      <c r="AE872" s="319"/>
      <c r="AF872" s="319"/>
      <c r="AG872" s="319"/>
      <c r="AH872" s="319"/>
      <c r="AI872" s="319"/>
      <c r="AJ872" s="319"/>
      <c r="AK872" s="319"/>
      <c r="AL872" s="319"/>
      <c r="AM872" s="319"/>
      <c r="AN872" s="319"/>
      <c r="AO872" s="319"/>
      <c r="AP872" s="319"/>
      <c r="AQ872" s="319"/>
      <c r="AR872" s="319"/>
      <c r="AS872" s="319"/>
      <c r="AT872" s="319"/>
      <c r="AU872" s="319"/>
      <c r="AV872" s="319"/>
      <c r="AW872" s="319"/>
      <c r="AX872" s="319"/>
      <c r="AY872" s="319"/>
      <c r="AZ872" s="319"/>
      <c r="BA872" s="319"/>
      <c r="BB872" s="319"/>
      <c r="BC872" s="319"/>
      <c r="BD872" s="319"/>
      <c r="BE872" s="319"/>
      <c r="BF872" s="319"/>
      <c r="BG872" s="319"/>
      <c r="BH872" s="319"/>
      <c r="BI872" s="319"/>
      <c r="BJ872" s="319"/>
      <c r="BK872" s="319"/>
      <c r="BL872" s="319"/>
      <c r="BM872" s="319"/>
      <c r="BN872" s="319"/>
      <c r="BO872" s="319"/>
      <c r="BP872" s="319"/>
      <c r="BQ872" s="319"/>
      <c r="BR872" s="319"/>
      <c r="BS872" s="319"/>
      <c r="BT872" s="319"/>
      <c r="BU872" s="319"/>
      <c r="BV872" s="319"/>
      <c r="BW872" s="319"/>
      <c r="BX872" s="319"/>
      <c r="BY872" s="319"/>
      <c r="BZ872" s="319"/>
      <c r="CA872" s="319"/>
      <c r="CB872" s="319"/>
      <c r="CC872" s="319"/>
      <c r="CD872" s="319"/>
      <c r="CE872" s="319"/>
      <c r="CF872" s="319"/>
      <c r="CG872" s="319"/>
      <c r="CH872" s="319"/>
      <c r="CI872" s="319"/>
      <c r="CJ872" s="319"/>
      <c r="CK872" s="319"/>
    </row>
    <row r="873" spans="1:89">
      <c r="A873" s="315"/>
      <c r="B873" s="423"/>
      <c r="C873" s="424"/>
      <c r="D873" s="424"/>
      <c r="E873" s="424"/>
      <c r="F873" s="424"/>
      <c r="G873" s="424"/>
      <c r="H873" s="424"/>
      <c r="I873" s="424"/>
      <c r="J873" s="424"/>
      <c r="K873" s="425"/>
      <c r="L873" s="320"/>
      <c r="M873" s="319"/>
      <c r="N873" s="319"/>
      <c r="O873" s="319"/>
      <c r="P873" s="319"/>
      <c r="Q873" s="319"/>
      <c r="R873" s="319"/>
      <c r="S873" s="319"/>
      <c r="T873" s="319"/>
      <c r="U873" s="319"/>
      <c r="V873" s="319"/>
      <c r="W873" s="319"/>
      <c r="X873" s="319"/>
      <c r="Y873" s="319"/>
      <c r="Z873" s="319"/>
      <c r="AA873" s="319"/>
      <c r="AB873" s="319"/>
      <c r="AC873" s="319"/>
      <c r="AD873" s="319"/>
      <c r="AE873" s="319"/>
      <c r="AF873" s="319"/>
      <c r="AG873" s="319"/>
      <c r="AH873" s="319"/>
      <c r="AI873" s="319"/>
      <c r="AJ873" s="319"/>
      <c r="AK873" s="319"/>
      <c r="AL873" s="319"/>
      <c r="AM873" s="319"/>
      <c r="AN873" s="319"/>
      <c r="AO873" s="319"/>
      <c r="AP873" s="319"/>
      <c r="AQ873" s="319"/>
      <c r="AR873" s="319"/>
      <c r="AS873" s="319"/>
      <c r="AT873" s="319"/>
      <c r="AU873" s="319"/>
      <c r="AV873" s="319"/>
      <c r="AW873" s="319"/>
      <c r="AX873" s="319"/>
      <c r="AY873" s="319"/>
      <c r="AZ873" s="319"/>
      <c r="BA873" s="319"/>
      <c r="BB873" s="319"/>
      <c r="BC873" s="319"/>
      <c r="BD873" s="319"/>
      <c r="BE873" s="319"/>
      <c r="BF873" s="319"/>
      <c r="BG873" s="319"/>
      <c r="BH873" s="319"/>
      <c r="BI873" s="319"/>
      <c r="BJ873" s="319"/>
      <c r="BK873" s="319"/>
      <c r="BL873" s="319"/>
      <c r="BM873" s="319"/>
      <c r="BN873" s="319"/>
      <c r="BO873" s="319"/>
      <c r="BP873" s="319"/>
      <c r="BQ873" s="319"/>
      <c r="BR873" s="319"/>
      <c r="BS873" s="319"/>
      <c r="BT873" s="319"/>
      <c r="BU873" s="319"/>
      <c r="BV873" s="319"/>
      <c r="BW873" s="319"/>
      <c r="BX873" s="319"/>
      <c r="BY873" s="319"/>
      <c r="BZ873" s="319"/>
      <c r="CA873" s="319"/>
      <c r="CB873" s="319"/>
      <c r="CC873" s="319"/>
      <c r="CD873" s="319"/>
      <c r="CE873" s="319"/>
      <c r="CF873" s="319"/>
      <c r="CG873" s="319"/>
      <c r="CH873" s="319"/>
      <c r="CI873" s="319"/>
      <c r="CJ873" s="319"/>
      <c r="CK873" s="319"/>
    </row>
    <row r="874" spans="1:89">
      <c r="A874" s="315"/>
      <c r="B874" s="423"/>
      <c r="C874" s="424"/>
      <c r="D874" s="424"/>
      <c r="E874" s="424"/>
      <c r="F874" s="424"/>
      <c r="G874" s="424"/>
      <c r="H874" s="424"/>
      <c r="I874" s="424"/>
      <c r="J874" s="424"/>
      <c r="K874" s="425"/>
      <c r="L874" s="320"/>
      <c r="M874" s="319"/>
      <c r="N874" s="319"/>
      <c r="O874" s="319"/>
      <c r="P874" s="319"/>
      <c r="Q874" s="319"/>
      <c r="R874" s="319"/>
      <c r="S874" s="319"/>
      <c r="T874" s="319"/>
      <c r="U874" s="319"/>
      <c r="V874" s="319"/>
      <c r="W874" s="319"/>
      <c r="X874" s="319"/>
      <c r="Y874" s="319"/>
      <c r="Z874" s="319"/>
      <c r="AA874" s="319"/>
      <c r="AB874" s="319"/>
      <c r="AC874" s="319"/>
      <c r="AD874" s="319"/>
      <c r="AE874" s="319"/>
      <c r="AF874" s="319"/>
      <c r="AG874" s="319"/>
      <c r="AH874" s="319"/>
      <c r="AI874" s="319"/>
      <c r="AJ874" s="319"/>
      <c r="AK874" s="319"/>
      <c r="AL874" s="319"/>
      <c r="AM874" s="319"/>
      <c r="AN874" s="319"/>
      <c r="AO874" s="319"/>
      <c r="AP874" s="319"/>
      <c r="AQ874" s="319"/>
      <c r="AR874" s="319"/>
      <c r="AS874" s="319"/>
      <c r="AT874" s="319"/>
      <c r="AU874" s="319"/>
      <c r="AV874" s="319"/>
      <c r="AW874" s="319"/>
      <c r="AX874" s="319"/>
      <c r="AY874" s="319"/>
      <c r="AZ874" s="319"/>
      <c r="BA874" s="319"/>
      <c r="BB874" s="319"/>
      <c r="BC874" s="319"/>
      <c r="BD874" s="319"/>
      <c r="BE874" s="319"/>
      <c r="BF874" s="319"/>
      <c r="BG874" s="319"/>
      <c r="BH874" s="319"/>
      <c r="BI874" s="319"/>
      <c r="BJ874" s="319"/>
      <c r="BK874" s="319"/>
      <c r="BL874" s="319"/>
      <c r="BM874" s="319"/>
      <c r="BN874" s="319"/>
      <c r="BO874" s="319"/>
      <c r="BP874" s="319"/>
      <c r="BQ874" s="319"/>
      <c r="BR874" s="319"/>
      <c r="BS874" s="319"/>
      <c r="BT874" s="319"/>
      <c r="BU874" s="319"/>
      <c r="BV874" s="319"/>
      <c r="BW874" s="319"/>
      <c r="BX874" s="319"/>
      <c r="BY874" s="319"/>
      <c r="BZ874" s="319"/>
      <c r="CA874" s="319"/>
      <c r="CB874" s="319"/>
      <c r="CC874" s="319"/>
      <c r="CD874" s="319"/>
      <c r="CE874" s="319"/>
      <c r="CF874" s="319"/>
      <c r="CG874" s="319"/>
      <c r="CH874" s="319"/>
      <c r="CI874" s="319"/>
      <c r="CJ874" s="319"/>
      <c r="CK874" s="319"/>
    </row>
    <row r="875" spans="1:89">
      <c r="A875" s="315"/>
      <c r="B875" s="423"/>
      <c r="C875" s="424"/>
      <c r="D875" s="424"/>
      <c r="E875" s="424"/>
      <c r="F875" s="424"/>
      <c r="G875" s="424"/>
      <c r="H875" s="424"/>
      <c r="I875" s="424"/>
      <c r="J875" s="424"/>
      <c r="K875" s="425"/>
      <c r="L875" s="320"/>
      <c r="M875" s="319"/>
      <c r="N875" s="319"/>
      <c r="O875" s="319"/>
      <c r="P875" s="319"/>
      <c r="Q875" s="319"/>
      <c r="R875" s="319"/>
      <c r="S875" s="319"/>
      <c r="T875" s="319"/>
      <c r="U875" s="319"/>
      <c r="V875" s="319"/>
      <c r="W875" s="319"/>
      <c r="X875" s="319"/>
      <c r="Y875" s="319"/>
      <c r="Z875" s="319"/>
      <c r="AA875" s="319"/>
      <c r="AB875" s="319"/>
      <c r="AC875" s="319"/>
      <c r="AD875" s="319"/>
      <c r="AE875" s="319"/>
      <c r="AF875" s="319"/>
      <c r="AG875" s="319"/>
      <c r="AH875" s="319"/>
      <c r="AI875" s="319"/>
      <c r="AJ875" s="319"/>
      <c r="AK875" s="319"/>
      <c r="AL875" s="319"/>
      <c r="AM875" s="319"/>
      <c r="AN875" s="319"/>
      <c r="AO875" s="319"/>
      <c r="AP875" s="319"/>
      <c r="AQ875" s="319"/>
      <c r="AR875" s="319"/>
      <c r="AS875" s="319"/>
      <c r="AT875" s="319"/>
      <c r="AU875" s="319"/>
      <c r="AV875" s="319"/>
      <c r="AW875" s="319"/>
      <c r="AX875" s="319"/>
      <c r="AY875" s="319"/>
      <c r="AZ875" s="319"/>
      <c r="BA875" s="319"/>
      <c r="BB875" s="319"/>
      <c r="BC875" s="319"/>
      <c r="BD875" s="319"/>
      <c r="BE875" s="319"/>
      <c r="BF875" s="319"/>
      <c r="BG875" s="319"/>
      <c r="BH875" s="319"/>
      <c r="BI875" s="319"/>
      <c r="BJ875" s="319"/>
      <c r="BK875" s="319"/>
      <c r="BL875" s="319"/>
      <c r="BM875" s="319"/>
      <c r="BN875" s="319"/>
      <c r="BO875" s="319"/>
      <c r="BP875" s="319"/>
      <c r="BQ875" s="319"/>
      <c r="BR875" s="319"/>
      <c r="BS875" s="319"/>
      <c r="BT875" s="319"/>
      <c r="BU875" s="319"/>
      <c r="BV875" s="319"/>
      <c r="BW875" s="319"/>
      <c r="BX875" s="319"/>
      <c r="BY875" s="319"/>
      <c r="BZ875" s="319"/>
      <c r="CA875" s="319"/>
      <c r="CB875" s="319"/>
      <c r="CC875" s="319"/>
      <c r="CD875" s="319"/>
      <c r="CE875" s="319"/>
      <c r="CF875" s="319"/>
      <c r="CG875" s="319"/>
      <c r="CH875" s="319"/>
      <c r="CI875" s="319"/>
      <c r="CJ875" s="319"/>
      <c r="CK875" s="319"/>
    </row>
    <row r="876" spans="1:89">
      <c r="A876" s="315"/>
      <c r="B876" s="423"/>
      <c r="C876" s="424"/>
      <c r="D876" s="424"/>
      <c r="E876" s="424"/>
      <c r="F876" s="424"/>
      <c r="G876" s="424"/>
      <c r="H876" s="424"/>
      <c r="I876" s="424"/>
      <c r="J876" s="424"/>
      <c r="K876" s="425"/>
      <c r="L876" s="320"/>
      <c r="M876" s="319"/>
      <c r="N876" s="319"/>
      <c r="O876" s="319"/>
      <c r="P876" s="319"/>
      <c r="Q876" s="319"/>
      <c r="R876" s="319"/>
      <c r="S876" s="319"/>
      <c r="T876" s="319"/>
      <c r="U876" s="319"/>
      <c r="V876" s="319"/>
      <c r="W876" s="319"/>
      <c r="X876" s="319"/>
      <c r="Y876" s="319"/>
      <c r="Z876" s="319"/>
      <c r="AA876" s="319"/>
      <c r="AB876" s="319"/>
      <c r="AC876" s="319"/>
      <c r="AD876" s="319"/>
      <c r="AE876" s="319"/>
      <c r="AF876" s="319"/>
      <c r="AG876" s="319"/>
      <c r="AH876" s="319"/>
      <c r="AI876" s="319"/>
      <c r="AJ876" s="319"/>
      <c r="AK876" s="319"/>
      <c r="AL876" s="319"/>
      <c r="AM876" s="319"/>
      <c r="AN876" s="319"/>
      <c r="AO876" s="319"/>
      <c r="AP876" s="319"/>
      <c r="AQ876" s="319"/>
      <c r="AR876" s="319"/>
      <c r="AS876" s="319"/>
      <c r="AT876" s="319"/>
      <c r="AU876" s="319"/>
      <c r="AV876" s="319"/>
      <c r="AW876" s="319"/>
      <c r="AX876" s="319"/>
      <c r="AY876" s="319"/>
      <c r="AZ876" s="319"/>
      <c r="BA876" s="319"/>
      <c r="BB876" s="319"/>
      <c r="BC876" s="319"/>
      <c r="BD876" s="319"/>
      <c r="BE876" s="319"/>
      <c r="BF876" s="319"/>
      <c r="BG876" s="319"/>
      <c r="BH876" s="319"/>
      <c r="BI876" s="319"/>
      <c r="BJ876" s="319"/>
      <c r="BK876" s="319"/>
      <c r="BL876" s="319"/>
      <c r="BM876" s="319"/>
      <c r="BN876" s="319"/>
      <c r="BO876" s="319"/>
      <c r="BP876" s="319"/>
      <c r="BQ876" s="319"/>
      <c r="BR876" s="319"/>
      <c r="BS876" s="319"/>
      <c r="BT876" s="319"/>
      <c r="BU876" s="319"/>
      <c r="BV876" s="319"/>
      <c r="BW876" s="319"/>
      <c r="BX876" s="319"/>
      <c r="BY876" s="319"/>
      <c r="BZ876" s="319"/>
      <c r="CA876" s="319"/>
      <c r="CB876" s="319"/>
      <c r="CC876" s="319"/>
      <c r="CD876" s="319"/>
      <c r="CE876" s="319"/>
      <c r="CF876" s="319"/>
      <c r="CG876" s="319"/>
      <c r="CH876" s="319"/>
      <c r="CI876" s="319"/>
      <c r="CJ876" s="319"/>
      <c r="CK876" s="319"/>
    </row>
    <row r="877" spans="1:89">
      <c r="A877" s="315"/>
      <c r="B877" s="423"/>
      <c r="C877" s="424"/>
      <c r="D877" s="424"/>
      <c r="E877" s="424"/>
      <c r="F877" s="424"/>
      <c r="G877" s="424"/>
      <c r="H877" s="424"/>
      <c r="I877" s="424"/>
      <c r="J877" s="424"/>
      <c r="K877" s="425"/>
      <c r="L877" s="320"/>
      <c r="M877" s="319"/>
      <c r="N877" s="319"/>
      <c r="O877" s="319"/>
      <c r="P877" s="319"/>
      <c r="Q877" s="319"/>
      <c r="R877" s="319"/>
      <c r="S877" s="319"/>
      <c r="T877" s="319"/>
      <c r="U877" s="319"/>
      <c r="V877" s="319"/>
      <c r="W877" s="319"/>
      <c r="X877" s="319"/>
      <c r="Y877" s="319"/>
      <c r="Z877" s="319"/>
      <c r="AA877" s="319"/>
      <c r="AB877" s="319"/>
      <c r="AC877" s="319"/>
      <c r="AD877" s="319"/>
      <c r="AE877" s="319"/>
      <c r="AF877" s="319"/>
      <c r="AG877" s="319"/>
      <c r="AH877" s="319"/>
      <c r="AI877" s="319"/>
      <c r="AJ877" s="319"/>
      <c r="AK877" s="319"/>
      <c r="AL877" s="319"/>
      <c r="AM877" s="319"/>
      <c r="AN877" s="319"/>
      <c r="AO877" s="319"/>
      <c r="AP877" s="319"/>
      <c r="AQ877" s="319"/>
      <c r="AR877" s="319"/>
      <c r="AS877" s="319"/>
      <c r="AT877" s="319"/>
      <c r="AU877" s="319"/>
      <c r="AV877" s="319"/>
      <c r="AW877" s="319"/>
      <c r="AX877" s="319"/>
      <c r="AY877" s="319"/>
      <c r="AZ877" s="319"/>
      <c r="BA877" s="319"/>
      <c r="BB877" s="319"/>
      <c r="BC877" s="319"/>
      <c r="BD877" s="319"/>
      <c r="BE877" s="319"/>
      <c r="BF877" s="319"/>
      <c r="BG877" s="319"/>
      <c r="BH877" s="319"/>
      <c r="BI877" s="319"/>
      <c r="BJ877" s="319"/>
      <c r="BK877" s="319"/>
      <c r="BL877" s="319"/>
      <c r="BM877" s="319"/>
      <c r="BN877" s="319"/>
      <c r="BO877" s="319"/>
      <c r="BP877" s="319"/>
      <c r="BQ877" s="319"/>
      <c r="BR877" s="319"/>
      <c r="BS877" s="319"/>
      <c r="BT877" s="319"/>
      <c r="BU877" s="319"/>
      <c r="BV877" s="319"/>
      <c r="BW877" s="319"/>
      <c r="BX877" s="319"/>
      <c r="BY877" s="319"/>
      <c r="BZ877" s="319"/>
      <c r="CA877" s="319"/>
      <c r="CB877" s="319"/>
      <c r="CC877" s="319"/>
      <c r="CD877" s="319"/>
      <c r="CE877" s="319"/>
      <c r="CF877" s="319"/>
      <c r="CG877" s="319"/>
      <c r="CH877" s="319"/>
      <c r="CI877" s="319"/>
      <c r="CJ877" s="319"/>
      <c r="CK877" s="319"/>
    </row>
    <row r="878" spans="1:89">
      <c r="A878" s="315"/>
      <c r="B878" s="423"/>
      <c r="C878" s="424"/>
      <c r="D878" s="424"/>
      <c r="E878" s="424"/>
      <c r="F878" s="424"/>
      <c r="G878" s="424"/>
      <c r="H878" s="424"/>
      <c r="I878" s="424"/>
      <c r="J878" s="424"/>
      <c r="K878" s="425"/>
      <c r="L878" s="320"/>
      <c r="M878" s="319"/>
      <c r="N878" s="319"/>
      <c r="O878" s="319"/>
      <c r="P878" s="319"/>
      <c r="Q878" s="319"/>
      <c r="R878" s="319"/>
      <c r="S878" s="319"/>
      <c r="T878" s="319"/>
      <c r="U878" s="319"/>
      <c r="V878" s="319"/>
      <c r="W878" s="319"/>
      <c r="X878" s="319"/>
      <c r="Y878" s="319"/>
      <c r="Z878" s="319"/>
      <c r="AA878" s="319"/>
      <c r="AB878" s="319"/>
      <c r="AC878" s="319"/>
      <c r="AD878" s="319"/>
      <c r="AE878" s="319"/>
      <c r="AF878" s="319"/>
      <c r="AG878" s="319"/>
      <c r="AH878" s="319"/>
      <c r="AI878" s="319"/>
      <c r="AJ878" s="319"/>
      <c r="AK878" s="319"/>
      <c r="AL878" s="319"/>
      <c r="AM878" s="319"/>
      <c r="AN878" s="319"/>
      <c r="AO878" s="319"/>
      <c r="AP878" s="319"/>
      <c r="AQ878" s="319"/>
      <c r="AR878" s="319"/>
      <c r="AS878" s="319"/>
      <c r="AT878" s="319"/>
      <c r="AU878" s="319"/>
      <c r="AV878" s="319"/>
      <c r="AW878" s="319"/>
      <c r="AX878" s="319"/>
      <c r="AY878" s="319"/>
      <c r="AZ878" s="319"/>
      <c r="BA878" s="319"/>
      <c r="BB878" s="319"/>
      <c r="BC878" s="319"/>
      <c r="BD878" s="319"/>
      <c r="BE878" s="319"/>
      <c r="BF878" s="319"/>
      <c r="BG878" s="319"/>
      <c r="BH878" s="319"/>
      <c r="BI878" s="319"/>
      <c r="BJ878" s="319"/>
      <c r="BK878" s="319"/>
      <c r="BL878" s="319"/>
      <c r="BM878" s="319"/>
      <c r="BN878" s="319"/>
      <c r="BO878" s="319"/>
      <c r="BP878" s="319"/>
      <c r="BQ878" s="319"/>
      <c r="BR878" s="319"/>
      <c r="BS878" s="319"/>
      <c r="BT878" s="319"/>
      <c r="BU878" s="319"/>
      <c r="BV878" s="319"/>
      <c r="BW878" s="319"/>
      <c r="BX878" s="319"/>
      <c r="BY878" s="319"/>
      <c r="BZ878" s="319"/>
      <c r="CA878" s="319"/>
      <c r="CB878" s="319"/>
      <c r="CC878" s="319"/>
      <c r="CD878" s="319"/>
      <c r="CE878" s="319"/>
      <c r="CF878" s="319"/>
      <c r="CG878" s="319"/>
      <c r="CH878" s="319"/>
      <c r="CI878" s="319"/>
      <c r="CJ878" s="319"/>
      <c r="CK878" s="319"/>
    </row>
    <row r="879" spans="1:89">
      <c r="A879" s="315"/>
      <c r="B879" s="423"/>
      <c r="C879" s="424"/>
      <c r="D879" s="424"/>
      <c r="E879" s="424"/>
      <c r="F879" s="424"/>
      <c r="G879" s="424"/>
      <c r="H879" s="424"/>
      <c r="I879" s="424"/>
      <c r="J879" s="424"/>
      <c r="K879" s="425"/>
      <c r="L879" s="320"/>
      <c r="M879" s="319"/>
      <c r="N879" s="319"/>
      <c r="O879" s="319"/>
      <c r="P879" s="319"/>
      <c r="Q879" s="319"/>
      <c r="R879" s="319"/>
      <c r="S879" s="319"/>
      <c r="T879" s="319"/>
      <c r="U879" s="319"/>
      <c r="V879" s="319"/>
      <c r="W879" s="319"/>
      <c r="X879" s="319"/>
      <c r="Y879" s="319"/>
      <c r="Z879" s="319"/>
      <c r="AA879" s="319"/>
      <c r="AB879" s="319"/>
      <c r="AC879" s="319"/>
      <c r="AD879" s="319"/>
      <c r="AE879" s="319"/>
      <c r="AF879" s="319"/>
      <c r="AG879" s="319"/>
      <c r="AH879" s="319"/>
      <c r="AI879" s="319"/>
      <c r="AJ879" s="319"/>
      <c r="AK879" s="319"/>
      <c r="AL879" s="319"/>
      <c r="AM879" s="319"/>
      <c r="AN879" s="319"/>
      <c r="AO879" s="319"/>
      <c r="AP879" s="319"/>
      <c r="AQ879" s="319"/>
      <c r="AR879" s="319"/>
      <c r="AS879" s="319"/>
      <c r="AT879" s="319"/>
      <c r="AU879" s="319"/>
      <c r="AV879" s="319"/>
      <c r="AW879" s="319"/>
      <c r="AX879" s="319"/>
      <c r="AY879" s="319"/>
      <c r="AZ879" s="319"/>
      <c r="BA879" s="319"/>
      <c r="BB879" s="319"/>
      <c r="BC879" s="319"/>
      <c r="BD879" s="319"/>
      <c r="BE879" s="319"/>
      <c r="BF879" s="319"/>
      <c r="BG879" s="319"/>
      <c r="BH879" s="319"/>
      <c r="BI879" s="319"/>
      <c r="BJ879" s="319"/>
      <c r="BK879" s="319"/>
      <c r="BL879" s="319"/>
      <c r="BM879" s="319"/>
      <c r="BN879" s="319"/>
      <c r="BO879" s="319"/>
      <c r="BP879" s="319"/>
      <c r="BQ879" s="319"/>
      <c r="BR879" s="319"/>
      <c r="BS879" s="319"/>
      <c r="BT879" s="319"/>
      <c r="BU879" s="319"/>
      <c r="BV879" s="319"/>
      <c r="BW879" s="319"/>
      <c r="BX879" s="319"/>
      <c r="BY879" s="319"/>
      <c r="BZ879" s="319"/>
      <c r="CA879" s="319"/>
      <c r="CB879" s="319"/>
      <c r="CC879" s="319"/>
      <c r="CD879" s="319"/>
      <c r="CE879" s="319"/>
      <c r="CF879" s="319"/>
      <c r="CG879" s="319"/>
      <c r="CH879" s="319"/>
      <c r="CI879" s="319"/>
      <c r="CJ879" s="319"/>
      <c r="CK879" s="319"/>
    </row>
    <row r="880" spans="1:89">
      <c r="A880" s="315"/>
      <c r="B880" s="423"/>
      <c r="C880" s="424"/>
      <c r="D880" s="424"/>
      <c r="E880" s="424"/>
      <c r="F880" s="424"/>
      <c r="G880" s="424"/>
      <c r="H880" s="424"/>
      <c r="I880" s="424"/>
      <c r="J880" s="424"/>
      <c r="K880" s="425"/>
      <c r="L880" s="320"/>
      <c r="M880" s="319"/>
      <c r="N880" s="319"/>
      <c r="O880" s="319"/>
      <c r="P880" s="319"/>
      <c r="Q880" s="319"/>
      <c r="R880" s="319"/>
      <c r="S880" s="319"/>
      <c r="T880" s="319"/>
      <c r="U880" s="319"/>
      <c r="V880" s="319"/>
      <c r="W880" s="319"/>
      <c r="X880" s="319"/>
      <c r="Y880" s="319"/>
      <c r="Z880" s="319"/>
      <c r="AA880" s="319"/>
      <c r="AB880" s="319"/>
      <c r="AC880" s="319"/>
      <c r="AD880" s="319"/>
      <c r="AE880" s="319"/>
      <c r="AF880" s="319"/>
      <c r="AG880" s="319"/>
      <c r="AH880" s="319"/>
      <c r="AI880" s="319"/>
      <c r="AJ880" s="319"/>
      <c r="AK880" s="319"/>
      <c r="AL880" s="319"/>
      <c r="AM880" s="319"/>
      <c r="AN880" s="319"/>
      <c r="AO880" s="319"/>
      <c r="AP880" s="319"/>
      <c r="AQ880" s="319"/>
      <c r="AR880" s="319"/>
      <c r="AS880" s="319"/>
      <c r="AT880" s="319"/>
      <c r="AU880" s="319"/>
      <c r="AV880" s="319"/>
      <c r="AW880" s="319"/>
      <c r="AX880" s="319"/>
      <c r="AY880" s="319"/>
      <c r="AZ880" s="319"/>
      <c r="BA880" s="319"/>
      <c r="BB880" s="319"/>
      <c r="BC880" s="319"/>
      <c r="BD880" s="319"/>
      <c r="BE880" s="319"/>
      <c r="BF880" s="319"/>
      <c r="BG880" s="319"/>
      <c r="BH880" s="319"/>
      <c r="BI880" s="319"/>
      <c r="BJ880" s="319"/>
      <c r="BK880" s="319"/>
      <c r="BL880" s="319"/>
      <c r="BM880" s="319"/>
      <c r="BN880" s="319"/>
      <c r="BO880" s="319"/>
      <c r="BP880" s="319"/>
      <c r="BQ880" s="319"/>
      <c r="BR880" s="319"/>
      <c r="BS880" s="319"/>
      <c r="BT880" s="319"/>
      <c r="BU880" s="319"/>
      <c r="BV880" s="319"/>
      <c r="BW880" s="319"/>
      <c r="BX880" s="319"/>
      <c r="BY880" s="319"/>
      <c r="BZ880" s="319"/>
      <c r="CA880" s="319"/>
      <c r="CB880" s="319"/>
      <c r="CC880" s="319"/>
      <c r="CD880" s="319"/>
      <c r="CE880" s="319"/>
      <c r="CF880" s="319"/>
      <c r="CG880" s="319"/>
      <c r="CH880" s="319"/>
      <c r="CI880" s="319"/>
      <c r="CJ880" s="319"/>
      <c r="CK880" s="319"/>
    </row>
    <row r="881" spans="1:89">
      <c r="A881" s="315"/>
      <c r="B881" s="423"/>
      <c r="C881" s="424"/>
      <c r="D881" s="424"/>
      <c r="E881" s="424"/>
      <c r="F881" s="424"/>
      <c r="G881" s="424"/>
      <c r="H881" s="424"/>
      <c r="I881" s="424"/>
      <c r="J881" s="424"/>
      <c r="K881" s="425"/>
      <c r="L881" s="320"/>
      <c r="M881" s="319"/>
      <c r="N881" s="319"/>
      <c r="O881" s="319"/>
      <c r="P881" s="319"/>
      <c r="Q881" s="319"/>
      <c r="R881" s="319"/>
      <c r="S881" s="319"/>
      <c r="T881" s="319"/>
      <c r="U881" s="319"/>
      <c r="V881" s="319"/>
      <c r="W881" s="319"/>
      <c r="X881" s="319"/>
      <c r="Y881" s="319"/>
      <c r="Z881" s="319"/>
      <c r="AA881" s="319"/>
      <c r="AB881" s="319"/>
      <c r="AC881" s="319"/>
      <c r="AD881" s="319"/>
      <c r="AE881" s="319"/>
      <c r="AF881" s="319"/>
      <c r="AG881" s="319"/>
      <c r="AH881" s="319"/>
      <c r="AI881" s="319"/>
      <c r="AJ881" s="319"/>
      <c r="AK881" s="319"/>
      <c r="AL881" s="319"/>
      <c r="AM881" s="319"/>
      <c r="AN881" s="319"/>
      <c r="AO881" s="319"/>
      <c r="AP881" s="319"/>
      <c r="AQ881" s="319"/>
      <c r="AR881" s="319"/>
      <c r="AS881" s="319"/>
      <c r="AT881" s="319"/>
      <c r="AU881" s="319"/>
      <c r="AV881" s="319"/>
      <c r="AW881" s="319"/>
      <c r="AX881" s="319"/>
      <c r="AY881" s="319"/>
      <c r="AZ881" s="319"/>
      <c r="BA881" s="319"/>
      <c r="BB881" s="319"/>
      <c r="BC881" s="319"/>
      <c r="BD881" s="319"/>
      <c r="BE881" s="319"/>
      <c r="BF881" s="319"/>
      <c r="BG881" s="319"/>
      <c r="BH881" s="319"/>
      <c r="BI881" s="319"/>
      <c r="BJ881" s="319"/>
      <c r="BK881" s="319"/>
      <c r="BL881" s="319"/>
      <c r="BM881" s="319"/>
      <c r="BN881" s="319"/>
      <c r="BO881" s="319"/>
      <c r="BP881" s="319"/>
      <c r="BQ881" s="319"/>
      <c r="BR881" s="319"/>
      <c r="BS881" s="319"/>
      <c r="BT881" s="319"/>
      <c r="BU881" s="319"/>
      <c r="BV881" s="319"/>
      <c r="BW881" s="319"/>
      <c r="BX881" s="319"/>
      <c r="BY881" s="319"/>
      <c r="BZ881" s="319"/>
      <c r="CA881" s="319"/>
      <c r="CB881" s="319"/>
      <c r="CC881" s="319"/>
      <c r="CD881" s="319"/>
      <c r="CE881" s="319"/>
      <c r="CF881" s="319"/>
      <c r="CG881" s="319"/>
      <c r="CH881" s="319"/>
      <c r="CI881" s="319"/>
      <c r="CJ881" s="319"/>
      <c r="CK881" s="319"/>
    </row>
    <row r="882" spans="1:89">
      <c r="A882" s="315"/>
      <c r="B882" s="423"/>
      <c r="C882" s="424"/>
      <c r="D882" s="424"/>
      <c r="E882" s="424"/>
      <c r="F882" s="424"/>
      <c r="G882" s="424"/>
      <c r="H882" s="424"/>
      <c r="I882" s="424"/>
      <c r="J882" s="424"/>
      <c r="K882" s="425"/>
      <c r="L882" s="320"/>
      <c r="M882" s="319"/>
      <c r="N882" s="319"/>
      <c r="O882" s="319"/>
      <c r="P882" s="319"/>
      <c r="Q882" s="319"/>
      <c r="R882" s="319"/>
      <c r="S882" s="319"/>
      <c r="T882" s="319"/>
      <c r="U882" s="319"/>
      <c r="V882" s="319"/>
      <c r="W882" s="319"/>
      <c r="X882" s="319"/>
      <c r="Y882" s="319"/>
      <c r="Z882" s="319"/>
      <c r="AA882" s="319"/>
      <c r="AB882" s="319"/>
      <c r="AC882" s="319"/>
      <c r="AD882" s="319"/>
      <c r="AE882" s="319"/>
      <c r="AF882" s="319"/>
      <c r="AG882" s="319"/>
      <c r="AH882" s="319"/>
      <c r="AI882" s="319"/>
      <c r="AJ882" s="319"/>
      <c r="AK882" s="319"/>
      <c r="AL882" s="319"/>
      <c r="AM882" s="319"/>
      <c r="AN882" s="319"/>
      <c r="AO882" s="319"/>
      <c r="AP882" s="319"/>
      <c r="AQ882" s="319"/>
      <c r="AR882" s="319"/>
      <c r="AS882" s="319"/>
      <c r="AT882" s="319"/>
      <c r="AU882" s="319"/>
      <c r="AV882" s="319"/>
      <c r="AW882" s="319"/>
      <c r="AX882" s="319"/>
      <c r="AY882" s="319"/>
      <c r="AZ882" s="319"/>
      <c r="BA882" s="319"/>
      <c r="BB882" s="319"/>
      <c r="BC882" s="319"/>
      <c r="BD882" s="319"/>
      <c r="BE882" s="319"/>
      <c r="BF882" s="319"/>
      <c r="BG882" s="319"/>
      <c r="BH882" s="319"/>
      <c r="BI882" s="319"/>
      <c r="BJ882" s="319"/>
      <c r="BK882" s="319"/>
      <c r="BL882" s="319"/>
      <c r="BM882" s="319"/>
      <c r="BN882" s="319"/>
      <c r="BO882" s="319"/>
      <c r="BP882" s="319"/>
      <c r="BQ882" s="319"/>
      <c r="BR882" s="319"/>
      <c r="BS882" s="319"/>
      <c r="BT882" s="319"/>
      <c r="BU882" s="319"/>
      <c r="BV882" s="319"/>
      <c r="BW882" s="319"/>
      <c r="BX882" s="319"/>
      <c r="BY882" s="319"/>
      <c r="BZ882" s="319"/>
      <c r="CA882" s="319"/>
      <c r="CB882" s="319"/>
      <c r="CC882" s="319"/>
      <c r="CD882" s="319"/>
      <c r="CE882" s="319"/>
      <c r="CF882" s="319"/>
      <c r="CG882" s="319"/>
      <c r="CH882" s="319"/>
      <c r="CI882" s="319"/>
      <c r="CJ882" s="319"/>
      <c r="CK882" s="319"/>
    </row>
    <row r="883" spans="1:89">
      <c r="A883" s="315"/>
      <c r="B883" s="423"/>
      <c r="C883" s="424"/>
      <c r="D883" s="424"/>
      <c r="E883" s="424"/>
      <c r="F883" s="424"/>
      <c r="G883" s="424"/>
      <c r="H883" s="424"/>
      <c r="I883" s="424"/>
      <c r="J883" s="424"/>
      <c r="K883" s="425"/>
      <c r="L883" s="320"/>
      <c r="M883" s="319"/>
      <c r="N883" s="319"/>
      <c r="O883" s="319"/>
      <c r="P883" s="319"/>
      <c r="Q883" s="319"/>
      <c r="R883" s="319"/>
      <c r="S883" s="319"/>
      <c r="T883" s="319"/>
      <c r="U883" s="319"/>
      <c r="V883" s="319"/>
      <c r="W883" s="319"/>
      <c r="X883" s="319"/>
      <c r="Y883" s="319"/>
      <c r="Z883" s="319"/>
      <c r="AA883" s="319"/>
      <c r="AB883" s="319"/>
      <c r="AC883" s="319"/>
      <c r="AD883" s="319"/>
      <c r="AE883" s="319"/>
      <c r="AF883" s="319"/>
      <c r="AG883" s="319"/>
      <c r="AH883" s="319"/>
      <c r="AI883" s="319"/>
      <c r="AJ883" s="319"/>
      <c r="AK883" s="319"/>
      <c r="AL883" s="319"/>
      <c r="AM883" s="319"/>
      <c r="AN883" s="319"/>
      <c r="AO883" s="319"/>
      <c r="AP883" s="319"/>
      <c r="AQ883" s="319"/>
      <c r="AR883" s="319"/>
      <c r="AS883" s="319"/>
      <c r="AT883" s="319"/>
      <c r="AU883" s="319"/>
      <c r="AV883" s="319"/>
      <c r="AW883" s="319"/>
      <c r="AX883" s="319"/>
      <c r="AY883" s="319"/>
      <c r="AZ883" s="319"/>
      <c r="BA883" s="319"/>
      <c r="BB883" s="319"/>
      <c r="BC883" s="319"/>
      <c r="BD883" s="319"/>
      <c r="BE883" s="319"/>
      <c r="BF883" s="319"/>
      <c r="BG883" s="319"/>
      <c r="BH883" s="319"/>
      <c r="BI883" s="319"/>
      <c r="BJ883" s="319"/>
      <c r="BK883" s="319"/>
      <c r="BL883" s="319"/>
      <c r="BM883" s="319"/>
      <c r="BN883" s="319"/>
      <c r="BO883" s="319"/>
      <c r="BP883" s="319"/>
      <c r="BQ883" s="319"/>
      <c r="BR883" s="319"/>
      <c r="BS883" s="319"/>
      <c r="BT883" s="319"/>
      <c r="BU883" s="319"/>
      <c r="BV883" s="319"/>
      <c r="BW883" s="319"/>
      <c r="BX883" s="319"/>
      <c r="BY883" s="319"/>
      <c r="BZ883" s="319"/>
      <c r="CA883" s="319"/>
      <c r="CB883" s="319"/>
      <c r="CC883" s="319"/>
      <c r="CD883" s="319"/>
      <c r="CE883" s="319"/>
      <c r="CF883" s="319"/>
      <c r="CG883" s="319"/>
      <c r="CH883" s="319"/>
      <c r="CI883" s="319"/>
      <c r="CJ883" s="319"/>
      <c r="CK883" s="319"/>
    </row>
    <row r="884" spans="1:89">
      <c r="A884" s="315"/>
      <c r="B884" s="423"/>
      <c r="C884" s="424"/>
      <c r="D884" s="424"/>
      <c r="E884" s="424"/>
      <c r="F884" s="424"/>
      <c r="G884" s="424"/>
      <c r="H884" s="424"/>
      <c r="I884" s="424"/>
      <c r="J884" s="424"/>
      <c r="K884" s="425"/>
      <c r="L884" s="320"/>
      <c r="M884" s="319"/>
      <c r="N884" s="319"/>
      <c r="O884" s="319"/>
      <c r="P884" s="319"/>
      <c r="Q884" s="319"/>
      <c r="R884" s="319"/>
      <c r="S884" s="319"/>
      <c r="T884" s="319"/>
      <c r="U884" s="319"/>
      <c r="V884" s="319"/>
      <c r="W884" s="319"/>
      <c r="X884" s="319"/>
      <c r="Y884" s="319"/>
      <c r="Z884" s="319"/>
      <c r="AA884" s="319"/>
      <c r="AB884" s="319"/>
      <c r="AC884" s="319"/>
      <c r="AD884" s="319"/>
      <c r="AE884" s="319"/>
      <c r="AF884" s="319"/>
      <c r="AG884" s="319"/>
      <c r="AH884" s="319"/>
      <c r="AI884" s="319"/>
      <c r="AJ884" s="319"/>
      <c r="AK884" s="319"/>
      <c r="AL884" s="319"/>
      <c r="AM884" s="319"/>
      <c r="AN884" s="319"/>
      <c r="AO884" s="319"/>
      <c r="AP884" s="319"/>
      <c r="AQ884" s="319"/>
      <c r="AR884" s="319"/>
      <c r="AS884" s="319"/>
      <c r="AT884" s="319"/>
      <c r="AU884" s="319"/>
      <c r="AV884" s="319"/>
      <c r="AW884" s="319"/>
      <c r="AX884" s="319"/>
      <c r="AY884" s="319"/>
      <c r="AZ884" s="319"/>
      <c r="BA884" s="319"/>
      <c r="BB884" s="319"/>
      <c r="BC884" s="319"/>
      <c r="BD884" s="319"/>
      <c r="BE884" s="319"/>
      <c r="BF884" s="319"/>
      <c r="BG884" s="319"/>
      <c r="BH884" s="319"/>
      <c r="BI884" s="319"/>
      <c r="BJ884" s="319"/>
      <c r="BK884" s="319"/>
      <c r="BL884" s="319"/>
      <c r="BM884" s="319"/>
      <c r="BN884" s="319"/>
      <c r="BO884" s="319"/>
      <c r="BP884" s="319"/>
      <c r="BQ884" s="319"/>
      <c r="BR884" s="319"/>
      <c r="BS884" s="319"/>
      <c r="BT884" s="319"/>
      <c r="BU884" s="319"/>
      <c r="BV884" s="319"/>
      <c r="BW884" s="319"/>
      <c r="BX884" s="319"/>
      <c r="BY884" s="319"/>
      <c r="BZ884" s="319"/>
      <c r="CA884" s="319"/>
      <c r="CB884" s="319"/>
      <c r="CC884" s="319"/>
      <c r="CD884" s="319"/>
      <c r="CE884" s="319"/>
      <c r="CF884" s="319"/>
      <c r="CG884" s="319"/>
      <c r="CH884" s="319"/>
      <c r="CI884" s="319"/>
      <c r="CJ884" s="319"/>
      <c r="CK884" s="319"/>
    </row>
    <row r="885" spans="1:89">
      <c r="A885" s="315"/>
      <c r="B885" s="423"/>
      <c r="C885" s="424"/>
      <c r="D885" s="424"/>
      <c r="E885" s="424"/>
      <c r="F885" s="424"/>
      <c r="G885" s="424"/>
      <c r="H885" s="424"/>
      <c r="I885" s="424"/>
      <c r="J885" s="424"/>
      <c r="K885" s="425"/>
      <c r="L885" s="320"/>
      <c r="M885" s="319"/>
      <c r="N885" s="319"/>
      <c r="O885" s="319"/>
      <c r="P885" s="319"/>
      <c r="Q885" s="319"/>
      <c r="R885" s="319"/>
      <c r="S885" s="319"/>
      <c r="T885" s="319"/>
      <c r="U885" s="319"/>
      <c r="V885" s="319"/>
      <c r="W885" s="319"/>
      <c r="X885" s="319"/>
      <c r="Y885" s="319"/>
      <c r="Z885" s="319"/>
      <c r="AA885" s="319"/>
      <c r="AB885" s="319"/>
      <c r="AC885" s="319"/>
      <c r="AD885" s="319"/>
      <c r="AE885" s="319"/>
      <c r="AF885" s="319"/>
      <c r="AG885" s="319"/>
      <c r="AH885" s="319"/>
      <c r="AI885" s="319"/>
      <c r="AJ885" s="319"/>
      <c r="AK885" s="319"/>
      <c r="AL885" s="319"/>
      <c r="AM885" s="319"/>
      <c r="AN885" s="319"/>
      <c r="AO885" s="319"/>
      <c r="AP885" s="319"/>
      <c r="AQ885" s="319"/>
      <c r="AR885" s="319"/>
      <c r="AS885" s="319"/>
      <c r="AT885" s="319"/>
      <c r="AU885" s="319"/>
      <c r="AV885" s="319"/>
      <c r="AW885" s="319"/>
      <c r="AX885" s="319"/>
      <c r="AY885" s="319"/>
      <c r="AZ885" s="319"/>
      <c r="BA885" s="319"/>
      <c r="BB885" s="319"/>
      <c r="BC885" s="319"/>
      <c r="BD885" s="319"/>
      <c r="BE885" s="319"/>
      <c r="BF885" s="319"/>
      <c r="BG885" s="319"/>
      <c r="BH885" s="319"/>
      <c r="BI885" s="319"/>
      <c r="BJ885" s="319"/>
      <c r="BK885" s="319"/>
      <c r="BL885" s="319"/>
      <c r="BM885" s="319"/>
      <c r="BN885" s="319"/>
      <c r="BO885" s="319"/>
      <c r="BP885" s="319"/>
      <c r="BQ885" s="319"/>
      <c r="BR885" s="319"/>
      <c r="BS885" s="319"/>
      <c r="BT885" s="319"/>
      <c r="BU885" s="319"/>
      <c r="BV885" s="319"/>
      <c r="BW885" s="319"/>
      <c r="BX885" s="319"/>
      <c r="BY885" s="319"/>
      <c r="BZ885" s="319"/>
      <c r="CA885" s="319"/>
      <c r="CB885" s="319"/>
      <c r="CC885" s="319"/>
      <c r="CD885" s="319"/>
      <c r="CE885" s="319"/>
      <c r="CF885" s="319"/>
      <c r="CG885" s="319"/>
      <c r="CH885" s="319"/>
      <c r="CI885" s="319"/>
      <c r="CJ885" s="319"/>
      <c r="CK885" s="319"/>
    </row>
    <row r="886" spans="1:89">
      <c r="A886" s="315"/>
      <c r="B886" s="423"/>
      <c r="C886" s="424"/>
      <c r="D886" s="424"/>
      <c r="E886" s="424"/>
      <c r="F886" s="424"/>
      <c r="G886" s="424"/>
      <c r="H886" s="424"/>
      <c r="I886" s="424"/>
      <c r="J886" s="424"/>
      <c r="K886" s="425"/>
      <c r="L886" s="320"/>
      <c r="M886" s="319"/>
      <c r="N886" s="319"/>
      <c r="O886" s="319"/>
      <c r="P886" s="319"/>
      <c r="Q886" s="319"/>
      <c r="R886" s="319"/>
      <c r="S886" s="319"/>
      <c r="T886" s="319"/>
      <c r="U886" s="319"/>
      <c r="V886" s="319"/>
      <c r="W886" s="319"/>
      <c r="X886" s="319"/>
      <c r="Y886" s="319"/>
      <c r="Z886" s="319"/>
      <c r="AA886" s="319"/>
      <c r="AB886" s="319"/>
      <c r="AC886" s="319"/>
      <c r="AD886" s="319"/>
      <c r="AE886" s="319"/>
      <c r="AF886" s="319"/>
      <c r="AG886" s="319"/>
      <c r="AH886" s="319"/>
      <c r="AI886" s="319"/>
      <c r="AJ886" s="319"/>
      <c r="AK886" s="319"/>
      <c r="AL886" s="319"/>
      <c r="AM886" s="319"/>
      <c r="AN886" s="319"/>
      <c r="AO886" s="319"/>
      <c r="AP886" s="319"/>
      <c r="AQ886" s="319"/>
      <c r="AR886" s="319"/>
      <c r="AS886" s="319"/>
      <c r="AT886" s="319"/>
      <c r="AU886" s="319"/>
      <c r="AV886" s="319"/>
      <c r="AW886" s="319"/>
      <c r="AX886" s="319"/>
      <c r="AY886" s="319"/>
      <c r="AZ886" s="319"/>
      <c r="BA886" s="319"/>
      <c r="BB886" s="319"/>
      <c r="BC886" s="319"/>
      <c r="BD886" s="319"/>
      <c r="BE886" s="319"/>
      <c r="BF886" s="319"/>
      <c r="BG886" s="319"/>
      <c r="BH886" s="319"/>
      <c r="BI886" s="319"/>
      <c r="BJ886" s="319"/>
      <c r="BK886" s="319"/>
      <c r="BL886" s="319"/>
      <c r="BM886" s="319"/>
      <c r="BN886" s="319"/>
      <c r="BO886" s="319"/>
      <c r="BP886" s="319"/>
      <c r="BQ886" s="319"/>
      <c r="BR886" s="319"/>
      <c r="BS886" s="319"/>
      <c r="BT886" s="319"/>
      <c r="BU886" s="319"/>
      <c r="BV886" s="319"/>
      <c r="BW886" s="319"/>
      <c r="BX886" s="319"/>
      <c r="BY886" s="319"/>
      <c r="BZ886" s="319"/>
      <c r="CA886" s="319"/>
      <c r="CB886" s="319"/>
      <c r="CC886" s="319"/>
      <c r="CD886" s="319"/>
      <c r="CE886" s="319"/>
      <c r="CF886" s="319"/>
      <c r="CG886" s="319"/>
      <c r="CH886" s="319"/>
      <c r="CI886" s="319"/>
      <c r="CJ886" s="319"/>
      <c r="CK886" s="319"/>
    </row>
    <row r="887" spans="1:89">
      <c r="A887" s="315"/>
      <c r="B887" s="423"/>
      <c r="C887" s="424"/>
      <c r="D887" s="424"/>
      <c r="E887" s="424"/>
      <c r="F887" s="424"/>
      <c r="G887" s="424"/>
      <c r="H887" s="424"/>
      <c r="I887" s="424"/>
      <c r="J887" s="424"/>
      <c r="K887" s="425"/>
      <c r="L887" s="320"/>
      <c r="M887" s="319"/>
      <c r="N887" s="319"/>
      <c r="O887" s="319"/>
      <c r="P887" s="319"/>
      <c r="Q887" s="319"/>
      <c r="R887" s="319"/>
      <c r="S887" s="319"/>
      <c r="T887" s="319"/>
      <c r="U887" s="319"/>
      <c r="V887" s="319"/>
      <c r="W887" s="319"/>
      <c r="X887" s="319"/>
      <c r="Y887" s="319"/>
      <c r="Z887" s="319"/>
      <c r="AA887" s="319"/>
      <c r="AB887" s="319"/>
      <c r="AC887" s="319"/>
      <c r="AD887" s="319"/>
      <c r="AE887" s="319"/>
      <c r="AF887" s="319"/>
      <c r="AG887" s="319"/>
      <c r="AH887" s="319"/>
      <c r="AI887" s="319"/>
      <c r="AJ887" s="319"/>
      <c r="AK887" s="319"/>
      <c r="AL887" s="319"/>
      <c r="AM887" s="319"/>
      <c r="AN887" s="319"/>
      <c r="AO887" s="319"/>
      <c r="AP887" s="319"/>
      <c r="AQ887" s="319"/>
      <c r="AR887" s="319"/>
      <c r="AS887" s="319"/>
      <c r="AT887" s="319"/>
      <c r="AU887" s="319"/>
      <c r="AV887" s="319"/>
      <c r="AW887" s="319"/>
      <c r="AX887" s="319"/>
      <c r="AY887" s="319"/>
      <c r="AZ887" s="319"/>
      <c r="BA887" s="319"/>
      <c r="BB887" s="319"/>
      <c r="BC887" s="319"/>
      <c r="BD887" s="319"/>
      <c r="BE887" s="319"/>
      <c r="BF887" s="319"/>
      <c r="BG887" s="319"/>
      <c r="BH887" s="319"/>
      <c r="BI887" s="319"/>
      <c r="BJ887" s="319"/>
      <c r="BK887" s="319"/>
      <c r="BL887" s="319"/>
      <c r="BM887" s="319"/>
      <c r="BN887" s="319"/>
      <c r="BO887" s="319"/>
      <c r="BP887" s="319"/>
      <c r="BQ887" s="319"/>
      <c r="BR887" s="319"/>
      <c r="BS887" s="319"/>
      <c r="BT887" s="319"/>
      <c r="BU887" s="319"/>
      <c r="BV887" s="319"/>
      <c r="BW887" s="319"/>
      <c r="BX887" s="319"/>
      <c r="BY887" s="319"/>
      <c r="BZ887" s="319"/>
      <c r="CA887" s="319"/>
      <c r="CB887" s="319"/>
      <c r="CC887" s="319"/>
      <c r="CD887" s="319"/>
      <c r="CE887" s="319"/>
      <c r="CF887" s="319"/>
      <c r="CG887" s="319"/>
      <c r="CH887" s="319"/>
      <c r="CI887" s="319"/>
      <c r="CJ887" s="319"/>
      <c r="CK887" s="319"/>
    </row>
    <row r="888" spans="1:89">
      <c r="A888" s="315"/>
      <c r="B888" s="423"/>
      <c r="C888" s="424"/>
      <c r="D888" s="424"/>
      <c r="E888" s="424"/>
      <c r="F888" s="424"/>
      <c r="G888" s="424"/>
      <c r="H888" s="424"/>
      <c r="I888" s="424"/>
      <c r="J888" s="424"/>
      <c r="K888" s="425"/>
      <c r="L888" s="320"/>
      <c r="M888" s="319"/>
      <c r="N888" s="319"/>
      <c r="O888" s="319"/>
      <c r="P888" s="319"/>
      <c r="Q888" s="319"/>
      <c r="R888" s="319"/>
      <c r="S888" s="319"/>
      <c r="T888" s="319"/>
      <c r="U888" s="319"/>
      <c r="V888" s="319"/>
      <c r="W888" s="319"/>
      <c r="X888" s="319"/>
      <c r="Y888" s="319"/>
      <c r="Z888" s="319"/>
      <c r="AA888" s="319"/>
      <c r="AB888" s="319"/>
      <c r="AC888" s="319"/>
      <c r="AD888" s="319"/>
      <c r="AE888" s="319"/>
      <c r="AF888" s="319"/>
      <c r="AG888" s="319"/>
      <c r="AH888" s="319"/>
      <c r="AI888" s="319"/>
      <c r="AJ888" s="319"/>
      <c r="AK888" s="319"/>
      <c r="AL888" s="319"/>
      <c r="AM888" s="319"/>
      <c r="AN888" s="319"/>
      <c r="AO888" s="319"/>
      <c r="AP888" s="319"/>
      <c r="AQ888" s="319"/>
      <c r="AR888" s="319"/>
      <c r="AS888" s="319"/>
      <c r="AT888" s="319"/>
      <c r="AU888" s="319"/>
      <c r="AV888" s="319"/>
      <c r="AW888" s="319"/>
      <c r="AX888" s="319"/>
      <c r="AY888" s="319"/>
      <c r="AZ888" s="319"/>
      <c r="BA888" s="319"/>
      <c r="BB888" s="319"/>
      <c r="BC888" s="319"/>
      <c r="BD888" s="319"/>
      <c r="BE888" s="319"/>
      <c r="BF888" s="319"/>
      <c r="BG888" s="319"/>
      <c r="BH888" s="319"/>
      <c r="BI888" s="319"/>
      <c r="BJ888" s="319"/>
      <c r="BK888" s="319"/>
      <c r="BL888" s="319"/>
      <c r="BM888" s="319"/>
      <c r="BN888" s="319"/>
      <c r="BO888" s="319"/>
      <c r="BP888" s="319"/>
      <c r="BQ888" s="319"/>
      <c r="BR888" s="319"/>
      <c r="BS888" s="319"/>
      <c r="BT888" s="319"/>
      <c r="BU888" s="319"/>
      <c r="BV888" s="319"/>
      <c r="BW888" s="319"/>
      <c r="BX888" s="319"/>
      <c r="BY888" s="319"/>
      <c r="BZ888" s="319"/>
      <c r="CA888" s="319"/>
      <c r="CB888" s="319"/>
      <c r="CC888" s="319"/>
      <c r="CD888" s="319"/>
      <c r="CE888" s="319"/>
      <c r="CF888" s="319"/>
      <c r="CG888" s="319"/>
      <c r="CH888" s="319"/>
      <c r="CI888" s="319"/>
      <c r="CJ888" s="319"/>
      <c r="CK888" s="319"/>
    </row>
    <row r="889" spans="1:89">
      <c r="A889" s="315"/>
      <c r="B889" s="423"/>
      <c r="C889" s="424"/>
      <c r="D889" s="424"/>
      <c r="E889" s="424"/>
      <c r="F889" s="424"/>
      <c r="G889" s="424"/>
      <c r="H889" s="424"/>
      <c r="I889" s="424"/>
      <c r="J889" s="424"/>
      <c r="K889" s="425"/>
      <c r="L889" s="320"/>
      <c r="M889" s="319"/>
      <c r="N889" s="319"/>
      <c r="O889" s="319"/>
      <c r="P889" s="319"/>
      <c r="Q889" s="319"/>
      <c r="R889" s="319"/>
      <c r="S889" s="319"/>
      <c r="T889" s="319"/>
      <c r="U889" s="319"/>
      <c r="V889" s="319"/>
      <c r="W889" s="319"/>
      <c r="X889" s="319"/>
      <c r="Y889" s="319"/>
      <c r="Z889" s="319"/>
      <c r="AA889" s="319"/>
      <c r="AB889" s="319"/>
      <c r="AC889" s="319"/>
      <c r="AD889" s="319"/>
      <c r="AE889" s="319"/>
      <c r="AF889" s="319"/>
      <c r="AG889" s="319"/>
      <c r="AH889" s="319"/>
      <c r="AI889" s="319"/>
      <c r="AJ889" s="319"/>
      <c r="AK889" s="319"/>
      <c r="AL889" s="319"/>
      <c r="AM889" s="319"/>
      <c r="AN889" s="319"/>
      <c r="AO889" s="319"/>
      <c r="AP889" s="319"/>
      <c r="AQ889" s="319"/>
      <c r="AR889" s="319"/>
      <c r="AS889" s="319"/>
      <c r="AT889" s="319"/>
      <c r="AU889" s="319"/>
      <c r="AV889" s="319"/>
      <c r="AW889" s="319"/>
      <c r="AX889" s="319"/>
      <c r="AY889" s="319"/>
      <c r="AZ889" s="319"/>
      <c r="BA889" s="319"/>
      <c r="BB889" s="319"/>
      <c r="BC889" s="319"/>
      <c r="BD889" s="319"/>
      <c r="BE889" s="319"/>
      <c r="BF889" s="319"/>
      <c r="BG889" s="319"/>
      <c r="BH889" s="319"/>
      <c r="BI889" s="319"/>
      <c r="BJ889" s="319"/>
      <c r="BK889" s="319"/>
      <c r="BL889" s="319"/>
      <c r="BM889" s="319"/>
      <c r="BN889" s="319"/>
      <c r="BO889" s="319"/>
      <c r="BP889" s="319"/>
      <c r="BQ889" s="319"/>
      <c r="BR889" s="319"/>
      <c r="BS889" s="319"/>
      <c r="BT889" s="319"/>
      <c r="BU889" s="319"/>
      <c r="BV889" s="319"/>
      <c r="BW889" s="319"/>
      <c r="BX889" s="319"/>
      <c r="BY889" s="319"/>
      <c r="BZ889" s="319"/>
      <c r="CA889" s="319"/>
      <c r="CB889" s="319"/>
      <c r="CC889" s="319"/>
      <c r="CD889" s="319"/>
      <c r="CE889" s="319"/>
      <c r="CF889" s="319"/>
      <c r="CG889" s="319"/>
      <c r="CH889" s="319"/>
      <c r="CI889" s="319"/>
      <c r="CJ889" s="319"/>
      <c r="CK889" s="319"/>
    </row>
    <row r="890" spans="1:89">
      <c r="A890" s="315"/>
      <c r="B890" s="423"/>
      <c r="C890" s="424"/>
      <c r="D890" s="424"/>
      <c r="E890" s="424"/>
      <c r="F890" s="424"/>
      <c r="G890" s="424"/>
      <c r="H890" s="424"/>
      <c r="I890" s="424"/>
      <c r="J890" s="424"/>
      <c r="K890" s="425"/>
      <c r="L890" s="320"/>
      <c r="M890" s="319"/>
      <c r="N890" s="319"/>
      <c r="O890" s="319"/>
      <c r="P890" s="319"/>
      <c r="Q890" s="319"/>
      <c r="R890" s="319"/>
      <c r="S890" s="319"/>
      <c r="T890" s="319"/>
      <c r="U890" s="319"/>
      <c r="V890" s="319"/>
      <c r="W890" s="319"/>
      <c r="X890" s="319"/>
      <c r="Y890" s="319"/>
      <c r="Z890" s="319"/>
      <c r="AA890" s="319"/>
      <c r="AB890" s="319"/>
      <c r="AC890" s="319"/>
      <c r="AD890" s="319"/>
      <c r="AE890" s="319"/>
      <c r="AF890" s="319"/>
      <c r="AG890" s="319"/>
      <c r="AH890" s="319"/>
      <c r="AI890" s="319"/>
      <c r="AJ890" s="319"/>
      <c r="AK890" s="319"/>
      <c r="AL890" s="319"/>
      <c r="AM890" s="319"/>
      <c r="AN890" s="319"/>
      <c r="AO890" s="319"/>
      <c r="AP890" s="319"/>
      <c r="AQ890" s="319"/>
      <c r="AR890" s="319"/>
      <c r="AS890" s="319"/>
      <c r="AT890" s="319"/>
      <c r="AU890" s="319"/>
      <c r="AV890" s="319"/>
      <c r="AW890" s="319"/>
      <c r="AX890" s="319"/>
      <c r="AY890" s="319"/>
      <c r="AZ890" s="319"/>
      <c r="BA890" s="319"/>
      <c r="BB890" s="319"/>
      <c r="BC890" s="319"/>
      <c r="BD890" s="319"/>
      <c r="BE890" s="319"/>
      <c r="BF890" s="319"/>
      <c r="BG890" s="319"/>
      <c r="BH890" s="319"/>
      <c r="BI890" s="319"/>
      <c r="BJ890" s="319"/>
      <c r="BK890" s="319"/>
      <c r="BL890" s="319"/>
      <c r="BM890" s="319"/>
      <c r="BN890" s="319"/>
      <c r="BO890" s="319"/>
      <c r="BP890" s="319"/>
      <c r="BQ890" s="319"/>
      <c r="BR890" s="319"/>
      <c r="BS890" s="319"/>
      <c r="BT890" s="319"/>
      <c r="BU890" s="319"/>
      <c r="BV890" s="319"/>
      <c r="BW890" s="319"/>
      <c r="BX890" s="319"/>
      <c r="BY890" s="319"/>
      <c r="BZ890" s="319"/>
      <c r="CA890" s="319"/>
      <c r="CB890" s="319"/>
      <c r="CC890" s="319"/>
      <c r="CD890" s="319"/>
      <c r="CE890" s="319"/>
      <c r="CF890" s="319"/>
      <c r="CG890" s="319"/>
      <c r="CH890" s="319"/>
      <c r="CI890" s="319"/>
      <c r="CJ890" s="319"/>
      <c r="CK890" s="319"/>
    </row>
    <row r="891" spans="1:89">
      <c r="A891" s="315"/>
      <c r="B891" s="423"/>
      <c r="C891" s="424"/>
      <c r="D891" s="424"/>
      <c r="E891" s="424"/>
      <c r="F891" s="424"/>
      <c r="G891" s="424"/>
      <c r="H891" s="424"/>
      <c r="I891" s="424"/>
      <c r="J891" s="424"/>
      <c r="K891" s="425"/>
      <c r="L891" s="320"/>
      <c r="M891" s="319"/>
      <c r="N891" s="319"/>
      <c r="O891" s="319"/>
      <c r="P891" s="319"/>
      <c r="Q891" s="319"/>
      <c r="R891" s="319"/>
      <c r="S891" s="319"/>
      <c r="T891" s="319"/>
      <c r="U891" s="319"/>
      <c r="V891" s="319"/>
      <c r="W891" s="319"/>
      <c r="X891" s="319"/>
      <c r="Y891" s="319"/>
      <c r="Z891" s="319"/>
      <c r="AA891" s="319"/>
      <c r="AB891" s="319"/>
      <c r="AC891" s="319"/>
      <c r="AD891" s="319"/>
      <c r="AE891" s="319"/>
      <c r="AF891" s="319"/>
      <c r="AG891" s="319"/>
      <c r="AH891" s="319"/>
      <c r="AI891" s="319"/>
      <c r="AJ891" s="319"/>
      <c r="AK891" s="319"/>
      <c r="AL891" s="319"/>
      <c r="AM891" s="319"/>
      <c r="AN891" s="319"/>
      <c r="AO891" s="319"/>
      <c r="AP891" s="319"/>
      <c r="AQ891" s="319"/>
      <c r="AR891" s="319"/>
      <c r="AS891" s="319"/>
      <c r="AT891" s="319"/>
      <c r="AU891" s="319"/>
      <c r="AV891" s="319"/>
      <c r="AW891" s="319"/>
      <c r="AX891" s="319"/>
      <c r="AY891" s="319"/>
      <c r="AZ891" s="319"/>
      <c r="BA891" s="319"/>
      <c r="BB891" s="319"/>
      <c r="BC891" s="319"/>
      <c r="BD891" s="319"/>
      <c r="BE891" s="319"/>
      <c r="BF891" s="319"/>
      <c r="BG891" s="319"/>
      <c r="BH891" s="319"/>
      <c r="BI891" s="319"/>
      <c r="BJ891" s="319"/>
      <c r="BK891" s="319"/>
      <c r="BL891" s="319"/>
      <c r="BM891" s="319"/>
      <c r="BN891" s="319"/>
      <c r="BO891" s="319"/>
      <c r="BP891" s="319"/>
      <c r="BQ891" s="319"/>
      <c r="BR891" s="319"/>
      <c r="BS891" s="319"/>
      <c r="BT891" s="319"/>
      <c r="BU891" s="319"/>
      <c r="BV891" s="319"/>
      <c r="BW891" s="319"/>
      <c r="BX891" s="319"/>
      <c r="BY891" s="319"/>
      <c r="BZ891" s="319"/>
      <c r="CA891" s="319"/>
      <c r="CB891" s="319"/>
      <c r="CC891" s="319"/>
      <c r="CD891" s="319"/>
      <c r="CE891" s="319"/>
      <c r="CF891" s="319"/>
      <c r="CG891" s="319"/>
      <c r="CH891" s="319"/>
      <c r="CI891" s="319"/>
      <c r="CJ891" s="319"/>
      <c r="CK891" s="319"/>
    </row>
    <row r="892" spans="1:89">
      <c r="A892" s="315"/>
      <c r="B892" s="423"/>
      <c r="C892" s="424"/>
      <c r="D892" s="424"/>
      <c r="E892" s="424"/>
      <c r="F892" s="424"/>
      <c r="G892" s="424"/>
      <c r="H892" s="424"/>
      <c r="I892" s="424"/>
      <c r="J892" s="424"/>
      <c r="K892" s="425"/>
      <c r="L892" s="320"/>
      <c r="M892" s="319"/>
      <c r="N892" s="319"/>
      <c r="O892" s="319"/>
      <c r="P892" s="319"/>
      <c r="Q892" s="319"/>
      <c r="R892" s="319"/>
      <c r="S892" s="319"/>
      <c r="T892" s="319"/>
      <c r="U892" s="319"/>
      <c r="V892" s="319"/>
      <c r="W892" s="319"/>
      <c r="X892" s="319"/>
      <c r="Y892" s="319"/>
      <c r="Z892" s="319"/>
      <c r="AA892" s="319"/>
      <c r="AB892" s="319"/>
      <c r="AC892" s="319"/>
      <c r="AD892" s="319"/>
      <c r="AE892" s="319"/>
      <c r="AF892" s="319"/>
      <c r="AG892" s="319"/>
      <c r="AH892" s="319"/>
      <c r="AI892" s="319"/>
      <c r="AJ892" s="319"/>
      <c r="AK892" s="319"/>
      <c r="AL892" s="319"/>
      <c r="AM892" s="319"/>
      <c r="AN892" s="319"/>
      <c r="AO892" s="319"/>
      <c r="AP892" s="319"/>
      <c r="AQ892" s="319"/>
      <c r="AR892" s="319"/>
      <c r="AS892" s="319"/>
      <c r="AT892" s="319"/>
      <c r="AU892" s="319"/>
      <c r="AV892" s="319"/>
      <c r="AW892" s="319"/>
      <c r="AX892" s="319"/>
      <c r="AY892" s="319"/>
      <c r="AZ892" s="319"/>
      <c r="BA892" s="319"/>
      <c r="BB892" s="319"/>
      <c r="BC892" s="319"/>
      <c r="BD892" s="319"/>
      <c r="BE892" s="319"/>
      <c r="BF892" s="319"/>
      <c r="BG892" s="319"/>
      <c r="BH892" s="319"/>
      <c r="BI892" s="319"/>
      <c r="BJ892" s="319"/>
      <c r="BK892" s="319"/>
      <c r="BL892" s="319"/>
      <c r="BM892" s="319"/>
      <c r="BN892" s="319"/>
      <c r="BO892" s="319"/>
      <c r="BP892" s="319"/>
      <c r="BQ892" s="319"/>
      <c r="BR892" s="319"/>
      <c r="BS892" s="319"/>
      <c r="BT892" s="319"/>
      <c r="BU892" s="319"/>
      <c r="BV892" s="319"/>
      <c r="BW892" s="319"/>
      <c r="BX892" s="319"/>
      <c r="BY892" s="319"/>
      <c r="BZ892" s="319"/>
      <c r="CA892" s="319"/>
      <c r="CB892" s="319"/>
      <c r="CC892" s="319"/>
      <c r="CD892" s="319"/>
      <c r="CE892" s="319"/>
      <c r="CF892" s="319"/>
      <c r="CG892" s="319"/>
      <c r="CH892" s="319"/>
      <c r="CI892" s="319"/>
      <c r="CJ892" s="319"/>
      <c r="CK892" s="319"/>
    </row>
    <row r="893" spans="1:89">
      <c r="A893" s="315"/>
      <c r="B893" s="423"/>
      <c r="C893" s="424"/>
      <c r="D893" s="424"/>
      <c r="E893" s="424"/>
      <c r="F893" s="424"/>
      <c r="G893" s="424"/>
      <c r="H893" s="424"/>
      <c r="I893" s="424"/>
      <c r="J893" s="424"/>
      <c r="K893" s="425"/>
      <c r="L893" s="320"/>
      <c r="M893" s="319"/>
      <c r="N893" s="319"/>
      <c r="O893" s="319"/>
      <c r="P893" s="319"/>
      <c r="Q893" s="319"/>
      <c r="R893" s="319"/>
      <c r="S893" s="319"/>
      <c r="T893" s="319"/>
      <c r="U893" s="319"/>
      <c r="V893" s="319"/>
      <c r="W893" s="319"/>
      <c r="X893" s="319"/>
      <c r="Y893" s="319"/>
      <c r="Z893" s="319"/>
      <c r="AA893" s="319"/>
      <c r="AB893" s="319"/>
      <c r="AC893" s="319"/>
      <c r="AD893" s="319"/>
      <c r="AE893" s="319"/>
      <c r="AF893" s="319"/>
      <c r="AG893" s="319"/>
      <c r="AH893" s="319"/>
      <c r="AI893" s="319"/>
      <c r="AJ893" s="319"/>
      <c r="AK893" s="319"/>
      <c r="AL893" s="319"/>
      <c r="AM893" s="319"/>
      <c r="AN893" s="319"/>
      <c r="AO893" s="319"/>
      <c r="AP893" s="319"/>
      <c r="AQ893" s="319"/>
      <c r="AR893" s="319"/>
      <c r="AS893" s="319"/>
      <c r="AT893" s="319"/>
      <c r="AU893" s="319"/>
      <c r="AV893" s="319"/>
      <c r="AW893" s="319"/>
      <c r="AX893" s="319"/>
      <c r="AY893" s="319"/>
      <c r="AZ893" s="319"/>
      <c r="BA893" s="319"/>
      <c r="BB893" s="319"/>
      <c r="BC893" s="319"/>
      <c r="BD893" s="319"/>
      <c r="BE893" s="319"/>
      <c r="BF893" s="319"/>
      <c r="BG893" s="319"/>
      <c r="BH893" s="319"/>
      <c r="BI893" s="319"/>
      <c r="BJ893" s="319"/>
      <c r="BK893" s="319"/>
      <c r="BL893" s="319"/>
      <c r="BM893" s="319"/>
      <c r="BN893" s="319"/>
      <c r="BO893" s="319"/>
      <c r="BP893" s="319"/>
      <c r="BQ893" s="319"/>
      <c r="BR893" s="319"/>
      <c r="BS893" s="319"/>
      <c r="BT893" s="319"/>
      <c r="BU893" s="319"/>
      <c r="BV893" s="319"/>
      <c r="BW893" s="319"/>
      <c r="BX893" s="319"/>
      <c r="BY893" s="319"/>
      <c r="BZ893" s="319"/>
      <c r="CA893" s="319"/>
      <c r="CB893" s="319"/>
      <c r="CC893" s="319"/>
      <c r="CD893" s="319"/>
      <c r="CE893" s="319"/>
      <c r="CF893" s="319"/>
      <c r="CG893" s="319"/>
      <c r="CH893" s="319"/>
      <c r="CI893" s="319"/>
      <c r="CJ893" s="319"/>
      <c r="CK893" s="319"/>
    </row>
    <row r="894" spans="1:89">
      <c r="A894" s="315"/>
      <c r="B894" s="423"/>
      <c r="C894" s="424"/>
      <c r="D894" s="424"/>
      <c r="E894" s="424"/>
      <c r="F894" s="424"/>
      <c r="G894" s="424"/>
      <c r="H894" s="424"/>
      <c r="I894" s="424"/>
      <c r="J894" s="424"/>
      <c r="K894" s="425"/>
      <c r="L894" s="320"/>
      <c r="M894" s="319"/>
      <c r="N894" s="319"/>
      <c r="O894" s="319"/>
      <c r="P894" s="319"/>
      <c r="Q894" s="319"/>
      <c r="R894" s="319"/>
      <c r="S894" s="319"/>
      <c r="T894" s="319"/>
      <c r="U894" s="319"/>
      <c r="V894" s="319"/>
      <c r="W894" s="319"/>
      <c r="X894" s="319"/>
      <c r="Y894" s="319"/>
      <c r="Z894" s="319"/>
      <c r="AA894" s="319"/>
      <c r="AB894" s="319"/>
      <c r="AC894" s="319"/>
      <c r="AD894" s="319"/>
      <c r="AE894" s="319"/>
      <c r="AF894" s="319"/>
      <c r="AG894" s="319"/>
      <c r="AH894" s="319"/>
      <c r="AI894" s="319"/>
      <c r="AJ894" s="319"/>
      <c r="AK894" s="319"/>
      <c r="AL894" s="319"/>
      <c r="AM894" s="319"/>
      <c r="AN894" s="319"/>
      <c r="AO894" s="319"/>
      <c r="AP894" s="319"/>
      <c r="AQ894" s="319"/>
      <c r="AR894" s="319"/>
      <c r="AS894" s="319"/>
      <c r="AT894" s="319"/>
      <c r="AU894" s="319"/>
      <c r="AV894" s="319"/>
      <c r="AW894" s="319"/>
      <c r="AX894" s="319"/>
      <c r="AY894" s="319"/>
      <c r="AZ894" s="319"/>
      <c r="BA894" s="319"/>
      <c r="BB894" s="319"/>
      <c r="BC894" s="319"/>
      <c r="BD894" s="319"/>
      <c r="BE894" s="319"/>
      <c r="BF894" s="319"/>
      <c r="BG894" s="319"/>
      <c r="BH894" s="319"/>
      <c r="BI894" s="319"/>
      <c r="BJ894" s="319"/>
      <c r="BK894" s="319"/>
      <c r="BL894" s="319"/>
      <c r="BM894" s="319"/>
      <c r="BN894" s="319"/>
      <c r="BO894" s="319"/>
      <c r="BP894" s="319"/>
      <c r="BQ894" s="319"/>
      <c r="BR894" s="319"/>
      <c r="BS894" s="319"/>
      <c r="BT894" s="319"/>
      <c r="BU894" s="319"/>
      <c r="BV894" s="319"/>
      <c r="BW894" s="319"/>
      <c r="BX894" s="319"/>
      <c r="BY894" s="319"/>
      <c r="BZ894" s="319"/>
      <c r="CA894" s="319"/>
      <c r="CB894" s="319"/>
      <c r="CC894" s="319"/>
      <c r="CD894" s="319"/>
      <c r="CE894" s="319"/>
      <c r="CF894" s="319"/>
      <c r="CG894" s="319"/>
      <c r="CH894" s="319"/>
      <c r="CI894" s="319"/>
      <c r="CJ894" s="319"/>
      <c r="CK894" s="319"/>
    </row>
    <row r="895" spans="1:89">
      <c r="A895" s="315"/>
      <c r="B895" s="423"/>
      <c r="C895" s="424"/>
      <c r="D895" s="424"/>
      <c r="E895" s="424"/>
      <c r="F895" s="424"/>
      <c r="G895" s="424"/>
      <c r="H895" s="424"/>
      <c r="I895" s="424"/>
      <c r="J895" s="424"/>
      <c r="K895" s="425"/>
      <c r="L895" s="320"/>
      <c r="M895" s="319"/>
      <c r="N895" s="319"/>
      <c r="O895" s="319"/>
      <c r="P895" s="319"/>
      <c r="Q895" s="319"/>
      <c r="R895" s="319"/>
      <c r="S895" s="319"/>
      <c r="T895" s="319"/>
      <c r="U895" s="319"/>
      <c r="V895" s="319"/>
      <c r="W895" s="319"/>
      <c r="X895" s="319"/>
      <c r="Y895" s="319"/>
      <c r="Z895" s="319"/>
      <c r="AA895" s="319"/>
      <c r="AB895" s="319"/>
      <c r="AC895" s="319"/>
      <c r="AD895" s="319"/>
      <c r="AE895" s="319"/>
      <c r="AF895" s="319"/>
      <c r="AG895" s="319"/>
      <c r="AH895" s="319"/>
      <c r="AI895" s="319"/>
      <c r="AJ895" s="319"/>
      <c r="AK895" s="319"/>
      <c r="AL895" s="319"/>
      <c r="AM895" s="319"/>
      <c r="AN895" s="319"/>
      <c r="AO895" s="319"/>
      <c r="AP895" s="319"/>
      <c r="AQ895" s="319"/>
      <c r="AR895" s="319"/>
      <c r="AS895" s="319"/>
      <c r="AT895" s="319"/>
      <c r="AU895" s="319"/>
      <c r="AV895" s="319"/>
      <c r="AW895" s="319"/>
      <c r="AX895" s="319"/>
      <c r="AY895" s="319"/>
      <c r="AZ895" s="319"/>
      <c r="BA895" s="319"/>
      <c r="BB895" s="319"/>
      <c r="BC895" s="319"/>
      <c r="BD895" s="319"/>
      <c r="BE895" s="319"/>
      <c r="BF895" s="319"/>
      <c r="BG895" s="319"/>
      <c r="BH895" s="319"/>
      <c r="BI895" s="319"/>
      <c r="BJ895" s="319"/>
      <c r="BK895" s="319"/>
      <c r="BL895" s="319"/>
      <c r="BM895" s="319"/>
      <c r="BN895" s="319"/>
      <c r="BO895" s="319"/>
      <c r="BP895" s="319"/>
      <c r="BQ895" s="319"/>
      <c r="BR895" s="319"/>
      <c r="BS895" s="319"/>
      <c r="BT895" s="319"/>
      <c r="BU895" s="319"/>
      <c r="BV895" s="319"/>
      <c r="BW895" s="319"/>
      <c r="BX895" s="319"/>
      <c r="BY895" s="319"/>
      <c r="BZ895" s="319"/>
      <c r="CA895" s="319"/>
      <c r="CB895" s="319"/>
      <c r="CC895" s="319"/>
      <c r="CD895" s="319"/>
      <c r="CE895" s="319"/>
      <c r="CF895" s="319"/>
      <c r="CG895" s="319"/>
      <c r="CH895" s="319"/>
      <c r="CI895" s="319"/>
      <c r="CJ895" s="319"/>
      <c r="CK895" s="319"/>
    </row>
    <row r="896" spans="1:89">
      <c r="A896" s="315"/>
      <c r="B896" s="423"/>
      <c r="C896" s="424"/>
      <c r="D896" s="424"/>
      <c r="E896" s="424"/>
      <c r="F896" s="424"/>
      <c r="G896" s="424"/>
      <c r="H896" s="424"/>
      <c r="I896" s="424"/>
      <c r="J896" s="424"/>
      <c r="K896" s="425"/>
      <c r="L896" s="320"/>
      <c r="M896" s="319"/>
      <c r="N896" s="319"/>
      <c r="O896" s="319"/>
      <c r="P896" s="319"/>
      <c r="Q896" s="319"/>
      <c r="R896" s="319"/>
      <c r="S896" s="319"/>
      <c r="T896" s="319"/>
      <c r="U896" s="319"/>
      <c r="V896" s="319"/>
      <c r="W896" s="319"/>
      <c r="X896" s="319"/>
      <c r="Y896" s="319"/>
      <c r="Z896" s="319"/>
      <c r="AA896" s="319"/>
      <c r="AB896" s="319"/>
      <c r="AC896" s="319"/>
      <c r="AD896" s="319"/>
      <c r="AE896" s="319"/>
      <c r="AF896" s="319"/>
      <c r="AG896" s="319"/>
      <c r="AH896" s="319"/>
      <c r="AI896" s="319"/>
      <c r="AJ896" s="319"/>
      <c r="AK896" s="319"/>
      <c r="AL896" s="319"/>
      <c r="AM896" s="319"/>
      <c r="AN896" s="319"/>
      <c r="AO896" s="319"/>
      <c r="AP896" s="319"/>
      <c r="AQ896" s="319"/>
      <c r="AR896" s="319"/>
      <c r="AS896" s="319"/>
      <c r="AT896" s="319"/>
      <c r="AU896" s="319"/>
      <c r="AV896" s="319"/>
      <c r="AW896" s="319"/>
      <c r="AX896" s="319"/>
      <c r="AY896" s="319"/>
      <c r="AZ896" s="319"/>
      <c r="BA896" s="319"/>
      <c r="BB896" s="319"/>
      <c r="BC896" s="319"/>
      <c r="BD896" s="319"/>
      <c r="BE896" s="319"/>
      <c r="BF896" s="319"/>
      <c r="BG896" s="319"/>
      <c r="BH896" s="319"/>
      <c r="BI896" s="319"/>
      <c r="BJ896" s="319"/>
      <c r="BK896" s="319"/>
      <c r="BL896" s="319"/>
      <c r="BM896" s="319"/>
      <c r="BN896" s="319"/>
      <c r="BO896" s="319"/>
      <c r="BP896" s="319"/>
      <c r="BQ896" s="319"/>
      <c r="BR896" s="319"/>
      <c r="BS896" s="319"/>
      <c r="BT896" s="319"/>
      <c r="BU896" s="319"/>
      <c r="BV896" s="319"/>
      <c r="BW896" s="319"/>
      <c r="BX896" s="319"/>
      <c r="BY896" s="319"/>
      <c r="BZ896" s="319"/>
      <c r="CA896" s="319"/>
      <c r="CB896" s="319"/>
      <c r="CC896" s="319"/>
      <c r="CD896" s="319"/>
      <c r="CE896" s="319"/>
      <c r="CF896" s="319"/>
      <c r="CG896" s="319"/>
      <c r="CH896" s="319"/>
      <c r="CI896" s="319"/>
      <c r="CJ896" s="319"/>
      <c r="CK896" s="319"/>
    </row>
    <row r="897" spans="1:89">
      <c r="A897" s="315"/>
      <c r="B897" s="423"/>
      <c r="C897" s="424"/>
      <c r="D897" s="424"/>
      <c r="E897" s="424"/>
      <c r="F897" s="424"/>
      <c r="G897" s="424"/>
      <c r="H897" s="424"/>
      <c r="I897" s="424"/>
      <c r="J897" s="424"/>
      <c r="K897" s="425"/>
      <c r="L897" s="320"/>
      <c r="M897" s="319"/>
      <c r="N897" s="319"/>
      <c r="O897" s="319"/>
      <c r="P897" s="319"/>
      <c r="Q897" s="319"/>
      <c r="R897" s="319"/>
      <c r="S897" s="319"/>
      <c r="T897" s="319"/>
      <c r="U897" s="319"/>
      <c r="V897" s="319"/>
      <c r="W897" s="319"/>
      <c r="X897" s="319"/>
      <c r="Y897" s="319"/>
      <c r="Z897" s="319"/>
      <c r="AA897" s="319"/>
      <c r="AB897" s="319"/>
      <c r="AC897" s="319"/>
      <c r="AD897" s="319"/>
      <c r="AE897" s="319"/>
      <c r="AF897" s="319"/>
      <c r="AG897" s="319"/>
      <c r="AH897" s="319"/>
      <c r="AI897" s="319"/>
      <c r="AJ897" s="319"/>
      <c r="AK897" s="319"/>
      <c r="AL897" s="319"/>
      <c r="AM897" s="319"/>
      <c r="AN897" s="319"/>
      <c r="AO897" s="319"/>
      <c r="AP897" s="319"/>
      <c r="AQ897" s="319"/>
      <c r="AR897" s="319"/>
      <c r="AS897" s="319"/>
      <c r="AT897" s="319"/>
      <c r="AU897" s="319"/>
      <c r="AV897" s="319"/>
      <c r="AW897" s="319"/>
      <c r="AX897" s="319"/>
      <c r="AY897" s="319"/>
      <c r="AZ897" s="319"/>
      <c r="BA897" s="319"/>
      <c r="BB897" s="319"/>
      <c r="BC897" s="319"/>
      <c r="BD897" s="319"/>
      <c r="BE897" s="319"/>
      <c r="BF897" s="319"/>
      <c r="BG897" s="319"/>
      <c r="BH897" s="319"/>
      <c r="BI897" s="319"/>
      <c r="BJ897" s="319"/>
      <c r="BK897" s="319"/>
      <c r="BL897" s="319"/>
      <c r="BM897" s="319"/>
      <c r="BN897" s="319"/>
      <c r="BO897" s="319"/>
      <c r="BP897" s="319"/>
      <c r="BQ897" s="319"/>
      <c r="BR897" s="319"/>
      <c r="BS897" s="319"/>
      <c r="BT897" s="319"/>
      <c r="BU897" s="319"/>
      <c r="BV897" s="319"/>
      <c r="BW897" s="319"/>
      <c r="BX897" s="319"/>
      <c r="BY897" s="319"/>
      <c r="BZ897" s="319"/>
      <c r="CA897" s="319"/>
      <c r="CB897" s="319"/>
      <c r="CC897" s="319"/>
      <c r="CD897" s="319"/>
      <c r="CE897" s="319"/>
      <c r="CF897" s="319"/>
      <c r="CG897" s="319"/>
      <c r="CH897" s="319"/>
      <c r="CI897" s="319"/>
      <c r="CJ897" s="319"/>
      <c r="CK897" s="319"/>
    </row>
    <row r="898" spans="1:89">
      <c r="A898" s="315"/>
      <c r="B898" s="423"/>
      <c r="C898" s="424"/>
      <c r="D898" s="424"/>
      <c r="E898" s="424"/>
      <c r="F898" s="424"/>
      <c r="G898" s="424"/>
      <c r="H898" s="424"/>
      <c r="I898" s="424"/>
      <c r="J898" s="424"/>
      <c r="K898" s="425"/>
      <c r="L898" s="320"/>
      <c r="M898" s="319"/>
      <c r="N898" s="319"/>
      <c r="O898" s="319"/>
      <c r="P898" s="319"/>
      <c r="Q898" s="319"/>
      <c r="R898" s="319"/>
      <c r="S898" s="319"/>
      <c r="T898" s="319"/>
      <c r="U898" s="319"/>
      <c r="V898" s="319"/>
      <c r="W898" s="319"/>
      <c r="X898" s="319"/>
      <c r="Y898" s="319"/>
      <c r="Z898" s="319"/>
      <c r="AA898" s="319"/>
      <c r="AB898" s="319"/>
      <c r="AC898" s="319"/>
      <c r="AD898" s="319"/>
      <c r="AE898" s="319"/>
      <c r="AF898" s="319"/>
      <c r="AG898" s="319"/>
      <c r="AH898" s="319"/>
      <c r="AI898" s="319"/>
      <c r="AJ898" s="319"/>
      <c r="AK898" s="319"/>
      <c r="AL898" s="319"/>
      <c r="AM898" s="319"/>
      <c r="AN898" s="319"/>
      <c r="AO898" s="319"/>
      <c r="AP898" s="319"/>
      <c r="AQ898" s="319"/>
      <c r="AR898" s="319"/>
      <c r="AS898" s="319"/>
      <c r="AT898" s="319"/>
      <c r="AU898" s="319"/>
      <c r="AV898" s="319"/>
      <c r="AW898" s="319"/>
      <c r="AX898" s="319"/>
      <c r="AY898" s="319"/>
      <c r="AZ898" s="319"/>
      <c r="BA898" s="319"/>
      <c r="BB898" s="319"/>
      <c r="BC898" s="319"/>
      <c r="BD898" s="319"/>
      <c r="BE898" s="319"/>
      <c r="BF898" s="319"/>
      <c r="BG898" s="319"/>
      <c r="BH898" s="319"/>
      <c r="BI898" s="319"/>
      <c r="BJ898" s="319"/>
      <c r="BK898" s="319"/>
      <c r="BL898" s="319"/>
      <c r="BM898" s="319"/>
      <c r="BN898" s="319"/>
      <c r="BO898" s="319"/>
      <c r="BP898" s="319"/>
      <c r="BQ898" s="319"/>
      <c r="BR898" s="319"/>
      <c r="BS898" s="319"/>
      <c r="BT898" s="319"/>
      <c r="BU898" s="319"/>
      <c r="BV898" s="319"/>
      <c r="BW898" s="319"/>
      <c r="BX898" s="319"/>
      <c r="BY898" s="319"/>
      <c r="BZ898" s="319"/>
      <c r="CA898" s="319"/>
      <c r="CB898" s="319"/>
      <c r="CC898" s="319"/>
      <c r="CD898" s="319"/>
      <c r="CE898" s="319"/>
      <c r="CF898" s="319"/>
      <c r="CG898" s="319"/>
      <c r="CH898" s="319"/>
      <c r="CI898" s="319"/>
      <c r="CJ898" s="319"/>
      <c r="CK898" s="319"/>
    </row>
    <row r="899" spans="1:89">
      <c r="A899" s="315"/>
      <c r="B899" s="423"/>
      <c r="C899" s="424"/>
      <c r="D899" s="424"/>
      <c r="E899" s="424"/>
      <c r="F899" s="424"/>
      <c r="G899" s="424"/>
      <c r="H899" s="424"/>
      <c r="I899" s="424"/>
      <c r="J899" s="424"/>
      <c r="K899" s="425"/>
      <c r="L899" s="320"/>
      <c r="M899" s="319"/>
      <c r="N899" s="319"/>
      <c r="O899" s="319"/>
      <c r="P899" s="319"/>
      <c r="Q899" s="319"/>
      <c r="R899" s="319"/>
      <c r="S899" s="319"/>
      <c r="T899" s="319"/>
      <c r="U899" s="319"/>
      <c r="V899" s="319"/>
      <c r="W899" s="319"/>
      <c r="X899" s="319"/>
      <c r="Y899" s="319"/>
      <c r="Z899" s="319"/>
      <c r="AA899" s="319"/>
      <c r="AB899" s="319"/>
      <c r="AC899" s="319"/>
      <c r="AD899" s="319"/>
      <c r="AE899" s="319"/>
      <c r="AF899" s="319"/>
      <c r="AG899" s="319"/>
      <c r="AH899" s="319"/>
      <c r="AI899" s="319"/>
      <c r="AJ899" s="319"/>
      <c r="AK899" s="319"/>
      <c r="AL899" s="319"/>
      <c r="AM899" s="319"/>
      <c r="AN899" s="319"/>
      <c r="AO899" s="319"/>
      <c r="AP899" s="319"/>
      <c r="AQ899" s="319"/>
      <c r="AR899" s="319"/>
      <c r="AS899" s="319"/>
      <c r="AT899" s="319"/>
      <c r="AU899" s="319"/>
      <c r="AV899" s="319"/>
      <c r="AW899" s="319"/>
      <c r="AX899" s="319"/>
      <c r="AY899" s="319"/>
      <c r="AZ899" s="319"/>
      <c r="BA899" s="319"/>
      <c r="BB899" s="319"/>
      <c r="BC899" s="319"/>
      <c r="BD899" s="319"/>
      <c r="BE899" s="319"/>
      <c r="BF899" s="319"/>
      <c r="BG899" s="319"/>
      <c r="BH899" s="319"/>
      <c r="BI899" s="319"/>
      <c r="BJ899" s="319"/>
      <c r="BK899" s="319"/>
      <c r="BL899" s="319"/>
      <c r="BM899" s="319"/>
      <c r="BN899" s="319"/>
      <c r="BO899" s="319"/>
      <c r="BP899" s="319"/>
      <c r="BQ899" s="319"/>
      <c r="BR899" s="319"/>
      <c r="BS899" s="319"/>
      <c r="BT899" s="319"/>
      <c r="BU899" s="319"/>
      <c r="BV899" s="319"/>
      <c r="BW899" s="319"/>
      <c r="BX899" s="319"/>
      <c r="BY899" s="319"/>
      <c r="BZ899" s="319"/>
      <c r="CA899" s="319"/>
      <c r="CB899" s="319"/>
      <c r="CC899" s="319"/>
      <c r="CD899" s="319"/>
      <c r="CE899" s="319"/>
      <c r="CF899" s="319"/>
      <c r="CG899" s="319"/>
      <c r="CH899" s="319"/>
      <c r="CI899" s="319"/>
      <c r="CJ899" s="319"/>
      <c r="CK899" s="319"/>
    </row>
    <row r="900" spans="1:89">
      <c r="A900" s="315"/>
      <c r="B900" s="423"/>
      <c r="C900" s="424"/>
      <c r="D900" s="424"/>
      <c r="E900" s="424"/>
      <c r="F900" s="424"/>
      <c r="G900" s="424"/>
      <c r="H900" s="424"/>
      <c r="I900" s="424"/>
      <c r="J900" s="424"/>
      <c r="K900" s="425"/>
      <c r="L900" s="320"/>
      <c r="M900" s="319"/>
      <c r="N900" s="319"/>
      <c r="O900" s="319"/>
      <c r="P900" s="319"/>
      <c r="Q900" s="319"/>
      <c r="R900" s="319"/>
      <c r="S900" s="319"/>
      <c r="T900" s="319"/>
      <c r="U900" s="319"/>
      <c r="V900" s="319"/>
      <c r="W900" s="319"/>
      <c r="X900" s="319"/>
      <c r="Y900" s="319"/>
      <c r="Z900" s="319"/>
      <c r="AA900" s="319"/>
      <c r="AB900" s="319"/>
      <c r="AC900" s="319"/>
      <c r="AD900" s="319"/>
      <c r="AE900" s="319"/>
      <c r="AF900" s="319"/>
      <c r="AG900" s="319"/>
      <c r="AH900" s="319"/>
      <c r="AI900" s="319"/>
      <c r="AJ900" s="319"/>
      <c r="AK900" s="319"/>
      <c r="AL900" s="319"/>
      <c r="AM900" s="319"/>
      <c r="AN900" s="319"/>
      <c r="AO900" s="319"/>
      <c r="AP900" s="319"/>
      <c r="AQ900" s="319"/>
      <c r="AR900" s="319"/>
      <c r="AS900" s="319"/>
      <c r="AT900" s="319"/>
      <c r="AU900" s="319"/>
      <c r="AV900" s="319"/>
      <c r="AW900" s="319"/>
      <c r="AX900" s="319"/>
      <c r="AY900" s="319"/>
      <c r="AZ900" s="319"/>
      <c r="BA900" s="319"/>
      <c r="BB900" s="319"/>
      <c r="BC900" s="319"/>
      <c r="BD900" s="319"/>
      <c r="BE900" s="319"/>
      <c r="BF900" s="319"/>
      <c r="BG900" s="319"/>
      <c r="BH900" s="319"/>
      <c r="BI900" s="319"/>
      <c r="BJ900" s="319"/>
      <c r="BK900" s="319"/>
      <c r="BL900" s="319"/>
      <c r="BM900" s="319"/>
      <c r="BN900" s="319"/>
      <c r="BO900" s="319"/>
      <c r="BP900" s="319"/>
      <c r="BQ900" s="319"/>
      <c r="BR900" s="319"/>
      <c r="BS900" s="319"/>
      <c r="BT900" s="319"/>
      <c r="BU900" s="319"/>
      <c r="BV900" s="319"/>
      <c r="BW900" s="319"/>
      <c r="BX900" s="319"/>
      <c r="BY900" s="319"/>
      <c r="BZ900" s="319"/>
      <c r="CA900" s="319"/>
      <c r="CB900" s="319"/>
      <c r="CC900" s="319"/>
      <c r="CD900" s="319"/>
      <c r="CE900" s="319"/>
      <c r="CF900" s="319"/>
      <c r="CG900" s="319"/>
      <c r="CH900" s="319"/>
      <c r="CI900" s="319"/>
      <c r="CJ900" s="319"/>
      <c r="CK900" s="319"/>
    </row>
    <row r="901" spans="1:89">
      <c r="A901" s="315"/>
      <c r="B901" s="423"/>
      <c r="C901" s="424"/>
      <c r="D901" s="424"/>
      <c r="E901" s="424"/>
      <c r="F901" s="424"/>
      <c r="G901" s="424"/>
      <c r="H901" s="424"/>
      <c r="I901" s="424"/>
      <c r="J901" s="424"/>
      <c r="K901" s="425"/>
      <c r="L901" s="320"/>
      <c r="M901" s="319"/>
      <c r="N901" s="319"/>
      <c r="O901" s="319"/>
      <c r="P901" s="319"/>
      <c r="Q901" s="319"/>
      <c r="R901" s="319"/>
      <c r="S901" s="319"/>
      <c r="T901" s="319"/>
      <c r="U901" s="319"/>
      <c r="V901" s="319"/>
      <c r="W901" s="319"/>
      <c r="X901" s="319"/>
      <c r="Y901" s="319"/>
      <c r="Z901" s="319"/>
      <c r="AA901" s="319"/>
      <c r="AB901" s="319"/>
      <c r="AC901" s="319"/>
      <c r="AD901" s="319"/>
      <c r="AE901" s="319"/>
      <c r="AF901" s="319"/>
      <c r="AG901" s="319"/>
      <c r="AH901" s="319"/>
      <c r="AI901" s="319"/>
      <c r="AJ901" s="319"/>
      <c r="AK901" s="319"/>
      <c r="AL901" s="319"/>
      <c r="AM901" s="319"/>
      <c r="AN901" s="319"/>
      <c r="AO901" s="319"/>
      <c r="AP901" s="319"/>
      <c r="AQ901" s="319"/>
      <c r="AR901" s="319"/>
      <c r="AS901" s="319"/>
      <c r="AT901" s="319"/>
      <c r="AU901" s="319"/>
      <c r="AV901" s="319"/>
      <c r="AW901" s="319"/>
      <c r="AX901" s="319"/>
      <c r="AY901" s="319"/>
      <c r="AZ901" s="319"/>
      <c r="BA901" s="319"/>
      <c r="BB901" s="319"/>
      <c r="BC901" s="319"/>
      <c r="BD901" s="319"/>
      <c r="BE901" s="319"/>
      <c r="BF901" s="319"/>
      <c r="BG901" s="319"/>
      <c r="BH901" s="319"/>
      <c r="BI901" s="319"/>
      <c r="BJ901" s="319"/>
      <c r="BK901" s="319"/>
      <c r="BL901" s="319"/>
      <c r="BM901" s="319"/>
      <c r="BN901" s="319"/>
      <c r="BO901" s="319"/>
      <c r="BP901" s="319"/>
      <c r="BQ901" s="319"/>
      <c r="BR901" s="319"/>
      <c r="BS901" s="319"/>
      <c r="BT901" s="319"/>
      <c r="BU901" s="319"/>
      <c r="BV901" s="319"/>
      <c r="BW901" s="319"/>
      <c r="BX901" s="319"/>
      <c r="BY901" s="319"/>
      <c r="BZ901" s="319"/>
      <c r="CA901" s="319"/>
      <c r="CB901" s="319"/>
      <c r="CC901" s="319"/>
      <c r="CD901" s="319"/>
      <c r="CE901" s="319"/>
      <c r="CF901" s="319"/>
      <c r="CG901" s="319"/>
      <c r="CH901" s="319"/>
      <c r="CI901" s="319"/>
      <c r="CJ901" s="319"/>
      <c r="CK901" s="319"/>
    </row>
    <row r="902" spans="1:89">
      <c r="A902" s="315"/>
      <c r="B902" s="423"/>
      <c r="C902" s="424"/>
      <c r="D902" s="424"/>
      <c r="E902" s="424"/>
      <c r="F902" s="424"/>
      <c r="G902" s="424"/>
      <c r="H902" s="424"/>
      <c r="I902" s="424"/>
      <c r="J902" s="424"/>
      <c r="K902" s="425"/>
      <c r="L902" s="320"/>
      <c r="M902" s="319"/>
      <c r="N902" s="319"/>
      <c r="O902" s="319"/>
      <c r="P902" s="319"/>
      <c r="Q902" s="319"/>
      <c r="R902" s="319"/>
      <c r="S902" s="319"/>
      <c r="T902" s="319"/>
      <c r="U902" s="319"/>
      <c r="V902" s="319"/>
      <c r="W902" s="319"/>
      <c r="X902" s="319"/>
      <c r="Y902" s="319"/>
      <c r="Z902" s="319"/>
      <c r="AA902" s="319"/>
      <c r="AB902" s="319"/>
      <c r="AC902" s="319"/>
      <c r="AD902" s="319"/>
      <c r="AE902" s="319"/>
      <c r="AF902" s="319"/>
      <c r="AG902" s="319"/>
      <c r="AH902" s="319"/>
      <c r="AI902" s="319"/>
      <c r="AJ902" s="319"/>
      <c r="AK902" s="319"/>
      <c r="AL902" s="319"/>
      <c r="AM902" s="319"/>
      <c r="AN902" s="319"/>
      <c r="AO902" s="319"/>
      <c r="AP902" s="319"/>
      <c r="AQ902" s="319"/>
      <c r="AR902" s="319"/>
      <c r="AS902" s="319"/>
      <c r="AT902" s="319"/>
      <c r="AU902" s="319"/>
      <c r="AV902" s="319"/>
      <c r="AW902" s="319"/>
      <c r="AX902" s="319"/>
      <c r="AY902" s="319"/>
      <c r="AZ902" s="319"/>
      <c r="BA902" s="319"/>
      <c r="BB902" s="319"/>
      <c r="BC902" s="319"/>
      <c r="BD902" s="319"/>
      <c r="BE902" s="319"/>
      <c r="BF902" s="319"/>
      <c r="BG902" s="319"/>
      <c r="BH902" s="319"/>
      <c r="BI902" s="319"/>
      <c r="BJ902" s="319"/>
      <c r="BK902" s="319"/>
      <c r="BL902" s="319"/>
      <c r="BM902" s="319"/>
      <c r="BN902" s="319"/>
      <c r="BO902" s="319"/>
      <c r="BP902" s="319"/>
      <c r="BQ902" s="319"/>
      <c r="BR902" s="319"/>
      <c r="BS902" s="319"/>
      <c r="BT902" s="319"/>
      <c r="BU902" s="319"/>
      <c r="BV902" s="319"/>
      <c r="BW902" s="319"/>
      <c r="BX902" s="319"/>
      <c r="BY902" s="319"/>
      <c r="BZ902" s="319"/>
      <c r="CA902" s="319"/>
      <c r="CB902" s="319"/>
      <c r="CC902" s="319"/>
      <c r="CD902" s="319"/>
      <c r="CE902" s="319"/>
      <c r="CF902" s="319"/>
      <c r="CG902" s="319"/>
      <c r="CH902" s="319"/>
      <c r="CI902" s="319"/>
      <c r="CJ902" s="319"/>
      <c r="CK902" s="319"/>
    </row>
    <row r="903" spans="1:89">
      <c r="A903" s="315"/>
      <c r="B903" s="423"/>
      <c r="C903" s="424"/>
      <c r="D903" s="424"/>
      <c r="E903" s="424"/>
      <c r="F903" s="424"/>
      <c r="G903" s="424"/>
      <c r="H903" s="424"/>
      <c r="I903" s="424"/>
      <c r="J903" s="424"/>
      <c r="K903" s="425"/>
      <c r="L903" s="320"/>
      <c r="M903" s="319"/>
      <c r="N903" s="319"/>
      <c r="O903" s="319"/>
      <c r="P903" s="319"/>
      <c r="Q903" s="319"/>
      <c r="R903" s="319"/>
      <c r="S903" s="319"/>
      <c r="T903" s="319"/>
      <c r="U903" s="319"/>
      <c r="V903" s="319"/>
      <c r="W903" s="319"/>
      <c r="X903" s="319"/>
      <c r="Y903" s="319"/>
      <c r="Z903" s="319"/>
      <c r="AA903" s="319"/>
      <c r="AB903" s="319"/>
      <c r="AC903" s="319"/>
      <c r="AD903" s="319"/>
      <c r="AE903" s="319"/>
      <c r="AF903" s="319"/>
      <c r="AG903" s="319"/>
      <c r="AH903" s="319"/>
      <c r="AI903" s="319"/>
      <c r="AJ903" s="319"/>
      <c r="AK903" s="319"/>
      <c r="AL903" s="319"/>
      <c r="AM903" s="319"/>
      <c r="AN903" s="319"/>
      <c r="AO903" s="319"/>
      <c r="AP903" s="319"/>
      <c r="AQ903" s="319"/>
      <c r="AR903" s="319"/>
      <c r="AS903" s="319"/>
      <c r="AT903" s="319"/>
      <c r="AU903" s="319"/>
      <c r="AV903" s="319"/>
      <c r="AW903" s="319"/>
      <c r="AX903" s="319"/>
      <c r="AY903" s="319"/>
      <c r="AZ903" s="319"/>
      <c r="BA903" s="319"/>
      <c r="BB903" s="319"/>
      <c r="BC903" s="319"/>
      <c r="BD903" s="319"/>
      <c r="BE903" s="319"/>
      <c r="BF903" s="319"/>
      <c r="BG903" s="319"/>
      <c r="BH903" s="319"/>
      <c r="BI903" s="319"/>
      <c r="BJ903" s="319"/>
      <c r="BK903" s="319"/>
      <c r="BL903" s="319"/>
      <c r="BM903" s="319"/>
      <c r="BN903" s="319"/>
      <c r="BO903" s="319"/>
      <c r="BP903" s="319"/>
      <c r="BQ903" s="319"/>
      <c r="BR903" s="319"/>
      <c r="BS903" s="319"/>
      <c r="BT903" s="319"/>
      <c r="BU903" s="319"/>
      <c r="BV903" s="319"/>
      <c r="BW903" s="319"/>
      <c r="BX903" s="319"/>
      <c r="BY903" s="319"/>
      <c r="BZ903" s="319"/>
      <c r="CA903" s="319"/>
      <c r="CB903" s="319"/>
      <c r="CC903" s="319"/>
      <c r="CD903" s="319"/>
      <c r="CE903" s="319"/>
      <c r="CF903" s="319"/>
      <c r="CG903" s="319"/>
      <c r="CH903" s="319"/>
      <c r="CI903" s="319"/>
      <c r="CJ903" s="319"/>
      <c r="CK903" s="319"/>
    </row>
    <row r="904" spans="1:89">
      <c r="A904" s="315"/>
      <c r="B904" s="423"/>
      <c r="C904" s="424"/>
      <c r="D904" s="424"/>
      <c r="E904" s="424"/>
      <c r="F904" s="424"/>
      <c r="G904" s="424"/>
      <c r="H904" s="424"/>
      <c r="I904" s="424"/>
      <c r="J904" s="424"/>
      <c r="K904" s="425"/>
      <c r="L904" s="320"/>
      <c r="M904" s="319"/>
      <c r="N904" s="319"/>
      <c r="O904" s="319"/>
      <c r="P904" s="319"/>
      <c r="Q904" s="319"/>
      <c r="R904" s="319"/>
      <c r="S904" s="319"/>
      <c r="T904" s="319"/>
      <c r="U904" s="319"/>
      <c r="V904" s="319"/>
      <c r="W904" s="319"/>
      <c r="X904" s="319"/>
      <c r="Y904" s="319"/>
      <c r="Z904" s="319"/>
      <c r="AA904" s="319"/>
      <c r="AB904" s="319"/>
      <c r="AC904" s="319"/>
      <c r="AD904" s="319"/>
      <c r="AE904" s="319"/>
      <c r="AF904" s="319"/>
      <c r="AG904" s="319"/>
      <c r="AH904" s="319"/>
      <c r="AI904" s="319"/>
      <c r="AJ904" s="319"/>
      <c r="AK904" s="319"/>
      <c r="AL904" s="319"/>
      <c r="AM904" s="319"/>
      <c r="AN904" s="319"/>
      <c r="AO904" s="319"/>
      <c r="AP904" s="319"/>
      <c r="AQ904" s="319"/>
      <c r="AR904" s="319"/>
      <c r="AS904" s="319"/>
      <c r="AT904" s="319"/>
      <c r="AU904" s="319"/>
      <c r="AV904" s="319"/>
      <c r="AW904" s="319"/>
      <c r="AX904" s="319"/>
      <c r="AY904" s="319"/>
      <c r="AZ904" s="319"/>
      <c r="BA904" s="319"/>
      <c r="BB904" s="319"/>
      <c r="BC904" s="319"/>
      <c r="BD904" s="319"/>
      <c r="BE904" s="319"/>
      <c r="BF904" s="319"/>
      <c r="BG904" s="319"/>
      <c r="BH904" s="319"/>
      <c r="BI904" s="319"/>
      <c r="BJ904" s="319"/>
      <c r="BK904" s="319"/>
      <c r="BL904" s="319"/>
      <c r="BM904" s="319"/>
      <c r="BN904" s="319"/>
      <c r="BO904" s="319"/>
      <c r="BP904" s="319"/>
      <c r="BQ904" s="319"/>
      <c r="BR904" s="319"/>
      <c r="BS904" s="319"/>
      <c r="BT904" s="319"/>
      <c r="BU904" s="319"/>
      <c r="BV904" s="319"/>
      <c r="BW904" s="319"/>
      <c r="BX904" s="319"/>
      <c r="BY904" s="319"/>
      <c r="BZ904" s="319"/>
      <c r="CA904" s="319"/>
      <c r="CB904" s="319"/>
      <c r="CC904" s="319"/>
      <c r="CD904" s="319"/>
      <c r="CE904" s="319"/>
      <c r="CF904" s="319"/>
      <c r="CG904" s="319"/>
      <c r="CH904" s="319"/>
      <c r="CI904" s="319"/>
      <c r="CJ904" s="319"/>
      <c r="CK904" s="319"/>
    </row>
    <row r="905" spans="1:89">
      <c r="A905" s="315"/>
      <c r="B905" s="423"/>
      <c r="C905" s="424"/>
      <c r="D905" s="424"/>
      <c r="E905" s="424"/>
      <c r="F905" s="424"/>
      <c r="G905" s="424"/>
      <c r="H905" s="424"/>
      <c r="I905" s="424"/>
      <c r="J905" s="424"/>
      <c r="K905" s="425"/>
      <c r="L905" s="320"/>
      <c r="M905" s="319"/>
      <c r="N905" s="319"/>
      <c r="O905" s="319"/>
      <c r="P905" s="319"/>
      <c r="Q905" s="319"/>
      <c r="R905" s="319"/>
      <c r="S905" s="319"/>
      <c r="T905" s="319"/>
      <c r="U905" s="319"/>
      <c r="V905" s="319"/>
      <c r="W905" s="319"/>
      <c r="X905" s="319"/>
      <c r="Y905" s="319"/>
      <c r="Z905" s="319"/>
      <c r="AA905" s="319"/>
      <c r="AB905" s="319"/>
      <c r="AC905" s="319"/>
      <c r="AD905" s="319"/>
      <c r="AE905" s="319"/>
      <c r="AF905" s="319"/>
      <c r="AG905" s="319"/>
      <c r="AH905" s="319"/>
      <c r="AI905" s="319"/>
      <c r="AJ905" s="319"/>
      <c r="AK905" s="319"/>
      <c r="AL905" s="319"/>
      <c r="AM905" s="319"/>
      <c r="AN905" s="319"/>
      <c r="AO905" s="319"/>
      <c r="AP905" s="319"/>
      <c r="AQ905" s="319"/>
      <c r="AR905" s="319"/>
      <c r="AS905" s="319"/>
      <c r="AT905" s="319"/>
      <c r="AU905" s="319"/>
      <c r="AV905" s="319"/>
      <c r="AW905" s="319"/>
      <c r="AX905" s="319"/>
      <c r="AY905" s="319"/>
      <c r="AZ905" s="319"/>
      <c r="BA905" s="319"/>
      <c r="BB905" s="319"/>
      <c r="BC905" s="319"/>
      <c r="BD905" s="319"/>
      <c r="BE905" s="319"/>
      <c r="BF905" s="319"/>
      <c r="BG905" s="319"/>
      <c r="BH905" s="319"/>
      <c r="BI905" s="319"/>
      <c r="BJ905" s="319"/>
      <c r="BK905" s="319"/>
      <c r="BL905" s="319"/>
      <c r="BM905" s="319"/>
      <c r="BN905" s="319"/>
      <c r="BO905" s="319"/>
      <c r="BP905" s="319"/>
      <c r="BQ905" s="319"/>
      <c r="BR905" s="319"/>
      <c r="BS905" s="319"/>
      <c r="BT905" s="319"/>
      <c r="BU905" s="319"/>
      <c r="BV905" s="319"/>
      <c r="BW905" s="319"/>
      <c r="BX905" s="319"/>
      <c r="BY905" s="319"/>
      <c r="BZ905" s="319"/>
      <c r="CA905" s="319"/>
      <c r="CB905" s="319"/>
      <c r="CC905" s="319"/>
      <c r="CD905" s="319"/>
      <c r="CE905" s="319"/>
      <c r="CF905" s="319"/>
      <c r="CG905" s="319"/>
      <c r="CH905" s="319"/>
      <c r="CI905" s="319"/>
      <c r="CJ905" s="319"/>
      <c r="CK905" s="319"/>
    </row>
    <row r="906" spans="1:89">
      <c r="A906" s="315"/>
      <c r="B906" s="423"/>
      <c r="C906" s="424"/>
      <c r="D906" s="424"/>
      <c r="E906" s="424"/>
      <c r="F906" s="424"/>
      <c r="G906" s="424"/>
      <c r="H906" s="424"/>
      <c r="I906" s="424"/>
      <c r="J906" s="424"/>
      <c r="K906" s="425"/>
      <c r="L906" s="320"/>
      <c r="M906" s="319"/>
      <c r="N906" s="319"/>
      <c r="O906" s="319"/>
      <c r="P906" s="319"/>
      <c r="Q906" s="319"/>
      <c r="R906" s="319"/>
      <c r="S906" s="319"/>
      <c r="T906" s="319"/>
      <c r="U906" s="319"/>
      <c r="V906" s="319"/>
      <c r="W906" s="319"/>
      <c r="X906" s="319"/>
      <c r="Y906" s="319"/>
      <c r="Z906" s="319"/>
      <c r="AA906" s="319"/>
      <c r="AB906" s="319"/>
      <c r="AC906" s="319"/>
      <c r="AD906" s="319"/>
      <c r="AE906" s="319"/>
      <c r="AF906" s="319"/>
      <c r="AG906" s="319"/>
      <c r="AH906" s="319"/>
      <c r="AI906" s="319"/>
      <c r="AJ906" s="319"/>
      <c r="AK906" s="319"/>
      <c r="AL906" s="319"/>
      <c r="AM906" s="319"/>
      <c r="AN906" s="319"/>
      <c r="AO906" s="319"/>
      <c r="AP906" s="319"/>
      <c r="AQ906" s="319"/>
      <c r="AR906" s="319"/>
      <c r="AS906" s="319"/>
      <c r="AT906" s="319"/>
      <c r="AU906" s="319"/>
      <c r="AV906" s="319"/>
      <c r="AW906" s="319"/>
      <c r="AX906" s="319"/>
      <c r="AY906" s="319"/>
      <c r="AZ906" s="319"/>
      <c r="BA906" s="319"/>
      <c r="BB906" s="319"/>
      <c r="BC906" s="319"/>
      <c r="BD906" s="319"/>
      <c r="BE906" s="319"/>
      <c r="BF906" s="319"/>
      <c r="BG906" s="319"/>
      <c r="BH906" s="319"/>
      <c r="BI906" s="319"/>
      <c r="BJ906" s="319"/>
      <c r="BK906" s="319"/>
      <c r="BL906" s="319"/>
      <c r="BM906" s="319"/>
      <c r="BN906" s="319"/>
      <c r="BO906" s="319"/>
      <c r="BP906" s="319"/>
      <c r="BQ906" s="319"/>
      <c r="BR906" s="319"/>
      <c r="BS906" s="319"/>
      <c r="BT906" s="319"/>
      <c r="BU906" s="319"/>
      <c r="BV906" s="319"/>
      <c r="BW906" s="319"/>
      <c r="BX906" s="319"/>
      <c r="BY906" s="319"/>
      <c r="BZ906" s="319"/>
      <c r="CA906" s="319"/>
      <c r="CB906" s="319"/>
      <c r="CC906" s="319"/>
      <c r="CD906" s="319"/>
      <c r="CE906" s="319"/>
      <c r="CF906" s="319"/>
      <c r="CG906" s="319"/>
      <c r="CH906" s="319"/>
      <c r="CI906" s="319"/>
      <c r="CJ906" s="319"/>
      <c r="CK906" s="319"/>
    </row>
    <row r="907" spans="1:89">
      <c r="A907" s="315"/>
      <c r="B907" s="423"/>
      <c r="C907" s="424"/>
      <c r="D907" s="424"/>
      <c r="E907" s="424"/>
      <c r="F907" s="424"/>
      <c r="G907" s="424"/>
      <c r="H907" s="424"/>
      <c r="I907" s="424"/>
      <c r="J907" s="424"/>
      <c r="K907" s="425"/>
      <c r="L907" s="320"/>
      <c r="M907" s="319"/>
      <c r="N907" s="319"/>
      <c r="O907" s="319"/>
      <c r="P907" s="319"/>
      <c r="Q907" s="319"/>
      <c r="R907" s="319"/>
      <c r="S907" s="319"/>
      <c r="T907" s="319"/>
      <c r="U907" s="319"/>
      <c r="V907" s="319"/>
      <c r="W907" s="319"/>
      <c r="X907" s="319"/>
      <c r="Y907" s="319"/>
      <c r="Z907" s="319"/>
      <c r="AA907" s="319"/>
      <c r="AB907" s="319"/>
      <c r="AC907" s="319"/>
      <c r="AD907" s="319"/>
      <c r="AE907" s="319"/>
      <c r="AF907" s="319"/>
      <c r="AG907" s="319"/>
      <c r="AH907" s="319"/>
      <c r="AI907" s="319"/>
      <c r="AJ907" s="319"/>
      <c r="AK907" s="319"/>
      <c r="AL907" s="319"/>
      <c r="AM907" s="319"/>
      <c r="AN907" s="319"/>
      <c r="AO907" s="319"/>
      <c r="AP907" s="319"/>
      <c r="AQ907" s="319"/>
      <c r="AR907" s="319"/>
      <c r="AS907" s="319"/>
      <c r="AT907" s="319"/>
      <c r="AU907" s="319"/>
      <c r="AV907" s="319"/>
      <c r="AW907" s="319"/>
      <c r="AX907" s="319"/>
      <c r="AY907" s="319"/>
      <c r="AZ907" s="319"/>
      <c r="BA907" s="319"/>
      <c r="BB907" s="319"/>
      <c r="BC907" s="319"/>
      <c r="BD907" s="319"/>
      <c r="BE907" s="319"/>
      <c r="BF907" s="319"/>
      <c r="BG907" s="319"/>
      <c r="BH907" s="319"/>
      <c r="BI907" s="319"/>
      <c r="BJ907" s="319"/>
      <c r="BK907" s="319"/>
      <c r="BL907" s="319"/>
      <c r="BM907" s="319"/>
      <c r="BN907" s="319"/>
      <c r="BO907" s="319"/>
      <c r="BP907" s="319"/>
      <c r="BQ907" s="319"/>
      <c r="BR907" s="319"/>
      <c r="BS907" s="319"/>
      <c r="BT907" s="319"/>
      <c r="BU907" s="319"/>
      <c r="BV907" s="319"/>
      <c r="BW907" s="319"/>
      <c r="BX907" s="319"/>
      <c r="BY907" s="319"/>
      <c r="BZ907" s="319"/>
      <c r="CA907" s="319"/>
      <c r="CB907" s="319"/>
      <c r="CC907" s="319"/>
      <c r="CD907" s="319"/>
      <c r="CE907" s="319"/>
      <c r="CF907" s="319"/>
      <c r="CG907" s="319"/>
      <c r="CH907" s="319"/>
      <c r="CI907" s="319"/>
      <c r="CJ907" s="319"/>
      <c r="CK907" s="319"/>
    </row>
    <row r="908" spans="1:89">
      <c r="A908" s="315"/>
      <c r="B908" s="423"/>
      <c r="C908" s="424"/>
      <c r="D908" s="424"/>
      <c r="E908" s="424"/>
      <c r="F908" s="424"/>
      <c r="G908" s="424"/>
      <c r="H908" s="424"/>
      <c r="I908" s="424"/>
      <c r="J908" s="424"/>
      <c r="K908" s="425"/>
      <c r="L908" s="320"/>
      <c r="M908" s="319"/>
      <c r="N908" s="319"/>
      <c r="O908" s="319"/>
      <c r="P908" s="319"/>
      <c r="Q908" s="319"/>
      <c r="R908" s="319"/>
      <c r="S908" s="319"/>
      <c r="T908" s="319"/>
      <c r="U908" s="319"/>
      <c r="V908" s="319"/>
      <c r="W908" s="319"/>
      <c r="X908" s="319"/>
      <c r="Y908" s="319"/>
      <c r="Z908" s="319"/>
      <c r="AA908" s="319"/>
      <c r="AB908" s="319"/>
      <c r="AC908" s="319"/>
      <c r="AD908" s="319"/>
      <c r="AE908" s="319"/>
      <c r="AF908" s="319"/>
      <c r="AG908" s="319"/>
      <c r="AH908" s="319"/>
      <c r="AI908" s="319"/>
      <c r="AJ908" s="319"/>
      <c r="AK908" s="319"/>
      <c r="AL908" s="319"/>
      <c r="AM908" s="319"/>
      <c r="AN908" s="319"/>
      <c r="AO908" s="319"/>
      <c r="AP908" s="319"/>
      <c r="AQ908" s="319"/>
      <c r="AR908" s="319"/>
      <c r="AS908" s="319"/>
      <c r="AT908" s="319"/>
      <c r="AU908" s="319"/>
      <c r="AV908" s="319"/>
      <c r="AW908" s="319"/>
      <c r="AX908" s="319"/>
      <c r="AY908" s="319"/>
      <c r="AZ908" s="319"/>
      <c r="BA908" s="319"/>
      <c r="BB908" s="319"/>
      <c r="BC908" s="319"/>
      <c r="BD908" s="319"/>
      <c r="BE908" s="319"/>
      <c r="BF908" s="319"/>
      <c r="BG908" s="319"/>
      <c r="BH908" s="319"/>
      <c r="BI908" s="319"/>
      <c r="BJ908" s="319"/>
      <c r="BK908" s="319"/>
      <c r="BL908" s="319"/>
      <c r="BM908" s="319"/>
      <c r="BN908" s="319"/>
      <c r="BO908" s="319"/>
      <c r="BP908" s="319"/>
      <c r="BQ908" s="319"/>
      <c r="BR908" s="319"/>
      <c r="BS908" s="319"/>
      <c r="BT908" s="319"/>
      <c r="BU908" s="319"/>
      <c r="BV908" s="319"/>
      <c r="BW908" s="319"/>
      <c r="BX908" s="319"/>
      <c r="BY908" s="319"/>
      <c r="BZ908" s="319"/>
      <c r="CA908" s="319"/>
      <c r="CB908" s="319"/>
      <c r="CC908" s="319"/>
      <c r="CD908" s="319"/>
      <c r="CE908" s="319"/>
      <c r="CF908" s="319"/>
      <c r="CG908" s="319"/>
      <c r="CH908" s="319"/>
      <c r="CI908" s="319"/>
      <c r="CJ908" s="319"/>
      <c r="CK908" s="319"/>
    </row>
    <row r="909" spans="1:89">
      <c r="A909" s="315"/>
      <c r="B909" s="423"/>
      <c r="C909" s="424"/>
      <c r="D909" s="424"/>
      <c r="E909" s="424"/>
      <c r="F909" s="424"/>
      <c r="G909" s="424"/>
      <c r="H909" s="424"/>
      <c r="I909" s="424"/>
      <c r="J909" s="424"/>
      <c r="K909" s="425"/>
      <c r="L909" s="320"/>
      <c r="M909" s="319"/>
      <c r="N909" s="319"/>
      <c r="O909" s="319"/>
      <c r="P909" s="319"/>
      <c r="Q909" s="319"/>
      <c r="R909" s="319"/>
      <c r="S909" s="319"/>
      <c r="T909" s="319"/>
      <c r="U909" s="319"/>
      <c r="V909" s="319"/>
      <c r="W909" s="319"/>
      <c r="X909" s="319"/>
      <c r="Y909" s="319"/>
      <c r="Z909" s="319"/>
      <c r="AA909" s="319"/>
      <c r="AB909" s="319"/>
      <c r="AC909" s="319"/>
      <c r="AD909" s="319"/>
      <c r="AE909" s="319"/>
      <c r="AF909" s="319"/>
      <c r="AG909" s="319"/>
      <c r="AH909" s="319"/>
      <c r="AI909" s="319"/>
      <c r="AJ909" s="319"/>
      <c r="AK909" s="319"/>
      <c r="AL909" s="319"/>
      <c r="AM909" s="319"/>
      <c r="AN909" s="319"/>
      <c r="AO909" s="319"/>
      <c r="AP909" s="319"/>
      <c r="AQ909" s="319"/>
      <c r="AR909" s="319"/>
      <c r="AS909" s="319"/>
      <c r="AT909" s="319"/>
      <c r="AU909" s="319"/>
      <c r="AV909" s="319"/>
      <c r="AW909" s="319"/>
      <c r="AX909" s="319"/>
      <c r="AY909" s="319"/>
      <c r="AZ909" s="319"/>
      <c r="BA909" s="319"/>
      <c r="BB909" s="319"/>
      <c r="BC909" s="319"/>
      <c r="BD909" s="319"/>
      <c r="BE909" s="319"/>
      <c r="BF909" s="319"/>
      <c r="BG909" s="319"/>
      <c r="BH909" s="319"/>
      <c r="BI909" s="319"/>
      <c r="BJ909" s="319"/>
      <c r="BK909" s="319"/>
      <c r="BL909" s="319"/>
      <c r="BM909" s="319"/>
      <c r="BN909" s="319"/>
      <c r="BO909" s="319"/>
      <c r="BP909" s="319"/>
      <c r="BQ909" s="319"/>
      <c r="BR909" s="319"/>
      <c r="BS909" s="319"/>
      <c r="BT909" s="319"/>
      <c r="BU909" s="319"/>
      <c r="BV909" s="319"/>
      <c r="BW909" s="319"/>
      <c r="BX909" s="319"/>
      <c r="BY909" s="319"/>
      <c r="BZ909" s="319"/>
      <c r="CA909" s="319"/>
      <c r="CB909" s="319"/>
      <c r="CC909" s="319"/>
      <c r="CD909" s="319"/>
      <c r="CE909" s="319"/>
      <c r="CF909" s="319"/>
      <c r="CG909" s="319"/>
      <c r="CH909" s="319"/>
      <c r="CI909" s="319"/>
      <c r="CJ909" s="319"/>
      <c r="CK909" s="319"/>
    </row>
    <row r="910" spans="1:89">
      <c r="A910" s="315"/>
      <c r="B910" s="423"/>
      <c r="C910" s="424"/>
      <c r="D910" s="424"/>
      <c r="E910" s="424"/>
      <c r="F910" s="424"/>
      <c r="G910" s="424"/>
      <c r="H910" s="424"/>
      <c r="I910" s="424"/>
      <c r="J910" s="424"/>
      <c r="K910" s="425"/>
      <c r="L910" s="320"/>
      <c r="M910" s="319"/>
      <c r="N910" s="319"/>
      <c r="O910" s="319"/>
      <c r="P910" s="319"/>
      <c r="Q910" s="319"/>
      <c r="R910" s="319"/>
      <c r="S910" s="319"/>
      <c r="T910" s="319"/>
      <c r="U910" s="319"/>
      <c r="V910" s="319"/>
      <c r="W910" s="319"/>
      <c r="X910" s="319"/>
      <c r="Y910" s="319"/>
      <c r="Z910" s="319"/>
      <c r="AA910" s="319"/>
      <c r="AB910" s="319"/>
      <c r="AC910" s="319"/>
      <c r="AD910" s="319"/>
      <c r="AE910" s="319"/>
      <c r="AF910" s="319"/>
      <c r="AG910" s="319"/>
      <c r="AH910" s="319"/>
      <c r="AI910" s="319"/>
      <c r="AJ910" s="319"/>
      <c r="AK910" s="319"/>
      <c r="AL910" s="319"/>
      <c r="AM910" s="319"/>
      <c r="AN910" s="319"/>
      <c r="AO910" s="319"/>
      <c r="AP910" s="319"/>
      <c r="AQ910" s="319"/>
      <c r="AR910" s="319"/>
      <c r="AS910" s="319"/>
      <c r="AT910" s="319"/>
      <c r="AU910" s="319"/>
      <c r="AV910" s="319"/>
      <c r="AW910" s="319"/>
      <c r="AX910" s="319"/>
      <c r="AY910" s="319"/>
      <c r="AZ910" s="319"/>
      <c r="BA910" s="319"/>
      <c r="BB910" s="319"/>
      <c r="BC910" s="319"/>
      <c r="BD910" s="319"/>
      <c r="BE910" s="319"/>
      <c r="BF910" s="319"/>
      <c r="BG910" s="319"/>
      <c r="BH910" s="319"/>
      <c r="BI910" s="319"/>
      <c r="BJ910" s="319"/>
      <c r="BK910" s="319"/>
      <c r="BL910" s="319"/>
      <c r="BM910" s="319"/>
      <c r="BN910" s="319"/>
      <c r="BO910" s="319"/>
      <c r="BP910" s="319"/>
      <c r="BQ910" s="319"/>
      <c r="BR910" s="319"/>
      <c r="BS910" s="319"/>
      <c r="BT910" s="319"/>
      <c r="BU910" s="319"/>
      <c r="BV910" s="319"/>
      <c r="BW910" s="319"/>
      <c r="BX910" s="319"/>
      <c r="BY910" s="319"/>
      <c r="BZ910" s="319"/>
      <c r="CA910" s="319"/>
      <c r="CB910" s="319"/>
      <c r="CC910" s="319"/>
      <c r="CD910" s="319"/>
      <c r="CE910" s="319"/>
      <c r="CF910" s="319"/>
      <c r="CG910" s="319"/>
      <c r="CH910" s="319"/>
      <c r="CI910" s="319"/>
      <c r="CJ910" s="319"/>
      <c r="CK910" s="319"/>
    </row>
    <row r="911" spans="1:89">
      <c r="A911" s="315"/>
      <c r="B911" s="423"/>
      <c r="C911" s="424"/>
      <c r="D911" s="424"/>
      <c r="E911" s="424"/>
      <c r="F911" s="424"/>
      <c r="G911" s="424"/>
      <c r="H911" s="424"/>
      <c r="I911" s="424"/>
      <c r="J911" s="424"/>
      <c r="K911" s="425"/>
      <c r="L911" s="320"/>
      <c r="M911" s="319"/>
      <c r="N911" s="319"/>
      <c r="O911" s="319"/>
      <c r="P911" s="319"/>
      <c r="Q911" s="319"/>
      <c r="R911" s="319"/>
      <c r="S911" s="319"/>
      <c r="T911" s="319"/>
      <c r="U911" s="319"/>
      <c r="V911" s="319"/>
      <c r="W911" s="319"/>
      <c r="X911" s="319"/>
      <c r="Y911" s="319"/>
      <c r="Z911" s="319"/>
      <c r="AA911" s="319"/>
      <c r="AB911" s="319"/>
      <c r="AC911" s="319"/>
      <c r="AD911" s="319"/>
      <c r="AE911" s="319"/>
      <c r="AF911" s="319"/>
      <c r="AG911" s="319"/>
      <c r="AH911" s="319"/>
      <c r="AI911" s="319"/>
      <c r="AJ911" s="319"/>
      <c r="AK911" s="319"/>
      <c r="AL911" s="319"/>
      <c r="AM911" s="319"/>
      <c r="AN911" s="319"/>
      <c r="AO911" s="319"/>
      <c r="AP911" s="319"/>
      <c r="AQ911" s="319"/>
      <c r="AR911" s="319"/>
      <c r="AS911" s="319"/>
      <c r="AT911" s="319"/>
      <c r="AU911" s="319"/>
      <c r="AV911" s="319"/>
      <c r="AW911" s="319"/>
      <c r="AX911" s="319"/>
      <c r="AY911" s="319"/>
      <c r="AZ911" s="319"/>
      <c r="BA911" s="319"/>
      <c r="BB911" s="319"/>
      <c r="BC911" s="319"/>
      <c r="BD911" s="319"/>
      <c r="BE911" s="319"/>
      <c r="BF911" s="319"/>
      <c r="BG911" s="319"/>
      <c r="BH911" s="319"/>
      <c r="BI911" s="319"/>
      <c r="BJ911" s="319"/>
      <c r="BK911" s="319"/>
      <c r="BL911" s="319"/>
      <c r="BM911" s="319"/>
      <c r="BN911" s="319"/>
      <c r="BO911" s="319"/>
      <c r="BP911" s="319"/>
      <c r="BQ911" s="319"/>
      <c r="BR911" s="319"/>
      <c r="BS911" s="319"/>
      <c r="BT911" s="319"/>
      <c r="BU911" s="319"/>
      <c r="BV911" s="319"/>
      <c r="BW911" s="319"/>
      <c r="BX911" s="319"/>
      <c r="BY911" s="319"/>
      <c r="BZ911" s="319"/>
      <c r="CA911" s="319"/>
      <c r="CB911" s="319"/>
      <c r="CC911" s="319"/>
      <c r="CD911" s="319"/>
      <c r="CE911" s="319"/>
      <c r="CF911" s="319"/>
      <c r="CG911" s="319"/>
      <c r="CH911" s="319"/>
      <c r="CI911" s="319"/>
      <c r="CJ911" s="319"/>
      <c r="CK911" s="319"/>
    </row>
    <row r="912" spans="1:89">
      <c r="A912" s="315"/>
      <c r="B912" s="423"/>
      <c r="C912" s="424"/>
      <c r="D912" s="424"/>
      <c r="E912" s="424"/>
      <c r="F912" s="424"/>
      <c r="G912" s="424"/>
      <c r="H912" s="424"/>
      <c r="I912" s="424"/>
      <c r="J912" s="424"/>
      <c r="K912" s="425"/>
      <c r="L912" s="320"/>
      <c r="M912" s="319"/>
      <c r="N912" s="319"/>
      <c r="O912" s="319"/>
      <c r="P912" s="319"/>
      <c r="Q912" s="319"/>
      <c r="R912" s="319"/>
      <c r="S912" s="319"/>
      <c r="T912" s="319"/>
      <c r="U912" s="319"/>
      <c r="V912" s="319"/>
      <c r="W912" s="319"/>
      <c r="X912" s="319"/>
      <c r="Y912" s="319"/>
      <c r="Z912" s="319"/>
      <c r="AA912" s="319"/>
      <c r="AB912" s="319"/>
      <c r="AC912" s="319"/>
      <c r="AD912" s="319"/>
      <c r="AE912" s="319"/>
      <c r="AF912" s="319"/>
      <c r="AG912" s="319"/>
      <c r="AH912" s="319"/>
      <c r="AI912" s="319"/>
      <c r="AJ912" s="319"/>
      <c r="AK912" s="319"/>
      <c r="AL912" s="319"/>
      <c r="AM912" s="319"/>
      <c r="AN912" s="319"/>
      <c r="AO912" s="319"/>
      <c r="AP912" s="319"/>
      <c r="AQ912" s="319"/>
      <c r="AR912" s="319"/>
      <c r="AS912" s="319"/>
      <c r="AT912" s="319"/>
      <c r="AU912" s="319"/>
      <c r="AV912" s="319"/>
      <c r="AW912" s="319"/>
      <c r="AX912" s="319"/>
      <c r="AY912" s="319"/>
      <c r="AZ912" s="319"/>
      <c r="BA912" s="319"/>
      <c r="BB912" s="319"/>
      <c r="BC912" s="319"/>
      <c r="BD912" s="319"/>
      <c r="BE912" s="319"/>
      <c r="BF912" s="319"/>
      <c r="BG912" s="319"/>
      <c r="BH912" s="319"/>
      <c r="BI912" s="319"/>
      <c r="BJ912" s="319"/>
      <c r="BK912" s="319"/>
      <c r="BL912" s="319"/>
      <c r="BM912" s="319"/>
      <c r="BN912" s="319"/>
      <c r="BO912" s="319"/>
      <c r="BP912" s="319"/>
      <c r="BQ912" s="319"/>
      <c r="BR912" s="319"/>
      <c r="BS912" s="319"/>
      <c r="BT912" s="319"/>
      <c r="BU912" s="319"/>
      <c r="BV912" s="319"/>
      <c r="BW912" s="319"/>
      <c r="BX912" s="319"/>
      <c r="BY912" s="319"/>
      <c r="BZ912" s="319"/>
      <c r="CA912" s="319"/>
      <c r="CB912" s="319"/>
      <c r="CC912" s="319"/>
      <c r="CD912" s="319"/>
      <c r="CE912" s="319"/>
      <c r="CF912" s="319"/>
      <c r="CG912" s="319"/>
      <c r="CH912" s="319"/>
      <c r="CI912" s="319"/>
      <c r="CJ912" s="319"/>
      <c r="CK912" s="319"/>
    </row>
    <row r="913" spans="1:89">
      <c r="A913" s="315"/>
      <c r="B913" s="423"/>
      <c r="C913" s="424"/>
      <c r="D913" s="424"/>
      <c r="E913" s="424"/>
      <c r="F913" s="424"/>
      <c r="G913" s="424"/>
      <c r="H913" s="424"/>
      <c r="I913" s="424"/>
      <c r="J913" s="424"/>
      <c r="K913" s="425"/>
      <c r="L913" s="320"/>
      <c r="M913" s="319"/>
      <c r="N913" s="319"/>
      <c r="O913" s="319"/>
      <c r="P913" s="319"/>
      <c r="Q913" s="319"/>
      <c r="R913" s="319"/>
      <c r="S913" s="319"/>
      <c r="T913" s="319"/>
      <c r="U913" s="319"/>
      <c r="V913" s="319"/>
      <c r="W913" s="319"/>
      <c r="X913" s="319"/>
      <c r="Y913" s="319"/>
      <c r="Z913" s="319"/>
      <c r="AA913" s="319"/>
      <c r="AB913" s="319"/>
      <c r="AC913" s="319"/>
      <c r="AD913" s="319"/>
      <c r="AE913" s="319"/>
      <c r="AF913" s="319"/>
      <c r="AG913" s="319"/>
      <c r="AH913" s="319"/>
      <c r="AI913" s="319"/>
      <c r="AJ913" s="319"/>
      <c r="AK913" s="319"/>
      <c r="AL913" s="319"/>
      <c r="AM913" s="319"/>
      <c r="AN913" s="319"/>
      <c r="AO913" s="319"/>
      <c r="AP913" s="319"/>
      <c r="AQ913" s="319"/>
      <c r="AR913" s="319"/>
      <c r="AS913" s="319"/>
      <c r="AT913" s="319"/>
      <c r="AU913" s="319"/>
      <c r="AV913" s="319"/>
      <c r="AW913" s="319"/>
      <c r="AX913" s="319"/>
      <c r="AY913" s="319"/>
      <c r="AZ913" s="319"/>
      <c r="BA913" s="319"/>
      <c r="BB913" s="319"/>
      <c r="BC913" s="319"/>
      <c r="BD913" s="319"/>
      <c r="BE913" s="319"/>
      <c r="BF913" s="319"/>
      <c r="BG913" s="319"/>
      <c r="BH913" s="319"/>
      <c r="BI913" s="319"/>
      <c r="BJ913" s="319"/>
      <c r="BK913" s="319"/>
      <c r="BL913" s="319"/>
      <c r="BM913" s="319"/>
      <c r="BN913" s="319"/>
      <c r="BO913" s="319"/>
      <c r="BP913" s="319"/>
      <c r="BQ913" s="319"/>
      <c r="BR913" s="319"/>
      <c r="BS913" s="319"/>
      <c r="BT913" s="319"/>
      <c r="BU913" s="319"/>
      <c r="BV913" s="319"/>
      <c r="BW913" s="319"/>
      <c r="BX913" s="319"/>
      <c r="BY913" s="319"/>
      <c r="BZ913" s="319"/>
      <c r="CA913" s="319"/>
      <c r="CB913" s="319"/>
      <c r="CC913" s="319"/>
      <c r="CD913" s="319"/>
      <c r="CE913" s="319"/>
      <c r="CF913" s="319"/>
      <c r="CG913" s="319"/>
      <c r="CH913" s="319"/>
      <c r="CI913" s="319"/>
      <c r="CJ913" s="319"/>
      <c r="CK913" s="319"/>
    </row>
    <row r="914" spans="1:89">
      <c r="A914" s="315"/>
      <c r="B914" s="423"/>
      <c r="C914" s="424"/>
      <c r="D914" s="424"/>
      <c r="E914" s="424"/>
      <c r="F914" s="424"/>
      <c r="G914" s="424"/>
      <c r="H914" s="424"/>
      <c r="I914" s="424"/>
      <c r="J914" s="424"/>
      <c r="K914" s="425"/>
      <c r="L914" s="320"/>
      <c r="M914" s="319"/>
      <c r="N914" s="319"/>
      <c r="O914" s="319"/>
      <c r="P914" s="319"/>
      <c r="Q914" s="319"/>
      <c r="R914" s="319"/>
      <c r="S914" s="319"/>
      <c r="T914" s="319"/>
      <c r="U914" s="319"/>
      <c r="V914" s="319"/>
      <c r="W914" s="319"/>
      <c r="X914" s="319"/>
      <c r="Y914" s="319"/>
      <c r="Z914" s="319"/>
      <c r="AA914" s="319"/>
      <c r="AB914" s="319"/>
      <c r="AC914" s="319"/>
      <c r="AD914" s="319"/>
      <c r="AE914" s="319"/>
      <c r="AF914" s="319"/>
      <c r="AG914" s="319"/>
      <c r="AH914" s="319"/>
      <c r="AI914" s="319"/>
      <c r="AJ914" s="319"/>
      <c r="AK914" s="319"/>
      <c r="AL914" s="319"/>
      <c r="AM914" s="319"/>
      <c r="AN914" s="319"/>
      <c r="AO914" s="319"/>
      <c r="AP914" s="319"/>
      <c r="AQ914" s="319"/>
      <c r="AR914" s="319"/>
      <c r="AS914" s="319"/>
      <c r="AT914" s="319"/>
      <c r="AU914" s="319"/>
      <c r="AV914" s="319"/>
      <c r="AW914" s="319"/>
      <c r="AX914" s="319"/>
      <c r="AY914" s="319"/>
      <c r="AZ914" s="319"/>
      <c r="BA914" s="319"/>
      <c r="BB914" s="319"/>
      <c r="BC914" s="319"/>
      <c r="BD914" s="319"/>
      <c r="BE914" s="319"/>
      <c r="BF914" s="319"/>
      <c r="BG914" s="319"/>
      <c r="BH914" s="319"/>
      <c r="BI914" s="319"/>
      <c r="BJ914" s="319"/>
      <c r="BK914" s="319"/>
      <c r="BL914" s="319"/>
      <c r="BM914" s="319"/>
      <c r="BN914" s="319"/>
      <c r="BO914" s="319"/>
      <c r="BP914" s="319"/>
      <c r="BQ914" s="319"/>
      <c r="BR914" s="319"/>
      <c r="BS914" s="319"/>
      <c r="BT914" s="319"/>
      <c r="BU914" s="319"/>
      <c r="BV914" s="319"/>
      <c r="BW914" s="319"/>
      <c r="BX914" s="319"/>
      <c r="BY914" s="319"/>
      <c r="BZ914" s="319"/>
      <c r="CA914" s="319"/>
      <c r="CB914" s="319"/>
      <c r="CC914" s="319"/>
      <c r="CD914" s="319"/>
      <c r="CE914" s="319"/>
      <c r="CF914" s="319"/>
      <c r="CG914" s="319"/>
      <c r="CH914" s="319"/>
      <c r="CI914" s="319"/>
      <c r="CJ914" s="319"/>
      <c r="CK914" s="319"/>
    </row>
    <row r="915" spans="1:89">
      <c r="A915" s="315"/>
      <c r="B915" s="423"/>
      <c r="C915" s="424"/>
      <c r="D915" s="424"/>
      <c r="E915" s="424"/>
      <c r="F915" s="424"/>
      <c r="G915" s="424"/>
      <c r="H915" s="424"/>
      <c r="I915" s="424"/>
      <c r="J915" s="424"/>
      <c r="K915" s="425"/>
      <c r="L915" s="320"/>
      <c r="M915" s="319"/>
      <c r="N915" s="319"/>
      <c r="O915" s="319"/>
      <c r="P915" s="319"/>
      <c r="Q915" s="319"/>
      <c r="R915" s="319"/>
      <c r="S915" s="319"/>
      <c r="T915" s="319"/>
      <c r="U915" s="319"/>
      <c r="V915" s="319"/>
      <c r="W915" s="319"/>
      <c r="X915" s="319"/>
      <c r="Y915" s="319"/>
      <c r="Z915" s="319"/>
      <c r="AA915" s="319"/>
      <c r="AB915" s="319"/>
      <c r="AC915" s="319"/>
      <c r="AD915" s="319"/>
      <c r="AE915" s="319"/>
      <c r="AF915" s="319"/>
      <c r="AG915" s="319"/>
      <c r="AH915" s="319"/>
      <c r="AI915" s="319"/>
      <c r="AJ915" s="319"/>
      <c r="AK915" s="319"/>
      <c r="AL915" s="319"/>
      <c r="AM915" s="319"/>
      <c r="AN915" s="319"/>
      <c r="AO915" s="319"/>
      <c r="AP915" s="319"/>
      <c r="AQ915" s="319"/>
      <c r="AR915" s="319"/>
      <c r="AS915" s="319"/>
      <c r="AT915" s="319"/>
      <c r="AU915" s="319"/>
      <c r="AV915" s="319"/>
      <c r="AW915" s="319"/>
      <c r="AX915" s="319"/>
      <c r="AY915" s="319"/>
      <c r="AZ915" s="319"/>
      <c r="BA915" s="319"/>
      <c r="BB915" s="319"/>
      <c r="BC915" s="319"/>
      <c r="BD915" s="319"/>
      <c r="BE915" s="319"/>
      <c r="BF915" s="319"/>
      <c r="BG915" s="319"/>
      <c r="BH915" s="319"/>
      <c r="BI915" s="319"/>
      <c r="BJ915" s="319"/>
      <c r="BK915" s="319"/>
      <c r="BL915" s="319"/>
      <c r="BM915" s="319"/>
      <c r="BN915" s="319"/>
      <c r="BO915" s="319"/>
      <c r="BP915" s="319"/>
      <c r="BQ915" s="319"/>
      <c r="BR915" s="319"/>
      <c r="BS915" s="319"/>
      <c r="BT915" s="319"/>
      <c r="BU915" s="319"/>
      <c r="BV915" s="319"/>
      <c r="BW915" s="319"/>
      <c r="BX915" s="319"/>
      <c r="BY915" s="319"/>
      <c r="BZ915" s="319"/>
      <c r="CA915" s="319"/>
      <c r="CB915" s="319"/>
      <c r="CC915" s="319"/>
      <c r="CD915" s="319"/>
      <c r="CE915" s="319"/>
      <c r="CF915" s="319"/>
      <c r="CG915" s="319"/>
      <c r="CH915" s="319"/>
      <c r="CI915" s="319"/>
      <c r="CJ915" s="319"/>
      <c r="CK915" s="319"/>
    </row>
    <row r="916" spans="1:89">
      <c r="A916" s="315"/>
      <c r="B916" s="423"/>
      <c r="C916" s="424"/>
      <c r="D916" s="424"/>
      <c r="E916" s="424"/>
      <c r="F916" s="424"/>
      <c r="G916" s="424"/>
      <c r="H916" s="424"/>
      <c r="I916" s="424"/>
      <c r="J916" s="424"/>
      <c r="K916" s="425"/>
      <c r="L916" s="320"/>
      <c r="M916" s="319"/>
      <c r="N916" s="319"/>
      <c r="O916" s="319"/>
      <c r="P916" s="319"/>
      <c r="Q916" s="319"/>
      <c r="R916" s="319"/>
      <c r="S916" s="319"/>
      <c r="T916" s="319"/>
      <c r="U916" s="319"/>
      <c r="V916" s="319"/>
      <c r="W916" s="319"/>
      <c r="X916" s="319"/>
      <c r="Y916" s="319"/>
      <c r="Z916" s="319"/>
      <c r="AA916" s="319"/>
      <c r="AB916" s="319"/>
      <c r="AC916" s="319"/>
      <c r="AD916" s="319"/>
      <c r="AE916" s="319"/>
      <c r="AF916" s="319"/>
      <c r="AG916" s="319"/>
      <c r="AH916" s="319"/>
      <c r="AI916" s="319"/>
      <c r="AJ916" s="319"/>
      <c r="AK916" s="319"/>
      <c r="AL916" s="319"/>
      <c r="AM916" s="319"/>
      <c r="AN916" s="319"/>
      <c r="AO916" s="319"/>
      <c r="AP916" s="319"/>
      <c r="AQ916" s="319"/>
      <c r="AR916" s="319"/>
      <c r="AS916" s="319"/>
      <c r="AT916" s="319"/>
      <c r="AU916" s="319"/>
      <c r="AV916" s="319"/>
      <c r="AW916" s="319"/>
      <c r="AX916" s="319"/>
      <c r="AY916" s="319"/>
      <c r="AZ916" s="319"/>
      <c r="BA916" s="319"/>
      <c r="BB916" s="319"/>
      <c r="BC916" s="319"/>
      <c r="BD916" s="319"/>
      <c r="BE916" s="319"/>
      <c r="BF916" s="319"/>
      <c r="BG916" s="319"/>
      <c r="BH916" s="319"/>
      <c r="BI916" s="319"/>
      <c r="BJ916" s="319"/>
      <c r="BK916" s="319"/>
      <c r="BL916" s="319"/>
      <c r="BM916" s="319"/>
      <c r="BN916" s="319"/>
      <c r="BO916" s="319"/>
      <c r="BP916" s="319"/>
      <c r="BQ916" s="319"/>
      <c r="BR916" s="319"/>
      <c r="BS916" s="319"/>
      <c r="BT916" s="319"/>
      <c r="BU916" s="319"/>
      <c r="BV916" s="319"/>
      <c r="BW916" s="319"/>
      <c r="BX916" s="319"/>
      <c r="BY916" s="319"/>
      <c r="BZ916" s="319"/>
      <c r="CA916" s="319"/>
      <c r="CB916" s="319"/>
      <c r="CC916" s="319"/>
      <c r="CD916" s="319"/>
      <c r="CE916" s="319"/>
      <c r="CF916" s="319"/>
      <c r="CG916" s="319"/>
      <c r="CH916" s="319"/>
      <c r="CI916" s="319"/>
      <c r="CJ916" s="319"/>
      <c r="CK916" s="319"/>
    </row>
    <row r="917" spans="1:89">
      <c r="A917" s="315"/>
      <c r="B917" s="423"/>
      <c r="C917" s="424"/>
      <c r="D917" s="424"/>
      <c r="E917" s="424"/>
      <c r="F917" s="424"/>
      <c r="G917" s="424"/>
      <c r="H917" s="424"/>
      <c r="I917" s="424"/>
      <c r="J917" s="424"/>
      <c r="K917" s="425"/>
      <c r="L917" s="320"/>
      <c r="M917" s="319"/>
      <c r="N917" s="319"/>
      <c r="O917" s="319"/>
      <c r="P917" s="319"/>
      <c r="Q917" s="319"/>
      <c r="R917" s="319"/>
      <c r="S917" s="319"/>
      <c r="T917" s="319"/>
      <c r="U917" s="319"/>
      <c r="V917" s="319"/>
      <c r="W917" s="319"/>
      <c r="X917" s="319"/>
      <c r="Y917" s="319"/>
      <c r="Z917" s="319"/>
      <c r="AA917" s="319"/>
      <c r="AB917" s="319"/>
      <c r="AC917" s="319"/>
      <c r="AD917" s="319"/>
      <c r="AE917" s="319"/>
      <c r="AF917" s="319"/>
      <c r="AG917" s="319"/>
      <c r="AH917" s="319"/>
      <c r="AI917" s="319"/>
      <c r="AJ917" s="319"/>
      <c r="AK917" s="319"/>
      <c r="AL917" s="319"/>
      <c r="AM917" s="319"/>
      <c r="AN917" s="319"/>
      <c r="AO917" s="319"/>
      <c r="AP917" s="319"/>
      <c r="AQ917" s="319"/>
      <c r="AR917" s="319"/>
      <c r="AS917" s="319"/>
      <c r="AT917" s="319"/>
      <c r="AU917" s="319"/>
      <c r="AV917" s="319"/>
      <c r="AW917" s="319"/>
      <c r="AX917" s="319"/>
      <c r="AY917" s="319"/>
      <c r="AZ917" s="319"/>
      <c r="BA917" s="319"/>
      <c r="BB917" s="319"/>
      <c r="BC917" s="319"/>
      <c r="BD917" s="319"/>
      <c r="BE917" s="319"/>
      <c r="BF917" s="319"/>
      <c r="BG917" s="319"/>
      <c r="BH917" s="319"/>
      <c r="BI917" s="319"/>
      <c r="BJ917" s="319"/>
      <c r="BK917" s="319"/>
      <c r="BL917" s="319"/>
      <c r="BM917" s="319"/>
      <c r="BN917" s="319"/>
      <c r="BO917" s="319"/>
      <c r="BP917" s="319"/>
      <c r="BQ917" s="319"/>
      <c r="BR917" s="319"/>
      <c r="BS917" s="319"/>
      <c r="BT917" s="319"/>
      <c r="BU917" s="319"/>
      <c r="BV917" s="319"/>
      <c r="BW917" s="319"/>
      <c r="BX917" s="319"/>
      <c r="BY917" s="319"/>
      <c r="BZ917" s="319"/>
      <c r="CA917" s="319"/>
      <c r="CB917" s="319"/>
      <c r="CC917" s="319"/>
      <c r="CD917" s="319"/>
      <c r="CE917" s="319"/>
      <c r="CF917" s="319"/>
      <c r="CG917" s="319"/>
      <c r="CH917" s="319"/>
      <c r="CI917" s="319"/>
      <c r="CJ917" s="319"/>
      <c r="CK917" s="319"/>
    </row>
    <row r="918" spans="1:89">
      <c r="A918" s="315"/>
      <c r="B918" s="423"/>
      <c r="C918" s="424"/>
      <c r="D918" s="424"/>
      <c r="E918" s="424"/>
      <c r="F918" s="424"/>
      <c r="G918" s="424"/>
      <c r="H918" s="424"/>
      <c r="I918" s="424"/>
      <c r="J918" s="424"/>
      <c r="K918" s="425"/>
      <c r="L918" s="320"/>
      <c r="M918" s="319"/>
      <c r="N918" s="319"/>
      <c r="O918" s="319"/>
      <c r="P918" s="319"/>
      <c r="Q918" s="319"/>
      <c r="R918" s="319"/>
      <c r="S918" s="319"/>
      <c r="T918" s="319"/>
      <c r="U918" s="319"/>
      <c r="V918" s="319"/>
      <c r="W918" s="319"/>
      <c r="X918" s="319"/>
      <c r="Y918" s="319"/>
      <c r="Z918" s="319"/>
      <c r="AA918" s="319"/>
      <c r="AB918" s="319"/>
      <c r="AC918" s="319"/>
      <c r="AD918" s="319"/>
      <c r="AE918" s="319"/>
      <c r="AF918" s="319"/>
      <c r="AG918" s="319"/>
      <c r="AH918" s="319"/>
      <c r="AI918" s="319"/>
      <c r="AJ918" s="319"/>
      <c r="AK918" s="319"/>
      <c r="AL918" s="319"/>
      <c r="AM918" s="319"/>
      <c r="AN918" s="319"/>
      <c r="AO918" s="319"/>
      <c r="AP918" s="319"/>
      <c r="AQ918" s="319"/>
      <c r="AR918" s="319"/>
      <c r="AS918" s="319"/>
      <c r="AT918" s="319"/>
      <c r="AU918" s="319"/>
      <c r="AV918" s="319"/>
      <c r="AW918" s="319"/>
      <c r="AX918" s="319"/>
      <c r="AY918" s="319"/>
      <c r="AZ918" s="319"/>
      <c r="BA918" s="319"/>
      <c r="BB918" s="319"/>
      <c r="BC918" s="319"/>
      <c r="BD918" s="319"/>
      <c r="BE918" s="319"/>
      <c r="BF918" s="319"/>
      <c r="BG918" s="319"/>
      <c r="BH918" s="319"/>
      <c r="BI918" s="319"/>
      <c r="BJ918" s="319"/>
      <c r="BK918" s="319"/>
      <c r="BL918" s="319"/>
      <c r="BM918" s="319"/>
      <c r="BN918" s="319"/>
      <c r="BO918" s="319"/>
      <c r="BP918" s="319"/>
      <c r="BQ918" s="319"/>
      <c r="BR918" s="319"/>
      <c r="BS918" s="319"/>
      <c r="BT918" s="319"/>
      <c r="BU918" s="319"/>
      <c r="BV918" s="319"/>
      <c r="BW918" s="319"/>
      <c r="BX918" s="319"/>
      <c r="BY918" s="319"/>
      <c r="BZ918" s="319"/>
      <c r="CA918" s="319"/>
      <c r="CB918" s="319"/>
      <c r="CC918" s="319"/>
      <c r="CD918" s="319"/>
      <c r="CE918" s="319"/>
      <c r="CF918" s="319"/>
      <c r="CG918" s="319"/>
      <c r="CH918" s="319"/>
      <c r="CI918" s="319"/>
      <c r="CJ918" s="319"/>
      <c r="CK918" s="319"/>
    </row>
    <row r="919" spans="1:89">
      <c r="A919" s="315"/>
      <c r="B919" s="423"/>
      <c r="C919" s="424"/>
      <c r="D919" s="424"/>
      <c r="E919" s="424"/>
      <c r="F919" s="424"/>
      <c r="G919" s="424"/>
      <c r="H919" s="424"/>
      <c r="I919" s="424"/>
      <c r="J919" s="424"/>
      <c r="K919" s="425"/>
      <c r="L919" s="320"/>
      <c r="M919" s="319"/>
      <c r="N919" s="319"/>
      <c r="O919" s="319"/>
      <c r="P919" s="319"/>
      <c r="Q919" s="319"/>
      <c r="R919" s="319"/>
      <c r="S919" s="319"/>
      <c r="T919" s="319"/>
      <c r="U919" s="319"/>
      <c r="V919" s="319"/>
      <c r="W919" s="319"/>
      <c r="X919" s="319"/>
      <c r="Y919" s="319"/>
      <c r="Z919" s="319"/>
      <c r="AA919" s="319"/>
      <c r="AB919" s="319"/>
      <c r="AC919" s="319"/>
      <c r="AD919" s="319"/>
      <c r="AE919" s="319"/>
      <c r="AF919" s="319"/>
      <c r="AG919" s="319"/>
      <c r="AH919" s="319"/>
      <c r="AI919" s="319"/>
      <c r="AJ919" s="319"/>
      <c r="AK919" s="319"/>
      <c r="AL919" s="319"/>
      <c r="AM919" s="319"/>
      <c r="AN919" s="319"/>
      <c r="AO919" s="319"/>
      <c r="AP919" s="319"/>
      <c r="AQ919" s="319"/>
      <c r="AR919" s="319"/>
      <c r="AS919" s="319"/>
      <c r="AT919" s="319"/>
      <c r="AU919" s="319"/>
      <c r="AV919" s="319"/>
      <c r="AW919" s="319"/>
      <c r="AX919" s="319"/>
      <c r="AY919" s="319"/>
      <c r="AZ919" s="319"/>
      <c r="BA919" s="319"/>
      <c r="BB919" s="319"/>
      <c r="BC919" s="319"/>
      <c r="BD919" s="319"/>
      <c r="BE919" s="319"/>
      <c r="BF919" s="319"/>
      <c r="BG919" s="319"/>
      <c r="BH919" s="319"/>
      <c r="BI919" s="319"/>
      <c r="BJ919" s="319"/>
      <c r="BK919" s="319"/>
      <c r="BL919" s="319"/>
      <c r="BM919" s="319"/>
      <c r="BN919" s="319"/>
      <c r="BO919" s="319"/>
      <c r="BP919" s="319"/>
      <c r="BQ919" s="319"/>
      <c r="BR919" s="319"/>
      <c r="BS919" s="319"/>
      <c r="BT919" s="319"/>
      <c r="BU919" s="319"/>
      <c r="BV919" s="319"/>
      <c r="BW919" s="319"/>
      <c r="BX919" s="319"/>
      <c r="BY919" s="319"/>
      <c r="BZ919" s="319"/>
      <c r="CA919" s="319"/>
      <c r="CB919" s="319"/>
      <c r="CC919" s="319"/>
      <c r="CD919" s="319"/>
      <c r="CE919" s="319"/>
      <c r="CF919" s="319"/>
      <c r="CG919" s="319"/>
      <c r="CH919" s="319"/>
      <c r="CI919" s="319"/>
      <c r="CJ919" s="319"/>
      <c r="CK919" s="319"/>
    </row>
    <row r="920" spans="1:89">
      <c r="A920" s="315"/>
      <c r="B920" s="423"/>
      <c r="C920" s="424"/>
      <c r="D920" s="424"/>
      <c r="E920" s="424"/>
      <c r="F920" s="424"/>
      <c r="G920" s="424"/>
      <c r="H920" s="424"/>
      <c r="I920" s="424"/>
      <c r="J920" s="424"/>
      <c r="K920" s="425"/>
      <c r="L920" s="320"/>
      <c r="M920" s="319"/>
      <c r="N920" s="319"/>
      <c r="O920" s="319"/>
      <c r="P920" s="319"/>
      <c r="Q920" s="319"/>
      <c r="R920" s="319"/>
      <c r="S920" s="319"/>
      <c r="T920" s="319"/>
      <c r="U920" s="319"/>
      <c r="V920" s="319"/>
      <c r="W920" s="319"/>
      <c r="X920" s="319"/>
      <c r="Y920" s="319"/>
      <c r="Z920" s="319"/>
      <c r="AA920" s="319"/>
      <c r="AB920" s="319"/>
      <c r="AC920" s="319"/>
      <c r="AD920" s="319"/>
      <c r="AE920" s="319"/>
      <c r="AF920" s="319"/>
      <c r="AG920" s="319"/>
      <c r="AH920" s="319"/>
      <c r="AI920" s="319"/>
      <c r="AJ920" s="319"/>
      <c r="AK920" s="319"/>
      <c r="AL920" s="319"/>
      <c r="AM920" s="319"/>
      <c r="AN920" s="319"/>
      <c r="AO920" s="319"/>
      <c r="AP920" s="319"/>
      <c r="AQ920" s="319"/>
      <c r="AR920" s="319"/>
      <c r="AS920" s="319"/>
      <c r="AT920" s="319"/>
      <c r="AU920" s="319"/>
      <c r="AV920" s="319"/>
      <c r="AW920" s="319"/>
      <c r="AX920" s="319"/>
      <c r="AY920" s="319"/>
      <c r="AZ920" s="319"/>
      <c r="BA920" s="319"/>
      <c r="BB920" s="319"/>
      <c r="BC920" s="319"/>
      <c r="BD920" s="319"/>
      <c r="BE920" s="319"/>
      <c r="BF920" s="319"/>
      <c r="BG920" s="319"/>
      <c r="BH920" s="319"/>
      <c r="BI920" s="319"/>
      <c r="BJ920" s="319"/>
      <c r="BK920" s="319"/>
      <c r="BL920" s="319"/>
      <c r="BM920" s="319"/>
      <c r="BN920" s="319"/>
      <c r="BO920" s="319"/>
      <c r="BP920" s="319"/>
      <c r="BQ920" s="319"/>
      <c r="BR920" s="319"/>
      <c r="BS920" s="319"/>
      <c r="BT920" s="319"/>
      <c r="BU920" s="319"/>
      <c r="BV920" s="319"/>
      <c r="BW920" s="319"/>
      <c r="BX920" s="319"/>
      <c r="BY920" s="319"/>
      <c r="BZ920" s="319"/>
      <c r="CA920" s="319"/>
      <c r="CB920" s="319"/>
      <c r="CC920" s="319"/>
      <c r="CD920" s="319"/>
      <c r="CE920" s="319"/>
      <c r="CF920" s="319"/>
      <c r="CG920" s="319"/>
      <c r="CH920" s="319"/>
      <c r="CI920" s="319"/>
      <c r="CJ920" s="319"/>
      <c r="CK920" s="319"/>
    </row>
    <row r="921" spans="1:89">
      <c r="A921" s="315"/>
      <c r="B921" s="423"/>
      <c r="C921" s="424"/>
      <c r="D921" s="424"/>
      <c r="E921" s="424"/>
      <c r="F921" s="424"/>
      <c r="G921" s="424"/>
      <c r="H921" s="424"/>
      <c r="I921" s="424"/>
      <c r="J921" s="424"/>
      <c r="K921" s="425"/>
      <c r="L921" s="320"/>
      <c r="M921" s="319"/>
      <c r="N921" s="319"/>
      <c r="O921" s="319"/>
      <c r="P921" s="319"/>
      <c r="Q921" s="319"/>
      <c r="R921" s="319"/>
      <c r="S921" s="319"/>
      <c r="T921" s="319"/>
      <c r="U921" s="319"/>
      <c r="V921" s="319"/>
      <c r="W921" s="319"/>
      <c r="X921" s="319"/>
      <c r="Y921" s="319"/>
      <c r="Z921" s="319"/>
      <c r="AA921" s="319"/>
      <c r="AB921" s="319"/>
      <c r="AC921" s="319"/>
      <c r="AD921" s="319"/>
      <c r="AE921" s="319"/>
      <c r="AF921" s="319"/>
      <c r="AG921" s="319"/>
      <c r="AH921" s="319"/>
      <c r="AI921" s="319"/>
      <c r="AJ921" s="319"/>
      <c r="AK921" s="319"/>
      <c r="AL921" s="319"/>
      <c r="AM921" s="319"/>
      <c r="AN921" s="319"/>
      <c r="AO921" s="319"/>
      <c r="AP921" s="319"/>
      <c r="AQ921" s="319"/>
      <c r="AR921" s="319"/>
      <c r="AS921" s="319"/>
      <c r="AT921" s="319"/>
      <c r="AU921" s="319"/>
      <c r="AV921" s="319"/>
      <c r="AW921" s="319"/>
      <c r="AX921" s="319"/>
      <c r="AY921" s="319"/>
      <c r="AZ921" s="319"/>
      <c r="BA921" s="319"/>
      <c r="BB921" s="319"/>
      <c r="BC921" s="319"/>
      <c r="BD921" s="319"/>
      <c r="BE921" s="319"/>
      <c r="BF921" s="319"/>
      <c r="BG921" s="319"/>
      <c r="BH921" s="319"/>
      <c r="BI921" s="319"/>
      <c r="BJ921" s="319"/>
      <c r="BK921" s="319"/>
      <c r="BL921" s="319"/>
      <c r="BM921" s="319"/>
      <c r="BN921" s="319"/>
      <c r="BO921" s="319"/>
      <c r="BP921" s="319"/>
      <c r="BQ921" s="319"/>
      <c r="BR921" s="319"/>
      <c r="BS921" s="319"/>
      <c r="BT921" s="319"/>
      <c r="BU921" s="319"/>
      <c r="BV921" s="319"/>
      <c r="BW921" s="319"/>
      <c r="BX921" s="319"/>
      <c r="BY921" s="319"/>
      <c r="BZ921" s="319"/>
      <c r="CA921" s="319"/>
      <c r="CB921" s="319"/>
      <c r="CC921" s="319"/>
      <c r="CD921" s="319"/>
      <c r="CE921" s="319"/>
      <c r="CF921" s="319"/>
      <c r="CG921" s="319"/>
      <c r="CH921" s="319"/>
      <c r="CI921" s="319"/>
      <c r="CJ921" s="319"/>
      <c r="CK921" s="319"/>
    </row>
    <row r="922" spans="1:89">
      <c r="A922" s="315"/>
      <c r="B922" s="423"/>
      <c r="C922" s="424"/>
      <c r="D922" s="424"/>
      <c r="E922" s="424"/>
      <c r="F922" s="424"/>
      <c r="G922" s="424"/>
      <c r="H922" s="424"/>
      <c r="I922" s="424"/>
      <c r="J922" s="424"/>
      <c r="K922" s="425"/>
      <c r="L922" s="320"/>
      <c r="M922" s="319"/>
      <c r="N922" s="319"/>
      <c r="O922" s="319"/>
      <c r="P922" s="319"/>
      <c r="Q922" s="319"/>
      <c r="R922" s="319"/>
      <c r="S922" s="319"/>
      <c r="T922" s="319"/>
      <c r="U922" s="319"/>
      <c r="V922" s="319"/>
      <c r="W922" s="319"/>
      <c r="X922" s="319"/>
      <c r="Y922" s="319"/>
      <c r="Z922" s="319"/>
      <c r="AA922" s="319"/>
      <c r="AB922" s="319"/>
      <c r="AC922" s="319"/>
      <c r="AD922" s="319"/>
      <c r="AE922" s="319"/>
      <c r="AF922" s="319"/>
      <c r="AG922" s="319"/>
      <c r="AH922" s="319"/>
      <c r="AI922" s="319"/>
      <c r="AJ922" s="319"/>
      <c r="AK922" s="319"/>
      <c r="AL922" s="319"/>
      <c r="AM922" s="319"/>
      <c r="AN922" s="319"/>
      <c r="AO922" s="319"/>
      <c r="AP922" s="319"/>
      <c r="AQ922" s="319"/>
      <c r="AR922" s="319"/>
      <c r="AS922" s="319"/>
      <c r="AT922" s="319"/>
      <c r="AU922" s="319"/>
      <c r="AV922" s="319"/>
      <c r="AW922" s="319"/>
      <c r="AX922" s="319"/>
      <c r="AY922" s="319"/>
      <c r="AZ922" s="319"/>
      <c r="BA922" s="319"/>
      <c r="BB922" s="319"/>
      <c r="BC922" s="319"/>
      <c r="BD922" s="319"/>
      <c r="BE922" s="319"/>
      <c r="BF922" s="319"/>
      <c r="BG922" s="319"/>
      <c r="BH922" s="319"/>
      <c r="BI922" s="319"/>
      <c r="BJ922" s="319"/>
      <c r="BK922" s="319"/>
      <c r="BL922" s="319"/>
      <c r="BM922" s="319"/>
      <c r="BN922" s="319"/>
      <c r="BO922" s="319"/>
      <c r="BP922" s="319"/>
      <c r="BQ922" s="319"/>
      <c r="BR922" s="319"/>
      <c r="BS922" s="319"/>
      <c r="BT922" s="319"/>
      <c r="BU922" s="319"/>
      <c r="BV922" s="319"/>
      <c r="BW922" s="319"/>
      <c r="BX922" s="319"/>
      <c r="BY922" s="319"/>
      <c r="BZ922" s="319"/>
      <c r="CA922" s="319"/>
      <c r="CB922" s="319"/>
      <c r="CC922" s="319"/>
      <c r="CD922" s="319"/>
      <c r="CE922" s="319"/>
      <c r="CF922" s="319"/>
      <c r="CG922" s="319"/>
      <c r="CH922" s="319"/>
      <c r="CI922" s="319"/>
      <c r="CJ922" s="319"/>
      <c r="CK922" s="319"/>
    </row>
    <row r="923" spans="1:89">
      <c r="A923" s="315"/>
      <c r="B923" s="423"/>
      <c r="C923" s="424"/>
      <c r="D923" s="424"/>
      <c r="E923" s="424"/>
      <c r="F923" s="424"/>
      <c r="G923" s="424"/>
      <c r="H923" s="424"/>
      <c r="I923" s="424"/>
      <c r="J923" s="424"/>
      <c r="K923" s="425"/>
      <c r="L923" s="320"/>
      <c r="M923" s="319"/>
      <c r="N923" s="319"/>
      <c r="O923" s="319"/>
      <c r="P923" s="319"/>
      <c r="Q923" s="319"/>
      <c r="R923" s="319"/>
      <c r="S923" s="319"/>
      <c r="T923" s="319"/>
      <c r="U923" s="319"/>
      <c r="V923" s="319"/>
      <c r="W923" s="319"/>
      <c r="X923" s="319"/>
      <c r="Y923" s="319"/>
      <c r="Z923" s="319"/>
      <c r="AA923" s="319"/>
      <c r="AB923" s="319"/>
      <c r="AC923" s="319"/>
      <c r="AD923" s="319"/>
      <c r="AE923" s="319"/>
      <c r="AF923" s="319"/>
      <c r="AG923" s="319"/>
      <c r="AH923" s="319"/>
      <c r="AI923" s="319"/>
      <c r="AJ923" s="319"/>
      <c r="AK923" s="319"/>
      <c r="AL923" s="319"/>
      <c r="AM923" s="319"/>
      <c r="AN923" s="319"/>
      <c r="AO923" s="319"/>
      <c r="AP923" s="319"/>
      <c r="AQ923" s="319"/>
      <c r="AR923" s="319"/>
      <c r="AS923" s="319"/>
      <c r="AT923" s="319"/>
      <c r="AU923" s="319"/>
      <c r="AV923" s="319"/>
      <c r="AW923" s="319"/>
      <c r="AX923" s="319"/>
      <c r="AY923" s="319"/>
      <c r="AZ923" s="319"/>
      <c r="BA923" s="319"/>
      <c r="BB923" s="319"/>
      <c r="BC923" s="319"/>
      <c r="BD923" s="319"/>
      <c r="BE923" s="319"/>
      <c r="BF923" s="319"/>
      <c r="BG923" s="319"/>
      <c r="BH923" s="319"/>
      <c r="BI923" s="319"/>
      <c r="BJ923" s="319"/>
      <c r="BK923" s="319"/>
      <c r="BL923" s="319"/>
      <c r="BM923" s="319"/>
      <c r="BN923" s="319"/>
      <c r="BO923" s="319"/>
      <c r="BP923" s="319"/>
      <c r="BQ923" s="319"/>
      <c r="BR923" s="319"/>
      <c r="BS923" s="319"/>
      <c r="BT923" s="319"/>
      <c r="BU923" s="319"/>
      <c r="BV923" s="319"/>
      <c r="BW923" s="319"/>
      <c r="BX923" s="319"/>
      <c r="BY923" s="319"/>
      <c r="BZ923" s="319"/>
      <c r="CA923" s="319"/>
      <c r="CB923" s="319"/>
      <c r="CC923" s="319"/>
      <c r="CD923" s="319"/>
      <c r="CE923" s="319"/>
      <c r="CF923" s="319"/>
      <c r="CG923" s="319"/>
      <c r="CH923" s="319"/>
      <c r="CI923" s="319"/>
      <c r="CJ923" s="319"/>
      <c r="CK923" s="319"/>
    </row>
    <row r="924" spans="1:89">
      <c r="A924" s="315"/>
      <c r="B924" s="423"/>
      <c r="C924" s="424"/>
      <c r="D924" s="424"/>
      <c r="E924" s="424"/>
      <c r="F924" s="424"/>
      <c r="G924" s="424"/>
      <c r="H924" s="424"/>
      <c r="I924" s="424"/>
      <c r="J924" s="424"/>
      <c r="K924" s="425"/>
      <c r="L924" s="320"/>
      <c r="M924" s="319"/>
      <c r="N924" s="319"/>
      <c r="O924" s="319"/>
      <c r="P924" s="319"/>
      <c r="Q924" s="319"/>
      <c r="R924" s="319"/>
      <c r="S924" s="319"/>
      <c r="T924" s="319"/>
      <c r="U924" s="319"/>
      <c r="V924" s="319"/>
      <c r="W924" s="319"/>
      <c r="X924" s="319"/>
      <c r="Y924" s="319"/>
      <c r="Z924" s="319"/>
      <c r="AA924" s="319"/>
      <c r="AB924" s="319"/>
      <c r="AC924" s="319"/>
      <c r="AD924" s="319"/>
      <c r="AE924" s="319"/>
      <c r="AF924" s="319"/>
      <c r="AG924" s="319"/>
      <c r="AH924" s="319"/>
      <c r="AI924" s="319"/>
      <c r="AJ924" s="319"/>
      <c r="AK924" s="319"/>
      <c r="AL924" s="319"/>
      <c r="AM924" s="319"/>
      <c r="AN924" s="319"/>
      <c r="AO924" s="319"/>
      <c r="AP924" s="319"/>
      <c r="AQ924" s="319"/>
      <c r="AR924" s="319"/>
      <c r="AS924" s="319"/>
      <c r="AT924" s="319"/>
      <c r="AU924" s="319"/>
      <c r="AV924" s="319"/>
      <c r="AW924" s="319"/>
      <c r="AX924" s="319"/>
      <c r="AY924" s="319"/>
      <c r="AZ924" s="319"/>
      <c r="BA924" s="319"/>
      <c r="BB924" s="319"/>
      <c r="BC924" s="319"/>
      <c r="BD924" s="319"/>
      <c r="BE924" s="319"/>
      <c r="BF924" s="319"/>
      <c r="BG924" s="319"/>
      <c r="BH924" s="319"/>
      <c r="BI924" s="319"/>
      <c r="BJ924" s="319"/>
      <c r="BK924" s="319"/>
      <c r="BL924" s="319"/>
      <c r="BM924" s="319"/>
      <c r="BN924" s="319"/>
      <c r="BO924" s="319"/>
      <c r="BP924" s="319"/>
      <c r="BQ924" s="319"/>
      <c r="BR924" s="319"/>
      <c r="BS924" s="319"/>
      <c r="BT924" s="319"/>
      <c r="BU924" s="319"/>
      <c r="BV924" s="319"/>
      <c r="BW924" s="319"/>
      <c r="BX924" s="319"/>
      <c r="BY924" s="319"/>
      <c r="BZ924" s="319"/>
      <c r="CA924" s="319"/>
      <c r="CB924" s="319"/>
      <c r="CC924" s="319"/>
      <c r="CD924" s="319"/>
      <c r="CE924" s="319"/>
      <c r="CF924" s="319"/>
      <c r="CG924" s="319"/>
      <c r="CH924" s="319"/>
      <c r="CI924" s="319"/>
      <c r="CJ924" s="319"/>
      <c r="CK924" s="319"/>
    </row>
    <row r="925" spans="1:89">
      <c r="A925" s="315"/>
      <c r="B925" s="423"/>
      <c r="C925" s="424"/>
      <c r="D925" s="424"/>
      <c r="E925" s="424"/>
      <c r="F925" s="424"/>
      <c r="G925" s="424"/>
      <c r="H925" s="424"/>
      <c r="I925" s="424"/>
      <c r="J925" s="424"/>
      <c r="K925" s="425"/>
      <c r="L925" s="320"/>
      <c r="M925" s="319"/>
      <c r="N925" s="319"/>
      <c r="O925" s="319"/>
      <c r="P925" s="319"/>
      <c r="Q925" s="319"/>
      <c r="R925" s="319"/>
      <c r="S925" s="319"/>
      <c r="T925" s="319"/>
      <c r="U925" s="319"/>
      <c r="V925" s="319"/>
      <c r="W925" s="319"/>
      <c r="X925" s="319"/>
      <c r="Y925" s="319"/>
      <c r="Z925" s="319"/>
      <c r="AA925" s="319"/>
      <c r="AB925" s="319"/>
      <c r="AC925" s="319"/>
      <c r="AD925" s="319"/>
      <c r="AE925" s="319"/>
      <c r="AF925" s="319"/>
      <c r="AG925" s="319"/>
      <c r="AH925" s="319"/>
      <c r="AI925" s="319"/>
      <c r="AJ925" s="319"/>
      <c r="AK925" s="319"/>
      <c r="AL925" s="319"/>
      <c r="AM925" s="319"/>
      <c r="AN925" s="319"/>
      <c r="AO925" s="319"/>
      <c r="AP925" s="319"/>
      <c r="AQ925" s="319"/>
      <c r="AR925" s="319"/>
      <c r="AS925" s="319"/>
      <c r="AT925" s="319"/>
      <c r="AU925" s="319"/>
      <c r="AV925" s="319"/>
      <c r="AW925" s="319"/>
      <c r="AX925" s="319"/>
      <c r="AY925" s="319"/>
      <c r="AZ925" s="319"/>
      <c r="BA925" s="319"/>
      <c r="BB925" s="319"/>
      <c r="BC925" s="319"/>
      <c r="BD925" s="319"/>
      <c r="BE925" s="319"/>
      <c r="BF925" s="319"/>
      <c r="BG925" s="319"/>
      <c r="BH925" s="319"/>
      <c r="BI925" s="319"/>
      <c r="BJ925" s="319"/>
      <c r="BK925" s="319"/>
      <c r="BL925" s="319"/>
      <c r="BM925" s="319"/>
      <c r="BN925" s="319"/>
      <c r="BO925" s="319"/>
      <c r="BP925" s="319"/>
      <c r="BQ925" s="319"/>
      <c r="BR925" s="319"/>
      <c r="BS925" s="319"/>
      <c r="BT925" s="319"/>
      <c r="BU925" s="319"/>
      <c r="BV925" s="319"/>
      <c r="BW925" s="319"/>
      <c r="BX925" s="319"/>
      <c r="BY925" s="319"/>
      <c r="BZ925" s="319"/>
      <c r="CA925" s="319"/>
      <c r="CB925" s="319"/>
      <c r="CC925" s="319"/>
      <c r="CD925" s="319"/>
      <c r="CE925" s="319"/>
      <c r="CF925" s="319"/>
      <c r="CG925" s="319"/>
      <c r="CH925" s="319"/>
      <c r="CI925" s="319"/>
      <c r="CJ925" s="319"/>
      <c r="CK925" s="319"/>
    </row>
    <row r="926" spans="1:89">
      <c r="A926" s="315"/>
      <c r="B926" s="423"/>
      <c r="C926" s="424"/>
      <c r="D926" s="424"/>
      <c r="E926" s="424"/>
      <c r="F926" s="424"/>
      <c r="G926" s="424"/>
      <c r="H926" s="424"/>
      <c r="I926" s="424"/>
      <c r="J926" s="424"/>
      <c r="K926" s="425"/>
      <c r="L926" s="320"/>
      <c r="M926" s="319"/>
      <c r="N926" s="319"/>
      <c r="O926" s="319"/>
      <c r="P926" s="319"/>
      <c r="Q926" s="319"/>
      <c r="R926" s="319"/>
      <c r="S926" s="319"/>
      <c r="T926" s="319"/>
      <c r="U926" s="319"/>
      <c r="V926" s="319"/>
      <c r="W926" s="319"/>
      <c r="X926" s="319"/>
      <c r="Y926" s="319"/>
      <c r="Z926" s="319"/>
      <c r="AA926" s="319"/>
      <c r="AB926" s="319"/>
      <c r="AC926" s="319"/>
      <c r="AD926" s="319"/>
      <c r="AE926" s="319"/>
      <c r="AF926" s="319"/>
      <c r="AG926" s="319"/>
      <c r="AH926" s="319"/>
      <c r="AI926" s="319"/>
      <c r="AJ926" s="319"/>
      <c r="AK926" s="319"/>
      <c r="AL926" s="319"/>
      <c r="AM926" s="319"/>
      <c r="AN926" s="319"/>
      <c r="AO926" s="319"/>
      <c r="AP926" s="319"/>
      <c r="AQ926" s="319"/>
      <c r="AR926" s="319"/>
      <c r="AS926" s="319"/>
      <c r="AT926" s="319"/>
      <c r="AU926" s="319"/>
      <c r="AV926" s="319"/>
      <c r="AW926" s="319"/>
      <c r="AX926" s="319"/>
      <c r="AY926" s="319"/>
      <c r="AZ926" s="319"/>
      <c r="BA926" s="319"/>
      <c r="BB926" s="319"/>
      <c r="BC926" s="319"/>
      <c r="BD926" s="319"/>
      <c r="BE926" s="319"/>
      <c r="BF926" s="319"/>
      <c r="BG926" s="319"/>
      <c r="BH926" s="319"/>
      <c r="BI926" s="319"/>
      <c r="BJ926" s="319"/>
      <c r="BK926" s="319"/>
      <c r="BL926" s="319"/>
      <c r="BM926" s="319"/>
      <c r="BN926" s="319"/>
      <c r="BO926" s="319"/>
      <c r="BP926" s="319"/>
      <c r="BQ926" s="319"/>
      <c r="BR926" s="319"/>
      <c r="BS926" s="319"/>
      <c r="BT926" s="319"/>
      <c r="BU926" s="319"/>
      <c r="BV926" s="319"/>
      <c r="BW926" s="319"/>
      <c r="BX926" s="319"/>
      <c r="BY926" s="319"/>
      <c r="BZ926" s="319"/>
      <c r="CA926" s="319"/>
      <c r="CB926" s="319"/>
      <c r="CC926" s="319"/>
      <c r="CD926" s="319"/>
      <c r="CE926" s="319"/>
      <c r="CF926" s="319"/>
      <c r="CG926" s="319"/>
      <c r="CH926" s="319"/>
      <c r="CI926" s="319"/>
      <c r="CJ926" s="319"/>
      <c r="CK926" s="319"/>
    </row>
    <row r="927" spans="1:89">
      <c r="A927" s="315"/>
      <c r="B927" s="423"/>
      <c r="C927" s="424"/>
      <c r="D927" s="424"/>
      <c r="E927" s="424"/>
      <c r="F927" s="424"/>
      <c r="G927" s="424"/>
      <c r="H927" s="424"/>
      <c r="I927" s="424"/>
      <c r="J927" s="424"/>
      <c r="K927" s="425"/>
      <c r="L927" s="320"/>
      <c r="M927" s="319"/>
      <c r="N927" s="319"/>
      <c r="O927" s="319"/>
      <c r="P927" s="319"/>
      <c r="Q927" s="319"/>
      <c r="R927" s="319"/>
      <c r="S927" s="319"/>
      <c r="T927" s="319"/>
      <c r="U927" s="319"/>
      <c r="V927" s="319"/>
      <c r="W927" s="319"/>
      <c r="X927" s="319"/>
      <c r="Y927" s="319"/>
      <c r="Z927" s="319"/>
      <c r="AA927" s="319"/>
      <c r="AB927" s="319"/>
      <c r="AC927" s="319"/>
      <c r="AD927" s="319"/>
      <c r="AE927" s="319"/>
      <c r="AF927" s="319"/>
      <c r="AG927" s="319"/>
      <c r="AH927" s="319"/>
      <c r="AI927" s="319"/>
      <c r="AJ927" s="319"/>
      <c r="AK927" s="319"/>
      <c r="AL927" s="319"/>
      <c r="AM927" s="319"/>
      <c r="AN927" s="319"/>
      <c r="AO927" s="319"/>
      <c r="AP927" s="319"/>
      <c r="AQ927" s="319"/>
      <c r="AR927" s="319"/>
      <c r="AS927" s="319"/>
      <c r="AT927" s="319"/>
      <c r="AU927" s="319"/>
      <c r="AV927" s="319"/>
      <c r="AW927" s="319"/>
      <c r="AX927" s="319"/>
      <c r="AY927" s="319"/>
      <c r="AZ927" s="319"/>
      <c r="BA927" s="319"/>
      <c r="BB927" s="319"/>
      <c r="BC927" s="319"/>
      <c r="BD927" s="319"/>
      <c r="BE927" s="319"/>
      <c r="BF927" s="319"/>
      <c r="BG927" s="319"/>
      <c r="BH927" s="319"/>
      <c r="BI927" s="319"/>
      <c r="BJ927" s="319"/>
      <c r="BK927" s="319"/>
      <c r="BL927" s="319"/>
      <c r="BM927" s="319"/>
      <c r="BN927" s="319"/>
      <c r="BO927" s="319"/>
      <c r="BP927" s="319"/>
      <c r="BQ927" s="319"/>
      <c r="BR927" s="319"/>
      <c r="BS927" s="319"/>
      <c r="BT927" s="319"/>
      <c r="BU927" s="319"/>
      <c r="BV927" s="319"/>
      <c r="BW927" s="319"/>
      <c r="BX927" s="319"/>
      <c r="BY927" s="319"/>
      <c r="BZ927" s="319"/>
      <c r="CA927" s="319"/>
      <c r="CB927" s="319"/>
      <c r="CC927" s="319"/>
      <c r="CD927" s="319"/>
      <c r="CE927" s="319"/>
      <c r="CF927" s="319"/>
      <c r="CG927" s="319"/>
      <c r="CH927" s="319"/>
      <c r="CI927" s="319"/>
      <c r="CJ927" s="319"/>
      <c r="CK927" s="319"/>
    </row>
    <row r="928" spans="1:89">
      <c r="A928" s="315"/>
      <c r="B928" s="423"/>
      <c r="C928" s="424"/>
      <c r="D928" s="424"/>
      <c r="E928" s="424"/>
      <c r="F928" s="424"/>
      <c r="G928" s="424"/>
      <c r="H928" s="424"/>
      <c r="I928" s="424"/>
      <c r="J928" s="424"/>
      <c r="K928" s="425"/>
      <c r="L928" s="320"/>
      <c r="M928" s="319"/>
      <c r="N928" s="319"/>
      <c r="O928" s="319"/>
      <c r="P928" s="319"/>
      <c r="Q928" s="319"/>
      <c r="R928" s="319"/>
      <c r="S928" s="319"/>
      <c r="T928" s="319"/>
      <c r="U928" s="319"/>
      <c r="V928" s="319"/>
      <c r="W928" s="319"/>
      <c r="X928" s="319"/>
      <c r="Y928" s="319"/>
      <c r="Z928" s="319"/>
      <c r="AA928" s="319"/>
      <c r="AB928" s="319"/>
      <c r="AC928" s="319"/>
      <c r="AD928" s="319"/>
      <c r="AE928" s="319"/>
      <c r="AF928" s="319"/>
      <c r="AG928" s="319"/>
      <c r="AH928" s="319"/>
      <c r="AI928" s="319"/>
      <c r="AJ928" s="319"/>
      <c r="AK928" s="319"/>
      <c r="AL928" s="319"/>
      <c r="AM928" s="319"/>
      <c r="AN928" s="319"/>
      <c r="AO928" s="319"/>
      <c r="AP928" s="319"/>
      <c r="AQ928" s="319"/>
      <c r="AR928" s="319"/>
      <c r="AS928" s="319"/>
      <c r="AT928" s="319"/>
      <c r="AU928" s="319"/>
      <c r="AV928" s="319"/>
      <c r="AW928" s="319"/>
      <c r="AX928" s="319"/>
      <c r="AY928" s="319"/>
      <c r="AZ928" s="319"/>
      <c r="BA928" s="319"/>
      <c r="BB928" s="319"/>
      <c r="BC928" s="319"/>
      <c r="BD928" s="319"/>
      <c r="BE928" s="319"/>
      <c r="BF928" s="319"/>
      <c r="BG928" s="319"/>
      <c r="BH928" s="319"/>
      <c r="BI928" s="319"/>
      <c r="BJ928" s="319"/>
      <c r="BK928" s="319"/>
      <c r="BL928" s="319"/>
      <c r="BM928" s="319"/>
      <c r="BN928" s="319"/>
      <c r="BO928" s="319"/>
      <c r="BP928" s="319"/>
      <c r="BQ928" s="319"/>
      <c r="BR928" s="319"/>
      <c r="BS928" s="319"/>
      <c r="BT928" s="319"/>
      <c r="BU928" s="319"/>
      <c r="BV928" s="319"/>
      <c r="BW928" s="319"/>
      <c r="BX928" s="319"/>
      <c r="BY928" s="319"/>
      <c r="BZ928" s="319"/>
      <c r="CA928" s="319"/>
      <c r="CB928" s="319"/>
      <c r="CC928" s="319"/>
      <c r="CD928" s="319"/>
      <c r="CE928" s="319"/>
      <c r="CF928" s="319"/>
      <c r="CG928" s="319"/>
      <c r="CH928" s="319"/>
      <c r="CI928" s="319"/>
      <c r="CJ928" s="319"/>
      <c r="CK928" s="319"/>
    </row>
    <row r="929" spans="1:89">
      <c r="A929" s="315"/>
      <c r="B929" s="423"/>
      <c r="C929" s="424"/>
      <c r="D929" s="424"/>
      <c r="E929" s="424"/>
      <c r="F929" s="424"/>
      <c r="G929" s="424"/>
      <c r="H929" s="424"/>
      <c r="I929" s="424"/>
      <c r="J929" s="424"/>
      <c r="K929" s="425"/>
      <c r="L929" s="320"/>
      <c r="M929" s="319"/>
      <c r="N929" s="319"/>
      <c r="O929" s="319"/>
      <c r="P929" s="319"/>
      <c r="Q929" s="319"/>
      <c r="R929" s="319"/>
      <c r="S929" s="319"/>
      <c r="T929" s="319"/>
      <c r="U929" s="319"/>
      <c r="V929" s="319"/>
      <c r="W929" s="319"/>
      <c r="X929" s="319"/>
      <c r="Y929" s="319"/>
      <c r="Z929" s="319"/>
      <c r="AA929" s="319"/>
      <c r="AB929" s="319"/>
      <c r="AC929" s="319"/>
      <c r="AD929" s="319"/>
      <c r="AE929" s="319"/>
      <c r="AF929" s="319"/>
      <c r="AG929" s="319"/>
      <c r="AH929" s="319"/>
      <c r="AI929" s="319"/>
      <c r="AJ929" s="319"/>
      <c r="AK929" s="319"/>
      <c r="AL929" s="319"/>
      <c r="AM929" s="319"/>
      <c r="AN929" s="319"/>
      <c r="AO929" s="319"/>
      <c r="AP929" s="319"/>
      <c r="AQ929" s="319"/>
      <c r="AR929" s="319"/>
      <c r="AS929" s="319"/>
      <c r="AT929" s="319"/>
      <c r="AU929" s="319"/>
      <c r="AV929" s="319"/>
      <c r="AW929" s="319"/>
      <c r="AX929" s="319"/>
      <c r="AY929" s="319"/>
      <c r="AZ929" s="319"/>
      <c r="BA929" s="319"/>
      <c r="BB929" s="319"/>
      <c r="BC929" s="319"/>
      <c r="BD929" s="319"/>
      <c r="BE929" s="319"/>
      <c r="BF929" s="319"/>
      <c r="BG929" s="319"/>
      <c r="BH929" s="319"/>
      <c r="BI929" s="319"/>
      <c r="BJ929" s="319"/>
      <c r="BK929" s="319"/>
      <c r="BL929" s="319"/>
      <c r="BM929" s="319"/>
      <c r="BN929" s="319"/>
      <c r="BO929" s="319"/>
      <c r="BP929" s="319"/>
      <c r="BQ929" s="319"/>
      <c r="BR929" s="319"/>
      <c r="BS929" s="319"/>
      <c r="BT929" s="319"/>
      <c r="BU929" s="319"/>
      <c r="BV929" s="319"/>
      <c r="BW929" s="319"/>
      <c r="BX929" s="319"/>
      <c r="BY929" s="319"/>
      <c r="BZ929" s="319"/>
      <c r="CA929" s="319"/>
      <c r="CB929" s="319"/>
      <c r="CC929" s="319"/>
      <c r="CD929" s="319"/>
      <c r="CE929" s="319"/>
      <c r="CF929" s="319"/>
      <c r="CG929" s="319"/>
      <c r="CH929" s="319"/>
      <c r="CI929" s="319"/>
      <c r="CJ929" s="319"/>
      <c r="CK929" s="319"/>
    </row>
    <row r="930" spans="1:89">
      <c r="A930" s="315"/>
      <c r="B930" s="423"/>
      <c r="C930" s="424"/>
      <c r="D930" s="424"/>
      <c r="E930" s="424"/>
      <c r="F930" s="424"/>
      <c r="G930" s="424"/>
      <c r="H930" s="424"/>
      <c r="I930" s="424"/>
      <c r="J930" s="424"/>
      <c r="K930" s="425"/>
      <c r="L930" s="320"/>
      <c r="M930" s="319"/>
      <c r="N930" s="319"/>
      <c r="O930" s="319"/>
      <c r="P930" s="319"/>
      <c r="Q930" s="319"/>
      <c r="R930" s="319"/>
      <c r="S930" s="319"/>
      <c r="T930" s="319"/>
      <c r="U930" s="319"/>
      <c r="V930" s="319"/>
      <c r="W930" s="319"/>
      <c r="X930" s="319"/>
      <c r="Y930" s="319"/>
      <c r="Z930" s="319"/>
      <c r="AA930" s="319"/>
      <c r="AB930" s="319"/>
      <c r="AC930" s="319"/>
      <c r="AD930" s="319"/>
      <c r="AE930" s="319"/>
      <c r="AF930" s="319"/>
      <c r="AG930" s="319"/>
      <c r="AH930" s="319"/>
      <c r="AI930" s="319"/>
      <c r="AJ930" s="319"/>
      <c r="AK930" s="319"/>
      <c r="AL930" s="319"/>
      <c r="AM930" s="319"/>
      <c r="AN930" s="319"/>
      <c r="AO930" s="319"/>
      <c r="AP930" s="319"/>
      <c r="AQ930" s="319"/>
      <c r="AR930" s="319"/>
      <c r="AS930" s="319"/>
      <c r="AT930" s="319"/>
      <c r="AU930" s="319"/>
      <c r="AV930" s="319"/>
      <c r="AW930" s="319"/>
      <c r="AX930" s="319"/>
      <c r="AY930" s="319"/>
      <c r="AZ930" s="319"/>
      <c r="BA930" s="319"/>
      <c r="BB930" s="319"/>
      <c r="BC930" s="319"/>
      <c r="BD930" s="319"/>
      <c r="BE930" s="319"/>
      <c r="BF930" s="319"/>
      <c r="BG930" s="319"/>
      <c r="BH930" s="319"/>
      <c r="BI930" s="319"/>
      <c r="BJ930" s="319"/>
      <c r="BK930" s="319"/>
      <c r="BL930" s="319"/>
      <c r="BM930" s="319"/>
      <c r="BN930" s="319"/>
      <c r="BO930" s="319"/>
      <c r="BP930" s="319"/>
      <c r="BQ930" s="319"/>
      <c r="BR930" s="319"/>
      <c r="BS930" s="319"/>
      <c r="BT930" s="319"/>
      <c r="BU930" s="319"/>
      <c r="BV930" s="319"/>
      <c r="BW930" s="319"/>
      <c r="BX930" s="319"/>
      <c r="BY930" s="319"/>
      <c r="BZ930" s="319"/>
      <c r="CA930" s="319"/>
      <c r="CB930" s="319"/>
      <c r="CC930" s="319"/>
      <c r="CD930" s="319"/>
      <c r="CE930" s="319"/>
      <c r="CF930" s="319"/>
      <c r="CG930" s="319"/>
      <c r="CH930" s="319"/>
      <c r="CI930" s="319"/>
      <c r="CJ930" s="319"/>
      <c r="CK930" s="319"/>
    </row>
    <row r="931" spans="1:89">
      <c r="A931" s="315"/>
      <c r="B931" s="423"/>
      <c r="C931" s="424"/>
      <c r="D931" s="424"/>
      <c r="E931" s="424"/>
      <c r="F931" s="424"/>
      <c r="G931" s="424"/>
      <c r="H931" s="424"/>
      <c r="I931" s="424"/>
      <c r="J931" s="424"/>
      <c r="K931" s="425"/>
      <c r="L931" s="320"/>
      <c r="M931" s="319"/>
      <c r="N931" s="319"/>
      <c r="O931" s="319"/>
      <c r="P931" s="319"/>
      <c r="Q931" s="319"/>
      <c r="R931" s="319"/>
      <c r="S931" s="319"/>
      <c r="T931" s="319"/>
      <c r="U931" s="319"/>
      <c r="V931" s="319"/>
      <c r="W931" s="319"/>
      <c r="X931" s="319"/>
      <c r="Y931" s="319"/>
      <c r="Z931" s="319"/>
      <c r="AA931" s="319"/>
      <c r="AB931" s="319"/>
      <c r="AC931" s="319"/>
      <c r="AD931" s="319"/>
      <c r="AE931" s="319"/>
      <c r="AF931" s="319"/>
      <c r="AG931" s="319"/>
      <c r="AH931" s="319"/>
      <c r="AI931" s="319"/>
      <c r="AJ931" s="319"/>
      <c r="AK931" s="319"/>
      <c r="AL931" s="319"/>
      <c r="AM931" s="319"/>
      <c r="AN931" s="319"/>
      <c r="AO931" s="319"/>
      <c r="AP931" s="319"/>
      <c r="AQ931" s="319"/>
      <c r="AR931" s="319"/>
      <c r="AS931" s="319"/>
      <c r="AT931" s="319"/>
      <c r="AU931" s="319"/>
      <c r="AV931" s="319"/>
      <c r="AW931" s="319"/>
      <c r="AX931" s="319"/>
      <c r="AY931" s="319"/>
      <c r="AZ931" s="319"/>
      <c r="BA931" s="319"/>
      <c r="BB931" s="319"/>
      <c r="BC931" s="319"/>
      <c r="BD931" s="319"/>
      <c r="BE931" s="319"/>
      <c r="BF931" s="319"/>
      <c r="BG931" s="319"/>
      <c r="BH931" s="319"/>
      <c r="BI931" s="319"/>
      <c r="BJ931" s="319"/>
      <c r="BK931" s="319"/>
      <c r="BL931" s="319"/>
      <c r="BM931" s="319"/>
      <c r="BN931" s="319"/>
      <c r="BO931" s="319"/>
      <c r="BP931" s="319"/>
      <c r="BQ931" s="319"/>
      <c r="BR931" s="319"/>
      <c r="BS931" s="319"/>
      <c r="BT931" s="319"/>
      <c r="BU931" s="319"/>
      <c r="BV931" s="319"/>
      <c r="BW931" s="319"/>
      <c r="BX931" s="319"/>
      <c r="BY931" s="319"/>
      <c r="BZ931" s="319"/>
      <c r="CA931" s="319"/>
      <c r="CB931" s="319"/>
      <c r="CC931" s="319"/>
      <c r="CD931" s="319"/>
      <c r="CE931" s="319"/>
      <c r="CF931" s="319"/>
      <c r="CG931" s="319"/>
      <c r="CH931" s="319"/>
      <c r="CI931" s="319"/>
      <c r="CJ931" s="319"/>
      <c r="CK931" s="319"/>
    </row>
    <row r="932" spans="1:89">
      <c r="A932" s="315"/>
      <c r="B932" s="423"/>
      <c r="C932" s="424"/>
      <c r="D932" s="424"/>
      <c r="E932" s="424"/>
      <c r="F932" s="424"/>
      <c r="G932" s="424"/>
      <c r="H932" s="424"/>
      <c r="I932" s="424"/>
      <c r="J932" s="424"/>
      <c r="K932" s="425"/>
      <c r="L932" s="320"/>
      <c r="M932" s="319"/>
      <c r="N932" s="319"/>
      <c r="O932" s="319"/>
      <c r="P932" s="319"/>
      <c r="Q932" s="319"/>
      <c r="R932" s="319"/>
      <c r="S932" s="319"/>
      <c r="T932" s="319"/>
      <c r="U932" s="319"/>
      <c r="V932" s="319"/>
      <c r="W932" s="319"/>
      <c r="X932" s="319"/>
      <c r="Y932" s="319"/>
      <c r="Z932" s="319"/>
      <c r="AA932" s="319"/>
      <c r="AB932" s="319"/>
      <c r="AC932" s="319"/>
      <c r="AD932" s="319"/>
      <c r="AE932" s="319"/>
      <c r="AF932" s="319"/>
      <c r="AG932" s="319"/>
      <c r="AH932" s="319"/>
      <c r="AI932" s="319"/>
      <c r="AJ932" s="319"/>
      <c r="AK932" s="319"/>
      <c r="AL932" s="319"/>
      <c r="AM932" s="319"/>
      <c r="AN932" s="319"/>
      <c r="AO932" s="319"/>
      <c r="AP932" s="319"/>
      <c r="AQ932" s="319"/>
      <c r="AR932" s="319"/>
      <c r="AS932" s="319"/>
      <c r="AT932" s="319"/>
      <c r="AU932" s="319"/>
      <c r="AV932" s="319"/>
      <c r="AW932" s="319"/>
      <c r="AX932" s="319"/>
      <c r="AY932" s="319"/>
      <c r="AZ932" s="319"/>
      <c r="BA932" s="319"/>
      <c r="BB932" s="319"/>
      <c r="BC932" s="319"/>
      <c r="BD932" s="319"/>
      <c r="BE932" s="319"/>
      <c r="BF932" s="319"/>
      <c r="BG932" s="319"/>
      <c r="BH932" s="319"/>
      <c r="BI932" s="319"/>
      <c r="BJ932" s="319"/>
      <c r="BK932" s="319"/>
      <c r="BL932" s="319"/>
      <c r="BM932" s="319"/>
      <c r="BN932" s="319"/>
      <c r="BO932" s="319"/>
      <c r="BP932" s="319"/>
      <c r="BQ932" s="319"/>
      <c r="BR932" s="319"/>
      <c r="BS932" s="319"/>
      <c r="BT932" s="319"/>
      <c r="BU932" s="319"/>
      <c r="BV932" s="319"/>
      <c r="BW932" s="319"/>
      <c r="BX932" s="319"/>
      <c r="BY932" s="319"/>
      <c r="BZ932" s="319"/>
      <c r="CA932" s="319"/>
      <c r="CB932" s="319"/>
      <c r="CC932" s="319"/>
      <c r="CD932" s="319"/>
      <c r="CE932" s="319"/>
      <c r="CF932" s="319"/>
      <c r="CG932" s="319"/>
      <c r="CH932" s="319"/>
      <c r="CI932" s="319"/>
      <c r="CJ932" s="319"/>
      <c r="CK932" s="319"/>
    </row>
    <row r="933" spans="1:89">
      <c r="A933" s="315"/>
      <c r="B933" s="423"/>
      <c r="C933" s="424"/>
      <c r="D933" s="424"/>
      <c r="E933" s="424"/>
      <c r="F933" s="424"/>
      <c r="G933" s="424"/>
      <c r="H933" s="424"/>
      <c r="I933" s="424"/>
      <c r="J933" s="424"/>
      <c r="K933" s="425"/>
      <c r="L933" s="320"/>
      <c r="M933" s="319"/>
      <c r="N933" s="319"/>
      <c r="O933" s="319"/>
      <c r="P933" s="319"/>
      <c r="Q933" s="319"/>
      <c r="R933" s="319"/>
      <c r="S933" s="319"/>
      <c r="T933" s="319"/>
      <c r="U933" s="319"/>
      <c r="V933" s="319"/>
      <c r="W933" s="319"/>
      <c r="X933" s="319"/>
      <c r="Y933" s="319"/>
      <c r="Z933" s="319"/>
      <c r="AA933" s="319"/>
      <c r="AB933" s="319"/>
      <c r="AC933" s="319"/>
      <c r="AD933" s="319"/>
      <c r="AE933" s="319"/>
      <c r="AF933" s="319"/>
      <c r="AG933" s="319"/>
      <c r="AH933" s="319"/>
      <c r="AI933" s="319"/>
      <c r="AJ933" s="319"/>
      <c r="AK933" s="319"/>
      <c r="AL933" s="319"/>
      <c r="AM933" s="319"/>
      <c r="AN933" s="319"/>
      <c r="AO933" s="319"/>
      <c r="AP933" s="319"/>
      <c r="AQ933" s="319"/>
      <c r="AR933" s="319"/>
      <c r="AS933" s="319"/>
      <c r="AT933" s="319"/>
      <c r="AU933" s="319"/>
      <c r="AV933" s="319"/>
      <c r="AW933" s="319"/>
      <c r="AX933" s="319"/>
      <c r="AY933" s="319"/>
      <c r="AZ933" s="319"/>
      <c r="BA933" s="319"/>
      <c r="BB933" s="319"/>
      <c r="BC933" s="319"/>
      <c r="BD933" s="319"/>
      <c r="BE933" s="319"/>
      <c r="BF933" s="319"/>
      <c r="BG933" s="319"/>
      <c r="BH933" s="319"/>
      <c r="BI933" s="319"/>
      <c r="BJ933" s="319"/>
      <c r="BK933" s="319"/>
      <c r="BL933" s="319"/>
      <c r="BM933" s="319"/>
      <c r="BN933" s="319"/>
      <c r="BO933" s="319"/>
      <c r="BP933" s="319"/>
      <c r="BQ933" s="319"/>
      <c r="BR933" s="319"/>
      <c r="BS933" s="319"/>
      <c r="BT933" s="319"/>
      <c r="BU933" s="319"/>
      <c r="BV933" s="319"/>
      <c r="BW933" s="319"/>
      <c r="BX933" s="319"/>
      <c r="BY933" s="319"/>
      <c r="BZ933" s="319"/>
      <c r="CA933" s="319"/>
      <c r="CB933" s="319"/>
      <c r="CC933" s="319"/>
      <c r="CD933" s="319"/>
      <c r="CE933" s="319"/>
      <c r="CF933" s="319"/>
      <c r="CG933" s="319"/>
      <c r="CH933" s="319"/>
      <c r="CI933" s="319"/>
      <c r="CJ933" s="319"/>
      <c r="CK933" s="319"/>
    </row>
    <row r="934" spans="1:89">
      <c r="A934" s="315"/>
      <c r="B934" s="423"/>
      <c r="C934" s="424"/>
      <c r="D934" s="424"/>
      <c r="E934" s="424"/>
      <c r="F934" s="424"/>
      <c r="G934" s="424"/>
      <c r="H934" s="424"/>
      <c r="I934" s="424"/>
      <c r="J934" s="424"/>
      <c r="K934" s="425"/>
      <c r="L934" s="320"/>
      <c r="M934" s="319"/>
      <c r="N934" s="319"/>
      <c r="O934" s="319"/>
      <c r="P934" s="319"/>
      <c r="Q934" s="319"/>
      <c r="R934" s="319"/>
      <c r="S934" s="319"/>
      <c r="T934" s="319"/>
      <c r="U934" s="319"/>
      <c r="V934" s="319"/>
      <c r="W934" s="319"/>
      <c r="X934" s="319"/>
      <c r="Y934" s="319"/>
      <c r="Z934" s="319"/>
      <c r="AA934" s="319"/>
      <c r="AB934" s="319"/>
      <c r="AC934" s="319"/>
      <c r="AD934" s="319"/>
      <c r="AE934" s="319"/>
      <c r="AF934" s="319"/>
      <c r="AG934" s="319"/>
      <c r="AH934" s="319"/>
      <c r="AI934" s="319"/>
      <c r="AJ934" s="319"/>
      <c r="AK934" s="319"/>
      <c r="AL934" s="319"/>
      <c r="AM934" s="319"/>
      <c r="AN934" s="319"/>
      <c r="AO934" s="319"/>
      <c r="AP934" s="319"/>
      <c r="AQ934" s="319"/>
      <c r="AR934" s="319"/>
      <c r="AS934" s="319"/>
      <c r="AT934" s="319"/>
      <c r="AU934" s="319"/>
      <c r="AV934" s="319"/>
      <c r="AW934" s="319"/>
      <c r="AX934" s="319"/>
      <c r="AY934" s="319"/>
      <c r="AZ934" s="319"/>
      <c r="BA934" s="319"/>
      <c r="BB934" s="319"/>
      <c r="BC934" s="319"/>
      <c r="BD934" s="319"/>
      <c r="BE934" s="319"/>
      <c r="BF934" s="319"/>
      <c r="BG934" s="319"/>
      <c r="BH934" s="319"/>
      <c r="BI934" s="319"/>
      <c r="BJ934" s="319"/>
      <c r="BK934" s="319"/>
      <c r="BL934" s="319"/>
      <c r="BM934" s="319"/>
      <c r="BN934" s="319"/>
      <c r="BO934" s="319"/>
      <c r="BP934" s="319"/>
      <c r="BQ934" s="319"/>
      <c r="BR934" s="319"/>
      <c r="BS934" s="319"/>
      <c r="BT934" s="319"/>
      <c r="BU934" s="319"/>
      <c r="BV934" s="319"/>
      <c r="BW934" s="319"/>
      <c r="BX934" s="319"/>
      <c r="BY934" s="319"/>
      <c r="BZ934" s="319"/>
      <c r="CA934" s="319"/>
      <c r="CB934" s="319"/>
      <c r="CC934" s="319"/>
      <c r="CD934" s="319"/>
      <c r="CE934" s="319"/>
      <c r="CF934" s="319"/>
      <c r="CG934" s="319"/>
      <c r="CH934" s="319"/>
      <c r="CI934" s="319"/>
      <c r="CJ934" s="319"/>
      <c r="CK934" s="319"/>
    </row>
    <row r="935" spans="1:89">
      <c r="A935" s="315"/>
      <c r="B935" s="423"/>
      <c r="C935" s="424"/>
      <c r="D935" s="424"/>
      <c r="E935" s="424"/>
      <c r="F935" s="424"/>
      <c r="G935" s="424"/>
      <c r="H935" s="424"/>
      <c r="I935" s="424"/>
      <c r="J935" s="424"/>
      <c r="K935" s="425"/>
      <c r="L935" s="320"/>
      <c r="M935" s="319"/>
      <c r="N935" s="319"/>
      <c r="O935" s="319"/>
      <c r="P935" s="319"/>
      <c r="Q935" s="319"/>
      <c r="R935" s="319"/>
      <c r="S935" s="319"/>
      <c r="T935" s="319"/>
      <c r="U935" s="319"/>
      <c r="V935" s="319"/>
      <c r="W935" s="319"/>
      <c r="X935" s="319"/>
      <c r="Y935" s="319"/>
      <c r="Z935" s="319"/>
      <c r="AA935" s="319"/>
      <c r="AB935" s="319"/>
      <c r="AC935" s="319"/>
      <c r="AD935" s="319"/>
      <c r="AE935" s="319"/>
      <c r="AF935" s="319"/>
      <c r="AG935" s="319"/>
      <c r="AH935" s="319"/>
      <c r="AI935" s="319"/>
      <c r="AJ935" s="319"/>
      <c r="AK935" s="319"/>
      <c r="AL935" s="319"/>
      <c r="AM935" s="319"/>
      <c r="AN935" s="319"/>
      <c r="AO935" s="319"/>
      <c r="AP935" s="319"/>
      <c r="AQ935" s="319"/>
      <c r="AR935" s="319"/>
      <c r="AS935" s="319"/>
      <c r="AT935" s="319"/>
      <c r="AU935" s="319"/>
      <c r="AV935" s="319"/>
      <c r="AW935" s="319"/>
      <c r="AX935" s="319"/>
      <c r="AY935" s="319"/>
      <c r="AZ935" s="319"/>
      <c r="BA935" s="319"/>
      <c r="BB935" s="319"/>
      <c r="BC935" s="319"/>
      <c r="BD935" s="319"/>
      <c r="BE935" s="319"/>
      <c r="BF935" s="319"/>
      <c r="BG935" s="319"/>
      <c r="BH935" s="319"/>
      <c r="BI935" s="319"/>
      <c r="BJ935" s="319"/>
      <c r="BK935" s="319"/>
      <c r="BL935" s="319"/>
      <c r="BM935" s="319"/>
      <c r="BN935" s="319"/>
      <c r="BO935" s="319"/>
      <c r="BP935" s="319"/>
      <c r="BQ935" s="319"/>
      <c r="BR935" s="319"/>
      <c r="BS935" s="319"/>
      <c r="BT935" s="319"/>
      <c r="BU935" s="319"/>
      <c r="BV935" s="319"/>
      <c r="BW935" s="319"/>
      <c r="BX935" s="319"/>
      <c r="BY935" s="319"/>
      <c r="BZ935" s="319"/>
      <c r="CA935" s="319"/>
      <c r="CB935" s="319"/>
      <c r="CC935" s="319"/>
      <c r="CD935" s="319"/>
      <c r="CE935" s="319"/>
      <c r="CF935" s="319"/>
      <c r="CG935" s="319"/>
      <c r="CH935" s="319"/>
      <c r="CI935" s="319"/>
      <c r="CJ935" s="319"/>
      <c r="CK935" s="319"/>
    </row>
    <row r="936" spans="1:89">
      <c r="A936" s="315"/>
      <c r="B936" s="423"/>
      <c r="C936" s="424"/>
      <c r="D936" s="424"/>
      <c r="E936" s="424"/>
      <c r="F936" s="424"/>
      <c r="G936" s="424"/>
      <c r="H936" s="424"/>
      <c r="I936" s="424"/>
      <c r="J936" s="424"/>
      <c r="K936" s="425"/>
      <c r="L936" s="320"/>
      <c r="M936" s="319"/>
      <c r="N936" s="319"/>
      <c r="O936" s="319"/>
      <c r="P936" s="319"/>
      <c r="Q936" s="319"/>
      <c r="R936" s="319"/>
      <c r="S936" s="319"/>
      <c r="T936" s="319"/>
      <c r="U936" s="319"/>
      <c r="V936" s="319"/>
      <c r="W936" s="319"/>
      <c r="X936" s="319"/>
      <c r="Y936" s="319"/>
      <c r="Z936" s="319"/>
      <c r="AA936" s="319"/>
      <c r="AB936" s="319"/>
      <c r="AC936" s="319"/>
      <c r="AD936" s="319"/>
      <c r="AE936" s="319"/>
      <c r="AF936" s="319"/>
      <c r="AG936" s="319"/>
      <c r="AH936" s="319"/>
      <c r="AI936" s="319"/>
      <c r="AJ936" s="319"/>
      <c r="AK936" s="319"/>
      <c r="AL936" s="319"/>
      <c r="AM936" s="319"/>
      <c r="AN936" s="319"/>
      <c r="AO936" s="319"/>
      <c r="AP936" s="319"/>
      <c r="AQ936" s="319"/>
      <c r="AR936" s="319"/>
      <c r="AS936" s="319"/>
      <c r="AT936" s="319"/>
      <c r="AU936" s="319"/>
      <c r="AV936" s="319"/>
      <c r="AW936" s="319"/>
      <c r="AX936" s="319"/>
      <c r="AY936" s="319"/>
      <c r="AZ936" s="319"/>
      <c r="BA936" s="319"/>
      <c r="BB936" s="319"/>
      <c r="BC936" s="319"/>
      <c r="BD936" s="319"/>
      <c r="BE936" s="319"/>
      <c r="BF936" s="319"/>
      <c r="BG936" s="319"/>
      <c r="BH936" s="319"/>
      <c r="BI936" s="319"/>
      <c r="BJ936" s="319"/>
      <c r="BK936" s="319"/>
      <c r="BL936" s="319"/>
      <c r="BM936" s="319"/>
      <c r="BN936" s="319"/>
      <c r="BO936" s="319"/>
      <c r="BP936" s="319"/>
      <c r="BQ936" s="319"/>
      <c r="BR936" s="319"/>
      <c r="BS936" s="319"/>
      <c r="BT936" s="319"/>
      <c r="BU936" s="319"/>
      <c r="BV936" s="319"/>
      <c r="BW936" s="319"/>
      <c r="BX936" s="319"/>
      <c r="BY936" s="319"/>
      <c r="BZ936" s="319"/>
      <c r="CA936" s="319"/>
      <c r="CB936" s="319"/>
      <c r="CC936" s="319"/>
      <c r="CD936" s="319"/>
      <c r="CE936" s="319"/>
      <c r="CF936" s="319"/>
      <c r="CG936" s="319"/>
      <c r="CH936" s="319"/>
      <c r="CI936" s="319"/>
      <c r="CJ936" s="319"/>
      <c r="CK936" s="319"/>
    </row>
    <row r="937" spans="1:89">
      <c r="A937" s="315"/>
      <c r="B937" s="423"/>
      <c r="C937" s="424"/>
      <c r="D937" s="424"/>
      <c r="E937" s="424"/>
      <c r="F937" s="424"/>
      <c r="G937" s="424"/>
      <c r="H937" s="424"/>
      <c r="I937" s="424"/>
      <c r="J937" s="424"/>
      <c r="K937" s="425"/>
      <c r="L937" s="320"/>
      <c r="M937" s="319"/>
      <c r="N937" s="319"/>
      <c r="O937" s="319"/>
      <c r="P937" s="319"/>
      <c r="Q937" s="319"/>
      <c r="R937" s="319"/>
      <c r="S937" s="319"/>
      <c r="T937" s="319"/>
      <c r="U937" s="319"/>
      <c r="V937" s="319"/>
      <c r="W937" s="319"/>
      <c r="X937" s="319"/>
      <c r="Y937" s="319"/>
      <c r="Z937" s="319"/>
      <c r="AA937" s="319"/>
      <c r="AB937" s="319"/>
      <c r="AC937" s="319"/>
      <c r="AD937" s="319"/>
      <c r="AE937" s="319"/>
      <c r="AF937" s="319"/>
      <c r="AG937" s="319"/>
      <c r="AH937" s="319"/>
      <c r="AI937" s="319"/>
      <c r="AJ937" s="319"/>
      <c r="AK937" s="319"/>
      <c r="AL937" s="319"/>
      <c r="AM937" s="319"/>
      <c r="AN937" s="319"/>
      <c r="AO937" s="319"/>
      <c r="AP937" s="319"/>
      <c r="AQ937" s="319"/>
      <c r="AR937" s="319"/>
      <c r="AS937" s="319"/>
      <c r="AT937" s="319"/>
      <c r="AU937" s="319"/>
      <c r="AV937" s="319"/>
      <c r="AW937" s="319"/>
      <c r="AX937" s="319"/>
      <c r="AY937" s="319"/>
      <c r="AZ937" s="319"/>
      <c r="BA937" s="319"/>
      <c r="BB937" s="319"/>
      <c r="BC937" s="319"/>
      <c r="BD937" s="319"/>
      <c r="BE937" s="319"/>
      <c r="BF937" s="319"/>
      <c r="BG937" s="319"/>
      <c r="BH937" s="319"/>
      <c r="BI937" s="319"/>
      <c r="BJ937" s="319"/>
      <c r="BK937" s="319"/>
      <c r="BL937" s="319"/>
      <c r="BM937" s="319"/>
      <c r="BN937" s="319"/>
      <c r="BO937" s="319"/>
      <c r="BP937" s="319"/>
      <c r="BQ937" s="319"/>
      <c r="BR937" s="319"/>
      <c r="BS937" s="319"/>
      <c r="BT937" s="319"/>
      <c r="BU937" s="319"/>
      <c r="BV937" s="319"/>
      <c r="BW937" s="319"/>
      <c r="BX937" s="319"/>
      <c r="BY937" s="319"/>
      <c r="BZ937" s="319"/>
      <c r="CA937" s="319"/>
      <c r="CB937" s="319"/>
      <c r="CC937" s="319"/>
      <c r="CD937" s="319"/>
      <c r="CE937" s="319"/>
      <c r="CF937" s="319"/>
      <c r="CG937" s="319"/>
      <c r="CH937" s="319"/>
      <c r="CI937" s="319"/>
      <c r="CJ937" s="319"/>
      <c r="CK937" s="319"/>
    </row>
    <row r="938" spans="1:89">
      <c r="A938" s="315"/>
      <c r="B938" s="423"/>
      <c r="C938" s="424"/>
      <c r="D938" s="424"/>
      <c r="E938" s="424"/>
      <c r="F938" s="424"/>
      <c r="G938" s="424"/>
      <c r="H938" s="424"/>
      <c r="I938" s="424"/>
      <c r="J938" s="424"/>
      <c r="K938" s="425"/>
      <c r="L938" s="320"/>
      <c r="M938" s="319"/>
      <c r="N938" s="319"/>
      <c r="O938" s="319"/>
      <c r="P938" s="319"/>
      <c r="Q938" s="319"/>
      <c r="R938" s="319"/>
      <c r="S938" s="319"/>
      <c r="T938" s="319"/>
      <c r="U938" s="319"/>
      <c r="V938" s="319"/>
      <c r="W938" s="319"/>
      <c r="X938" s="319"/>
      <c r="Y938" s="319"/>
      <c r="Z938" s="319"/>
      <c r="AA938" s="319"/>
      <c r="AB938" s="319"/>
      <c r="AC938" s="319"/>
      <c r="AD938" s="319"/>
      <c r="AE938" s="319"/>
      <c r="AF938" s="319"/>
      <c r="AG938" s="319"/>
      <c r="AH938" s="319"/>
      <c r="AI938" s="319"/>
      <c r="AJ938" s="319"/>
      <c r="AK938" s="319"/>
      <c r="AL938" s="319"/>
      <c r="AM938" s="319"/>
      <c r="AN938" s="319"/>
      <c r="AO938" s="319"/>
      <c r="AP938" s="319"/>
      <c r="AQ938" s="319"/>
      <c r="AR938" s="319"/>
      <c r="AS938" s="319"/>
      <c r="AT938" s="319"/>
      <c r="AU938" s="319"/>
      <c r="AV938" s="319"/>
      <c r="AW938" s="319"/>
      <c r="AX938" s="319"/>
      <c r="AY938" s="319"/>
      <c r="AZ938" s="319"/>
      <c r="BA938" s="319"/>
      <c r="BB938" s="319"/>
      <c r="BC938" s="319"/>
      <c r="BD938" s="319"/>
      <c r="BE938" s="319"/>
      <c r="BF938" s="319"/>
      <c r="BG938" s="319"/>
      <c r="BH938" s="319"/>
      <c r="BI938" s="319"/>
      <c r="BJ938" s="319"/>
      <c r="BK938" s="319"/>
      <c r="BL938" s="319"/>
      <c r="BM938" s="319"/>
      <c r="BN938" s="319"/>
      <c r="BO938" s="319"/>
      <c r="BP938" s="319"/>
      <c r="BQ938" s="319"/>
      <c r="BR938" s="319"/>
      <c r="BS938" s="319"/>
      <c r="BT938" s="319"/>
      <c r="BU938" s="319"/>
      <c r="BV938" s="319"/>
      <c r="BW938" s="319"/>
      <c r="BX938" s="319"/>
      <c r="BY938" s="319"/>
      <c r="BZ938" s="319"/>
      <c r="CA938" s="319"/>
      <c r="CB938" s="319"/>
      <c r="CC938" s="319"/>
      <c r="CD938" s="319"/>
      <c r="CE938" s="319"/>
      <c r="CF938" s="319"/>
      <c r="CG938" s="319"/>
      <c r="CH938" s="319"/>
      <c r="CI938" s="319"/>
      <c r="CJ938" s="319"/>
      <c r="CK938" s="319"/>
    </row>
    <row r="939" spans="1:89">
      <c r="A939" s="315"/>
      <c r="B939" s="423"/>
      <c r="C939" s="424"/>
      <c r="D939" s="424"/>
      <c r="E939" s="424"/>
      <c r="F939" s="424"/>
      <c r="G939" s="424"/>
      <c r="H939" s="424"/>
      <c r="I939" s="424"/>
      <c r="J939" s="424"/>
      <c r="K939" s="425"/>
      <c r="L939" s="320"/>
      <c r="M939" s="319"/>
      <c r="N939" s="319"/>
      <c r="O939" s="319"/>
      <c r="P939" s="319"/>
      <c r="Q939" s="319"/>
      <c r="R939" s="319"/>
      <c r="S939" s="319"/>
      <c r="T939" s="319"/>
      <c r="U939" s="319"/>
      <c r="V939" s="319"/>
      <c r="W939" s="319"/>
      <c r="X939" s="319"/>
      <c r="Y939" s="319"/>
      <c r="Z939" s="319"/>
      <c r="AA939" s="319"/>
      <c r="AB939" s="319"/>
      <c r="AC939" s="319"/>
      <c r="AD939" s="319"/>
      <c r="AE939" s="319"/>
      <c r="AF939" s="319"/>
      <c r="AG939" s="319"/>
      <c r="AH939" s="319"/>
      <c r="AI939" s="319"/>
      <c r="AJ939" s="319"/>
      <c r="AK939" s="319"/>
      <c r="AL939" s="319"/>
      <c r="AM939" s="319"/>
      <c r="AN939" s="319"/>
      <c r="AO939" s="319"/>
      <c r="AP939" s="319"/>
      <c r="AQ939" s="319"/>
      <c r="AR939" s="319"/>
      <c r="AS939" s="319"/>
      <c r="AT939" s="319"/>
      <c r="AU939" s="319"/>
      <c r="AV939" s="319"/>
      <c r="AW939" s="319"/>
      <c r="AX939" s="319"/>
      <c r="AY939" s="319"/>
      <c r="AZ939" s="319"/>
      <c r="BA939" s="319"/>
      <c r="BB939" s="319"/>
      <c r="BC939" s="319"/>
      <c r="BD939" s="319"/>
      <c r="BE939" s="319"/>
      <c r="BF939" s="319"/>
      <c r="BG939" s="319"/>
      <c r="BH939" s="319"/>
      <c r="BI939" s="319"/>
      <c r="BJ939" s="319"/>
      <c r="BK939" s="319"/>
      <c r="BL939" s="319"/>
      <c r="BM939" s="319"/>
      <c r="BN939" s="319"/>
      <c r="BO939" s="319"/>
      <c r="BP939" s="319"/>
      <c r="BQ939" s="319"/>
      <c r="BR939" s="319"/>
      <c r="BS939" s="319"/>
      <c r="BT939" s="319"/>
      <c r="BU939" s="319"/>
      <c r="BV939" s="319"/>
      <c r="BW939" s="319"/>
      <c r="BX939" s="319"/>
      <c r="BY939" s="319"/>
      <c r="BZ939" s="319"/>
      <c r="CA939" s="319"/>
      <c r="CB939" s="319"/>
      <c r="CC939" s="319"/>
      <c r="CD939" s="319"/>
      <c r="CE939" s="319"/>
      <c r="CF939" s="319"/>
      <c r="CG939" s="319"/>
      <c r="CH939" s="319"/>
      <c r="CI939" s="319"/>
      <c r="CJ939" s="319"/>
      <c r="CK939" s="319"/>
    </row>
    <row r="940" spans="1:89">
      <c r="A940" s="315"/>
      <c r="B940" s="423"/>
      <c r="C940" s="424"/>
      <c r="D940" s="424"/>
      <c r="E940" s="424"/>
      <c r="F940" s="424"/>
      <c r="G940" s="424"/>
      <c r="H940" s="424"/>
      <c r="I940" s="424"/>
      <c r="J940" s="424"/>
      <c r="K940" s="425"/>
      <c r="L940" s="320"/>
      <c r="M940" s="319"/>
      <c r="N940" s="319"/>
      <c r="O940" s="319"/>
      <c r="P940" s="319"/>
      <c r="Q940" s="319"/>
      <c r="R940" s="319"/>
      <c r="S940" s="319"/>
      <c r="T940" s="319"/>
      <c r="U940" s="319"/>
      <c r="V940" s="319"/>
      <c r="W940" s="319"/>
      <c r="X940" s="319"/>
      <c r="Y940" s="319"/>
      <c r="Z940" s="319"/>
      <c r="AA940" s="319"/>
      <c r="AB940" s="319"/>
      <c r="AC940" s="319"/>
      <c r="AD940" s="319"/>
      <c r="AE940" s="319"/>
      <c r="AF940" s="319"/>
      <c r="AG940" s="319"/>
      <c r="AH940" s="319"/>
      <c r="AI940" s="319"/>
      <c r="AJ940" s="319"/>
      <c r="AK940" s="319"/>
      <c r="AL940" s="319"/>
      <c r="AM940" s="319"/>
      <c r="AN940" s="319"/>
      <c r="AO940" s="319"/>
      <c r="AP940" s="319"/>
      <c r="AQ940" s="319"/>
      <c r="AR940" s="319"/>
      <c r="AS940" s="319"/>
      <c r="AT940" s="319"/>
      <c r="AU940" s="319"/>
      <c r="AV940" s="319"/>
      <c r="AW940" s="319"/>
      <c r="AX940" s="319"/>
      <c r="AY940" s="319"/>
      <c r="AZ940" s="319"/>
      <c r="BA940" s="319"/>
      <c r="BB940" s="319"/>
      <c r="BC940" s="319"/>
      <c r="BD940" s="319"/>
      <c r="BE940" s="319"/>
      <c r="BF940" s="319"/>
      <c r="BG940" s="319"/>
      <c r="BH940" s="319"/>
      <c r="BI940" s="319"/>
      <c r="BJ940" s="319"/>
      <c r="BK940" s="319"/>
      <c r="BL940" s="319"/>
      <c r="BM940" s="319"/>
      <c r="BN940" s="319"/>
      <c r="BO940" s="319"/>
      <c r="BP940" s="319"/>
      <c r="BQ940" s="319"/>
      <c r="BR940" s="319"/>
      <c r="BS940" s="319"/>
      <c r="BT940" s="319"/>
      <c r="BU940" s="319"/>
      <c r="BV940" s="319"/>
      <c r="BW940" s="319"/>
      <c r="BX940" s="319"/>
      <c r="BY940" s="319"/>
      <c r="BZ940" s="319"/>
      <c r="CA940" s="319"/>
      <c r="CB940" s="319"/>
      <c r="CC940" s="319"/>
      <c r="CD940" s="319"/>
      <c r="CE940" s="319"/>
      <c r="CF940" s="319"/>
      <c r="CG940" s="319"/>
      <c r="CH940" s="319"/>
      <c r="CI940" s="319"/>
      <c r="CJ940" s="319"/>
      <c r="CK940" s="319"/>
    </row>
    <row r="941" spans="1:89">
      <c r="A941" s="315"/>
      <c r="B941" s="423"/>
      <c r="C941" s="424"/>
      <c r="D941" s="424"/>
      <c r="E941" s="424"/>
      <c r="F941" s="424"/>
      <c r="G941" s="424"/>
      <c r="H941" s="424"/>
      <c r="I941" s="424"/>
      <c r="J941" s="424"/>
      <c r="K941" s="425"/>
      <c r="L941" s="320"/>
      <c r="M941" s="319"/>
      <c r="N941" s="319"/>
      <c r="O941" s="319"/>
      <c r="P941" s="319"/>
      <c r="Q941" s="319"/>
      <c r="R941" s="319"/>
      <c r="S941" s="319"/>
      <c r="T941" s="319"/>
      <c r="U941" s="319"/>
      <c r="V941" s="319"/>
      <c r="W941" s="319"/>
      <c r="X941" s="319"/>
      <c r="Y941" s="319"/>
      <c r="Z941" s="319"/>
      <c r="AA941" s="319"/>
      <c r="AB941" s="319"/>
      <c r="AC941" s="319"/>
      <c r="AD941" s="319"/>
      <c r="AE941" s="319"/>
      <c r="AF941" s="319"/>
      <c r="AG941" s="319"/>
      <c r="AH941" s="319"/>
      <c r="AI941" s="319"/>
      <c r="AJ941" s="319"/>
      <c r="AK941" s="319"/>
      <c r="AL941" s="319"/>
      <c r="AM941" s="319"/>
      <c r="AN941" s="319"/>
      <c r="AO941" s="319"/>
      <c r="AP941" s="319"/>
      <c r="AQ941" s="319"/>
      <c r="AR941" s="319"/>
      <c r="AS941" s="319"/>
      <c r="AT941" s="319"/>
      <c r="AU941" s="319"/>
      <c r="AV941" s="319"/>
      <c r="AW941" s="319"/>
      <c r="AX941" s="319"/>
      <c r="AY941" s="319"/>
      <c r="AZ941" s="319"/>
      <c r="BA941" s="319"/>
      <c r="BB941" s="319"/>
      <c r="BC941" s="319"/>
      <c r="BD941" s="319"/>
      <c r="BE941" s="319"/>
      <c r="BF941" s="319"/>
      <c r="BG941" s="319"/>
      <c r="BH941" s="319"/>
      <c r="BI941" s="319"/>
      <c r="BJ941" s="319"/>
      <c r="BK941" s="319"/>
      <c r="BL941" s="319"/>
      <c r="BM941" s="319"/>
      <c r="BN941" s="319"/>
      <c r="BO941" s="319"/>
      <c r="BP941" s="319"/>
      <c r="BQ941" s="319"/>
      <c r="BR941" s="319"/>
      <c r="BS941" s="319"/>
      <c r="BT941" s="319"/>
      <c r="BU941" s="319"/>
      <c r="BV941" s="319"/>
      <c r="BW941" s="319"/>
      <c r="BX941" s="319"/>
      <c r="BY941" s="319"/>
      <c r="BZ941" s="319"/>
      <c r="CA941" s="319"/>
      <c r="CB941" s="319"/>
      <c r="CC941" s="319"/>
      <c r="CD941" s="319"/>
      <c r="CE941" s="319"/>
      <c r="CF941" s="319"/>
      <c r="CG941" s="319"/>
      <c r="CH941" s="319"/>
      <c r="CI941" s="319"/>
      <c r="CJ941" s="319"/>
      <c r="CK941" s="319"/>
    </row>
    <row r="942" spans="1:89">
      <c r="A942" s="315"/>
      <c r="B942" s="423"/>
      <c r="C942" s="424"/>
      <c r="D942" s="424"/>
      <c r="E942" s="424"/>
      <c r="F942" s="424"/>
      <c r="G942" s="424"/>
      <c r="H942" s="424"/>
      <c r="I942" s="424"/>
      <c r="J942" s="424"/>
      <c r="K942" s="425"/>
      <c r="L942" s="320"/>
      <c r="M942" s="319"/>
      <c r="N942" s="319"/>
      <c r="O942" s="319"/>
      <c r="P942" s="319"/>
      <c r="Q942" s="319"/>
      <c r="R942" s="319"/>
      <c r="S942" s="319"/>
      <c r="T942" s="319"/>
      <c r="U942" s="319"/>
      <c r="V942" s="319"/>
      <c r="W942" s="319"/>
      <c r="X942" s="319"/>
      <c r="Y942" s="319"/>
      <c r="Z942" s="319"/>
      <c r="AA942" s="319"/>
      <c r="AB942" s="319"/>
      <c r="AC942" s="319"/>
      <c r="AD942" s="319"/>
      <c r="AE942" s="319"/>
      <c r="AF942" s="319"/>
      <c r="AG942" s="319"/>
      <c r="AH942" s="319"/>
      <c r="AI942" s="319"/>
      <c r="AJ942" s="319"/>
      <c r="AK942" s="319"/>
      <c r="AL942" s="319"/>
      <c r="AM942" s="319"/>
      <c r="AN942" s="319"/>
      <c r="AO942" s="319"/>
      <c r="AP942" s="319"/>
      <c r="AQ942" s="319"/>
      <c r="AR942" s="319"/>
      <c r="AS942" s="319"/>
      <c r="AT942" s="319"/>
      <c r="AU942" s="319"/>
      <c r="AV942" s="319"/>
      <c r="AW942" s="319"/>
      <c r="AX942" s="319"/>
      <c r="AY942" s="319"/>
      <c r="AZ942" s="319"/>
      <c r="BA942" s="319"/>
      <c r="BB942" s="319"/>
      <c r="BC942" s="319"/>
      <c r="BD942" s="319"/>
      <c r="BE942" s="319"/>
      <c r="BF942" s="319"/>
      <c r="BG942" s="319"/>
      <c r="BH942" s="319"/>
      <c r="BI942" s="319"/>
      <c r="BJ942" s="319"/>
      <c r="BK942" s="319"/>
      <c r="BL942" s="319"/>
      <c r="BM942" s="319"/>
      <c r="BN942" s="319"/>
      <c r="BO942" s="319"/>
      <c r="BP942" s="319"/>
      <c r="BQ942" s="319"/>
      <c r="BR942" s="319"/>
      <c r="BS942" s="319"/>
      <c r="BT942" s="319"/>
      <c r="BU942" s="319"/>
      <c r="BV942" s="319"/>
      <c r="BW942" s="319"/>
      <c r="BX942" s="319"/>
      <c r="BY942" s="319"/>
      <c r="BZ942" s="319"/>
      <c r="CA942" s="319"/>
      <c r="CB942" s="319"/>
      <c r="CC942" s="319"/>
      <c r="CD942" s="319"/>
      <c r="CE942" s="319"/>
      <c r="CF942" s="319"/>
      <c r="CG942" s="319"/>
      <c r="CH942" s="319"/>
      <c r="CI942" s="319"/>
      <c r="CJ942" s="319"/>
      <c r="CK942" s="319"/>
    </row>
    <row r="943" spans="1:89">
      <c r="A943" s="315"/>
      <c r="B943" s="423"/>
      <c r="C943" s="424"/>
      <c r="D943" s="424"/>
      <c r="E943" s="424"/>
      <c r="F943" s="424"/>
      <c r="G943" s="424"/>
      <c r="H943" s="424"/>
      <c r="I943" s="424"/>
      <c r="J943" s="424"/>
      <c r="K943" s="425"/>
      <c r="L943" s="320"/>
      <c r="M943" s="319"/>
      <c r="N943" s="319"/>
      <c r="O943" s="319"/>
      <c r="P943" s="319"/>
      <c r="Q943" s="319"/>
      <c r="R943" s="319"/>
      <c r="S943" s="319"/>
      <c r="T943" s="319"/>
      <c r="U943" s="319"/>
      <c r="V943" s="319"/>
      <c r="W943" s="319"/>
      <c r="X943" s="319"/>
      <c r="Y943" s="319"/>
      <c r="Z943" s="319"/>
      <c r="AA943" s="319"/>
      <c r="AB943" s="319"/>
      <c r="AC943" s="319"/>
      <c r="AD943" s="319"/>
      <c r="AE943" s="319"/>
      <c r="AF943" s="319"/>
      <c r="AG943" s="319"/>
      <c r="AH943" s="319"/>
      <c r="AI943" s="319"/>
      <c r="AJ943" s="319"/>
      <c r="AK943" s="319"/>
      <c r="AL943" s="319"/>
      <c r="AM943" s="319"/>
      <c r="AN943" s="319"/>
      <c r="AO943" s="319"/>
      <c r="AP943" s="319"/>
      <c r="AQ943" s="319"/>
      <c r="AR943" s="319"/>
      <c r="AS943" s="319"/>
      <c r="AT943" s="319"/>
      <c r="AU943" s="319"/>
      <c r="AV943" s="319"/>
      <c r="AW943" s="319"/>
      <c r="AX943" s="319"/>
      <c r="AY943" s="319"/>
      <c r="AZ943" s="319"/>
      <c r="BA943" s="319"/>
      <c r="BB943" s="319"/>
      <c r="BC943" s="319"/>
      <c r="BD943" s="319"/>
      <c r="BE943" s="319"/>
      <c r="BF943" s="319"/>
      <c r="BG943" s="319"/>
      <c r="BH943" s="319"/>
      <c r="BI943" s="319"/>
      <c r="BJ943" s="319"/>
      <c r="BK943" s="319"/>
      <c r="BL943" s="319"/>
      <c r="BM943" s="319"/>
      <c r="BN943" s="319"/>
      <c r="BO943" s="319"/>
      <c r="BP943" s="319"/>
      <c r="BQ943" s="319"/>
      <c r="BR943" s="319"/>
      <c r="BS943" s="319"/>
      <c r="BT943" s="319"/>
      <c r="BU943" s="319"/>
      <c r="BV943" s="319"/>
      <c r="BW943" s="319"/>
      <c r="BX943" s="319"/>
      <c r="BY943" s="319"/>
      <c r="BZ943" s="319"/>
      <c r="CA943" s="319"/>
      <c r="CB943" s="319"/>
      <c r="CC943" s="319"/>
      <c r="CD943" s="319"/>
      <c r="CE943" s="319"/>
      <c r="CF943" s="319"/>
      <c r="CG943" s="319"/>
      <c r="CH943" s="319"/>
      <c r="CI943" s="319"/>
      <c r="CJ943" s="319"/>
      <c r="CK943" s="319"/>
    </row>
    <row r="944" spans="1:89">
      <c r="A944" s="315"/>
      <c r="B944" s="423"/>
      <c r="C944" s="424"/>
      <c r="D944" s="424"/>
      <c r="E944" s="424"/>
      <c r="F944" s="424"/>
      <c r="G944" s="424"/>
      <c r="H944" s="424"/>
      <c r="I944" s="424"/>
      <c r="J944" s="424"/>
      <c r="K944" s="425"/>
      <c r="L944" s="320"/>
      <c r="M944" s="319"/>
      <c r="N944" s="319"/>
      <c r="O944" s="319"/>
      <c r="P944" s="319"/>
      <c r="Q944" s="319"/>
      <c r="R944" s="319"/>
      <c r="S944" s="319"/>
      <c r="T944" s="319"/>
      <c r="U944" s="319"/>
      <c r="V944" s="319"/>
      <c r="W944" s="319"/>
      <c r="X944" s="319"/>
      <c r="Y944" s="319"/>
      <c r="Z944" s="319"/>
      <c r="AA944" s="319"/>
      <c r="AB944" s="319"/>
      <c r="AC944" s="319"/>
      <c r="AD944" s="319"/>
      <c r="AE944" s="319"/>
      <c r="AF944" s="319"/>
      <c r="AG944" s="319"/>
      <c r="AH944" s="319"/>
      <c r="AI944" s="319"/>
      <c r="AJ944" s="319"/>
      <c r="AK944" s="319"/>
      <c r="AL944" s="319"/>
      <c r="AM944" s="319"/>
      <c r="AN944" s="319"/>
      <c r="AO944" s="319"/>
      <c r="AP944" s="319"/>
      <c r="AQ944" s="319"/>
      <c r="AR944" s="319"/>
      <c r="AS944" s="319"/>
      <c r="AT944" s="319"/>
      <c r="AU944" s="319"/>
      <c r="AV944" s="319"/>
      <c r="AW944" s="319"/>
      <c r="AX944" s="319"/>
      <c r="AY944" s="319"/>
      <c r="AZ944" s="319"/>
      <c r="BA944" s="319"/>
      <c r="BB944" s="319"/>
      <c r="BC944" s="319"/>
      <c r="BD944" s="319"/>
      <c r="BE944" s="319"/>
      <c r="BF944" s="319"/>
      <c r="BG944" s="319"/>
      <c r="BH944" s="319"/>
      <c r="BI944" s="319"/>
      <c r="BJ944" s="319"/>
      <c r="BK944" s="319"/>
      <c r="BL944" s="319"/>
      <c r="BM944" s="319"/>
      <c r="BN944" s="319"/>
      <c r="BO944" s="319"/>
      <c r="BP944" s="319"/>
      <c r="BQ944" s="319"/>
      <c r="BR944" s="319"/>
      <c r="BS944" s="319"/>
      <c r="BT944" s="319"/>
      <c r="BU944" s="319"/>
      <c r="BV944" s="319"/>
      <c r="BW944" s="319"/>
      <c r="BX944" s="319"/>
      <c r="BY944" s="319"/>
      <c r="BZ944" s="319"/>
      <c r="CA944" s="319"/>
      <c r="CB944" s="319"/>
      <c r="CC944" s="319"/>
      <c r="CD944" s="319"/>
      <c r="CE944" s="319"/>
      <c r="CF944" s="319"/>
      <c r="CG944" s="319"/>
      <c r="CH944" s="319"/>
      <c r="CI944" s="319"/>
      <c r="CJ944" s="319"/>
      <c r="CK944" s="319"/>
    </row>
    <row r="945" spans="1:89">
      <c r="A945" s="315"/>
      <c r="B945" s="423"/>
      <c r="C945" s="424"/>
      <c r="D945" s="424"/>
      <c r="E945" s="424"/>
      <c r="F945" s="424"/>
      <c r="G945" s="424"/>
      <c r="H945" s="424"/>
      <c r="I945" s="424"/>
      <c r="J945" s="424"/>
      <c r="K945" s="425"/>
      <c r="L945" s="320"/>
      <c r="M945" s="319"/>
      <c r="N945" s="319"/>
      <c r="O945" s="319"/>
      <c r="P945" s="319"/>
      <c r="Q945" s="319"/>
      <c r="R945" s="319"/>
      <c r="S945" s="319"/>
      <c r="T945" s="319"/>
      <c r="U945" s="319"/>
      <c r="V945" s="319"/>
      <c r="W945" s="319"/>
      <c r="X945" s="319"/>
      <c r="Y945" s="319"/>
      <c r="Z945" s="319"/>
      <c r="AA945" s="319"/>
      <c r="AB945" s="319"/>
      <c r="AC945" s="319"/>
      <c r="AD945" s="319"/>
      <c r="AE945" s="319"/>
      <c r="AF945" s="319"/>
      <c r="AG945" s="319"/>
      <c r="AH945" s="319"/>
      <c r="AI945" s="319"/>
      <c r="AJ945" s="319"/>
      <c r="AK945" s="319"/>
      <c r="AL945" s="319"/>
      <c r="AM945" s="319"/>
      <c r="AN945" s="319"/>
      <c r="AO945" s="319"/>
      <c r="AP945" s="319"/>
      <c r="AQ945" s="319"/>
      <c r="AR945" s="319"/>
      <c r="AS945" s="319"/>
      <c r="AT945" s="319"/>
      <c r="AU945" s="319"/>
      <c r="AV945" s="319"/>
      <c r="AW945" s="319"/>
      <c r="AX945" s="319"/>
      <c r="AY945" s="319"/>
      <c r="AZ945" s="319"/>
      <c r="BA945" s="319"/>
      <c r="BB945" s="319"/>
      <c r="BC945" s="319"/>
      <c r="BD945" s="319"/>
      <c r="BE945" s="319"/>
      <c r="BF945" s="319"/>
      <c r="BG945" s="319"/>
      <c r="BH945" s="319"/>
      <c r="BI945" s="319"/>
      <c r="BJ945" s="319"/>
      <c r="BK945" s="319"/>
      <c r="BL945" s="319"/>
      <c r="BM945" s="319"/>
      <c r="BN945" s="319"/>
      <c r="BO945" s="319"/>
      <c r="BP945" s="319"/>
      <c r="BQ945" s="319"/>
      <c r="BR945" s="319"/>
      <c r="BS945" s="319"/>
      <c r="BT945" s="319"/>
      <c r="BU945" s="319"/>
      <c r="BV945" s="319"/>
      <c r="BW945" s="319"/>
      <c r="BX945" s="319"/>
      <c r="BY945" s="319"/>
      <c r="BZ945" s="319"/>
      <c r="CA945" s="319"/>
      <c r="CB945" s="319"/>
      <c r="CC945" s="319"/>
      <c r="CD945" s="319"/>
      <c r="CE945" s="319"/>
      <c r="CF945" s="319"/>
      <c r="CG945" s="319"/>
      <c r="CH945" s="319"/>
      <c r="CI945" s="319"/>
      <c r="CJ945" s="319"/>
      <c r="CK945" s="319"/>
    </row>
    <row r="946" spans="1:89">
      <c r="A946" s="315"/>
      <c r="B946" s="423"/>
      <c r="C946" s="424"/>
      <c r="D946" s="424"/>
      <c r="E946" s="424"/>
      <c r="F946" s="424"/>
      <c r="G946" s="424"/>
      <c r="H946" s="424"/>
      <c r="I946" s="424"/>
      <c r="J946" s="424"/>
      <c r="K946" s="425"/>
      <c r="L946" s="320"/>
      <c r="M946" s="319"/>
      <c r="N946" s="319"/>
      <c r="O946" s="319"/>
      <c r="P946" s="319"/>
      <c r="Q946" s="319"/>
      <c r="R946" s="319"/>
      <c r="S946" s="319"/>
      <c r="T946" s="319"/>
      <c r="U946" s="319"/>
      <c r="V946" s="319"/>
      <c r="W946" s="319"/>
      <c r="X946" s="319"/>
      <c r="Y946" s="319"/>
      <c r="Z946" s="319"/>
      <c r="AA946" s="319"/>
      <c r="AB946" s="319"/>
      <c r="AC946" s="319"/>
      <c r="AD946" s="319"/>
      <c r="AE946" s="319"/>
      <c r="AF946" s="319"/>
      <c r="AG946" s="319"/>
      <c r="AH946" s="319"/>
      <c r="AI946" s="319"/>
      <c r="AJ946" s="319"/>
      <c r="AK946" s="319"/>
      <c r="AL946" s="319"/>
      <c r="AM946" s="319"/>
      <c r="AN946" s="319"/>
      <c r="AO946" s="319"/>
      <c r="AP946" s="319"/>
      <c r="AQ946" s="319"/>
      <c r="AR946" s="319"/>
      <c r="AS946" s="319"/>
      <c r="AT946" s="319"/>
      <c r="AU946" s="319"/>
      <c r="AV946" s="319"/>
      <c r="AW946" s="319"/>
      <c r="AX946" s="319"/>
      <c r="AY946" s="319"/>
      <c r="AZ946" s="319"/>
      <c r="BA946" s="319"/>
      <c r="BB946" s="319"/>
      <c r="BC946" s="319"/>
      <c r="BD946" s="319"/>
      <c r="BE946" s="319"/>
      <c r="BF946" s="319"/>
      <c r="BG946" s="319"/>
      <c r="BH946" s="319"/>
      <c r="BI946" s="319"/>
      <c r="BJ946" s="319"/>
      <c r="BK946" s="319"/>
      <c r="BL946" s="319"/>
      <c r="BM946" s="319"/>
      <c r="BN946" s="319"/>
      <c r="BO946" s="319"/>
      <c r="BP946" s="319"/>
      <c r="BQ946" s="319"/>
      <c r="BR946" s="319"/>
      <c r="BS946" s="319"/>
      <c r="BT946" s="319"/>
      <c r="BU946" s="319"/>
      <c r="BV946" s="319"/>
      <c r="BW946" s="319"/>
      <c r="BX946" s="319"/>
      <c r="BY946" s="319"/>
      <c r="BZ946" s="319"/>
      <c r="CA946" s="319"/>
      <c r="CB946" s="319"/>
      <c r="CC946" s="319"/>
      <c r="CD946" s="319"/>
      <c r="CE946" s="319"/>
      <c r="CF946" s="319"/>
      <c r="CG946" s="319"/>
      <c r="CH946" s="319"/>
      <c r="CI946" s="319"/>
      <c r="CJ946" s="319"/>
      <c r="CK946" s="319"/>
    </row>
    <row r="947" spans="1:89">
      <c r="A947" s="315"/>
      <c r="B947" s="423"/>
      <c r="C947" s="424"/>
      <c r="D947" s="424"/>
      <c r="E947" s="424"/>
      <c r="F947" s="424"/>
      <c r="G947" s="424"/>
      <c r="H947" s="424"/>
      <c r="I947" s="424"/>
      <c r="J947" s="424"/>
      <c r="K947" s="425"/>
      <c r="L947" s="320"/>
      <c r="M947" s="319"/>
      <c r="N947" s="319"/>
      <c r="O947" s="319"/>
      <c r="P947" s="319"/>
      <c r="Q947" s="319"/>
      <c r="R947" s="319"/>
      <c r="S947" s="319"/>
      <c r="T947" s="319"/>
      <c r="U947" s="319"/>
      <c r="V947" s="319"/>
      <c r="W947" s="319"/>
      <c r="X947" s="319"/>
      <c r="Y947" s="319"/>
      <c r="Z947" s="319"/>
      <c r="AA947" s="319"/>
      <c r="AB947" s="319"/>
      <c r="AC947" s="319"/>
      <c r="AD947" s="319"/>
      <c r="AE947" s="319"/>
      <c r="AF947" s="319"/>
      <c r="AG947" s="319"/>
      <c r="AH947" s="319"/>
      <c r="AI947" s="319"/>
      <c r="AJ947" s="319"/>
      <c r="AK947" s="319"/>
      <c r="AL947" s="319"/>
      <c r="AM947" s="319"/>
      <c r="AN947" s="319"/>
      <c r="AO947" s="319"/>
      <c r="AP947" s="319"/>
      <c r="AQ947" s="319"/>
      <c r="AR947" s="319"/>
      <c r="AS947" s="319"/>
      <c r="AT947" s="319"/>
      <c r="AU947" s="319"/>
      <c r="AV947" s="319"/>
      <c r="AW947" s="319"/>
      <c r="AX947" s="319"/>
      <c r="AY947" s="319"/>
      <c r="AZ947" s="319"/>
      <c r="BA947" s="319"/>
      <c r="BB947" s="319"/>
      <c r="BC947" s="319"/>
      <c r="BD947" s="319"/>
      <c r="BE947" s="319"/>
      <c r="BF947" s="319"/>
      <c r="BG947" s="319"/>
      <c r="BH947" s="319"/>
      <c r="BI947" s="319"/>
      <c r="BJ947" s="319"/>
      <c r="BK947" s="319"/>
      <c r="BL947" s="319"/>
      <c r="BM947" s="319"/>
      <c r="BN947" s="319"/>
      <c r="BO947" s="319"/>
      <c r="BP947" s="319"/>
      <c r="BQ947" s="319"/>
      <c r="BR947" s="319"/>
      <c r="BS947" s="319"/>
      <c r="BT947" s="319"/>
      <c r="BU947" s="319"/>
      <c r="BV947" s="319"/>
      <c r="BW947" s="319"/>
      <c r="BX947" s="319"/>
      <c r="BY947" s="319"/>
      <c r="BZ947" s="319"/>
      <c r="CA947" s="319"/>
      <c r="CB947" s="319"/>
      <c r="CC947" s="319"/>
      <c r="CD947" s="319"/>
      <c r="CE947" s="319"/>
      <c r="CF947" s="319"/>
      <c r="CG947" s="319"/>
      <c r="CH947" s="319"/>
      <c r="CI947" s="319"/>
      <c r="CJ947" s="319"/>
      <c r="CK947" s="319"/>
    </row>
    <row r="948" spans="1:89">
      <c r="A948" s="315"/>
      <c r="B948" s="423"/>
      <c r="C948" s="424"/>
      <c r="D948" s="424"/>
      <c r="E948" s="424"/>
      <c r="F948" s="424"/>
      <c r="G948" s="424"/>
      <c r="H948" s="424"/>
      <c r="I948" s="424"/>
      <c r="J948" s="424"/>
      <c r="K948" s="425"/>
      <c r="L948" s="320"/>
      <c r="M948" s="319"/>
      <c r="N948" s="319"/>
      <c r="O948" s="319"/>
      <c r="P948" s="319"/>
      <c r="Q948" s="319"/>
      <c r="R948" s="319"/>
      <c r="S948" s="319"/>
      <c r="T948" s="319"/>
      <c r="U948" s="319"/>
      <c r="V948" s="319"/>
      <c r="W948" s="319"/>
      <c r="X948" s="319"/>
      <c r="Y948" s="319"/>
      <c r="Z948" s="319"/>
      <c r="AA948" s="319"/>
      <c r="AB948" s="319"/>
      <c r="AC948" s="319"/>
      <c r="AD948" s="319"/>
      <c r="AE948" s="319"/>
      <c r="AF948" s="319"/>
      <c r="AG948" s="319"/>
      <c r="AH948" s="319"/>
      <c r="AI948" s="319"/>
      <c r="AJ948" s="319"/>
      <c r="AK948" s="319"/>
      <c r="AL948" s="319"/>
      <c r="AM948" s="319"/>
      <c r="AN948" s="319"/>
      <c r="AO948" s="319"/>
      <c r="AP948" s="319"/>
      <c r="AQ948" s="319"/>
      <c r="AR948" s="319"/>
      <c r="AS948" s="319"/>
      <c r="AT948" s="319"/>
      <c r="AU948" s="319"/>
      <c r="AV948" s="319"/>
      <c r="AW948" s="319"/>
      <c r="AX948" s="319"/>
      <c r="AY948" s="319"/>
      <c r="AZ948" s="319"/>
      <c r="BA948" s="319"/>
      <c r="BB948" s="319"/>
      <c r="BC948" s="319"/>
      <c r="BD948" s="319"/>
      <c r="BE948" s="319"/>
      <c r="BF948" s="319"/>
      <c r="BG948" s="319"/>
      <c r="BH948" s="319"/>
      <c r="BI948" s="319"/>
      <c r="BJ948" s="319"/>
      <c r="BK948" s="319"/>
      <c r="BL948" s="319"/>
      <c r="BM948" s="319"/>
      <c r="BN948" s="319"/>
      <c r="BO948" s="319"/>
      <c r="BP948" s="319"/>
      <c r="BQ948" s="319"/>
      <c r="BR948" s="319"/>
      <c r="BS948" s="319"/>
      <c r="BT948" s="319"/>
      <c r="BU948" s="319"/>
      <c r="BV948" s="319"/>
      <c r="BW948" s="319"/>
      <c r="BX948" s="319"/>
      <c r="BY948" s="319"/>
      <c r="BZ948" s="319"/>
      <c r="CA948" s="319"/>
      <c r="CB948" s="319"/>
      <c r="CC948" s="319"/>
      <c r="CD948" s="319"/>
      <c r="CE948" s="319"/>
      <c r="CF948" s="319"/>
      <c r="CG948" s="319"/>
      <c r="CH948" s="319"/>
      <c r="CI948" s="319"/>
      <c r="CJ948" s="319"/>
      <c r="CK948" s="319"/>
    </row>
    <row r="949" spans="1:89">
      <c r="A949" s="315"/>
      <c r="B949" s="423"/>
      <c r="C949" s="424"/>
      <c r="D949" s="424"/>
      <c r="E949" s="424"/>
      <c r="F949" s="424"/>
      <c r="G949" s="424"/>
      <c r="H949" s="424"/>
      <c r="I949" s="424"/>
      <c r="J949" s="424"/>
      <c r="K949" s="425"/>
      <c r="L949" s="320"/>
      <c r="M949" s="319"/>
      <c r="N949" s="319"/>
      <c r="O949" s="319"/>
      <c r="P949" s="319"/>
      <c r="Q949" s="319"/>
      <c r="R949" s="319"/>
      <c r="S949" s="319"/>
      <c r="T949" s="319"/>
      <c r="U949" s="319"/>
      <c r="V949" s="319"/>
      <c r="W949" s="319"/>
      <c r="X949" s="319"/>
      <c r="Y949" s="319"/>
      <c r="Z949" s="319"/>
      <c r="AA949" s="319"/>
      <c r="AB949" s="319"/>
      <c r="AC949" s="319"/>
      <c r="AD949" s="319"/>
      <c r="AE949" s="319"/>
      <c r="AF949" s="319"/>
      <c r="AG949" s="319"/>
      <c r="AH949" s="319"/>
      <c r="AI949" s="319"/>
      <c r="AJ949" s="319"/>
      <c r="AK949" s="319"/>
      <c r="AL949" s="319"/>
      <c r="AM949" s="319"/>
      <c r="AN949" s="319"/>
      <c r="AO949" s="319"/>
      <c r="AP949" s="319"/>
      <c r="AQ949" s="319"/>
      <c r="AR949" s="319"/>
      <c r="AS949" s="319"/>
      <c r="AT949" s="319"/>
      <c r="AU949" s="319"/>
      <c r="AV949" s="319"/>
      <c r="AW949" s="319"/>
      <c r="AX949" s="319"/>
      <c r="AY949" s="319"/>
      <c r="AZ949" s="319"/>
      <c r="BA949" s="319"/>
      <c r="BB949" s="319"/>
      <c r="BC949" s="319"/>
      <c r="BD949" s="319"/>
      <c r="BE949" s="319"/>
      <c r="BF949" s="319"/>
      <c r="BG949" s="319"/>
      <c r="BH949" s="319"/>
      <c r="BI949" s="319"/>
      <c r="BJ949" s="319"/>
      <c r="BK949" s="319"/>
      <c r="BL949" s="319"/>
      <c r="BM949" s="319"/>
      <c r="BN949" s="319"/>
      <c r="BO949" s="319"/>
      <c r="BP949" s="319"/>
      <c r="BQ949" s="319"/>
      <c r="BR949" s="319"/>
      <c r="BS949" s="319"/>
      <c r="BT949" s="319"/>
      <c r="BU949" s="319"/>
      <c r="BV949" s="319"/>
      <c r="BW949" s="319"/>
      <c r="BX949" s="319"/>
      <c r="BY949" s="319"/>
      <c r="BZ949" s="319"/>
      <c r="CA949" s="319"/>
      <c r="CB949" s="319"/>
      <c r="CC949" s="319"/>
      <c r="CD949" s="319"/>
      <c r="CE949" s="319"/>
      <c r="CF949" s="319"/>
      <c r="CG949" s="319"/>
      <c r="CH949" s="319"/>
      <c r="CI949" s="319"/>
      <c r="CJ949" s="319"/>
      <c r="CK949" s="319"/>
    </row>
    <row r="950" spans="1:89">
      <c r="A950" s="315"/>
      <c r="B950" s="423"/>
      <c r="C950" s="424"/>
      <c r="D950" s="424"/>
      <c r="E950" s="424"/>
      <c r="F950" s="424"/>
      <c r="G950" s="424"/>
      <c r="H950" s="424"/>
      <c r="I950" s="424"/>
      <c r="J950" s="424"/>
      <c r="K950" s="425"/>
      <c r="L950" s="320"/>
      <c r="M950" s="319"/>
      <c r="N950" s="319"/>
      <c r="O950" s="319"/>
      <c r="P950" s="319"/>
      <c r="Q950" s="319"/>
      <c r="R950" s="319"/>
      <c r="S950" s="319"/>
      <c r="T950" s="319"/>
      <c r="U950" s="319"/>
      <c r="V950" s="319"/>
      <c r="W950" s="319"/>
      <c r="X950" s="319"/>
      <c r="Y950" s="319"/>
      <c r="Z950" s="319"/>
      <c r="AA950" s="319"/>
      <c r="AB950" s="319"/>
      <c r="AC950" s="319"/>
      <c r="AD950" s="319"/>
      <c r="AE950" s="319"/>
      <c r="AF950" s="319"/>
      <c r="AG950" s="319"/>
      <c r="AH950" s="319"/>
      <c r="AI950" s="319"/>
      <c r="AJ950" s="319"/>
      <c r="AK950" s="319"/>
      <c r="AL950" s="319"/>
      <c r="AM950" s="319"/>
      <c r="AN950" s="319"/>
      <c r="AO950" s="319"/>
      <c r="AP950" s="319"/>
      <c r="AQ950" s="319"/>
      <c r="AR950" s="319"/>
      <c r="AS950" s="319"/>
      <c r="AT950" s="319"/>
      <c r="AU950" s="319"/>
      <c r="AV950" s="319"/>
      <c r="AW950" s="319"/>
      <c r="AX950" s="319"/>
      <c r="AY950" s="319"/>
      <c r="AZ950" s="319"/>
      <c r="BA950" s="319"/>
      <c r="BB950" s="319"/>
      <c r="BC950" s="319"/>
      <c r="BD950" s="319"/>
      <c r="BE950" s="319"/>
      <c r="BF950" s="319"/>
      <c r="BG950" s="319"/>
      <c r="BH950" s="319"/>
      <c r="BI950" s="319"/>
      <c r="BJ950" s="319"/>
      <c r="BK950" s="319"/>
      <c r="BL950" s="319"/>
      <c r="BM950" s="319"/>
      <c r="BN950" s="319"/>
      <c r="BO950" s="319"/>
      <c r="BP950" s="319"/>
      <c r="BQ950" s="319"/>
      <c r="BR950" s="319"/>
      <c r="BS950" s="319"/>
      <c r="BT950" s="319"/>
      <c r="BU950" s="319"/>
      <c r="BV950" s="319"/>
      <c r="BW950" s="319"/>
      <c r="BX950" s="319"/>
      <c r="BY950" s="319"/>
      <c r="BZ950" s="319"/>
      <c r="CA950" s="319"/>
      <c r="CB950" s="319"/>
      <c r="CC950" s="319"/>
      <c r="CD950" s="319"/>
      <c r="CE950" s="319"/>
      <c r="CF950" s="319"/>
      <c r="CG950" s="319"/>
      <c r="CH950" s="319"/>
      <c r="CI950" s="319"/>
      <c r="CJ950" s="319"/>
      <c r="CK950" s="319"/>
    </row>
    <row r="951" spans="1:89">
      <c r="A951" s="315"/>
      <c r="B951" s="423"/>
      <c r="C951" s="424"/>
      <c r="D951" s="424"/>
      <c r="E951" s="424"/>
      <c r="F951" s="424"/>
      <c r="G951" s="424"/>
      <c r="H951" s="424"/>
      <c r="I951" s="424"/>
      <c r="J951" s="424"/>
      <c r="K951" s="425"/>
      <c r="L951" s="320"/>
      <c r="M951" s="319"/>
      <c r="N951" s="319"/>
      <c r="O951" s="319"/>
      <c r="P951" s="319"/>
      <c r="Q951" s="319"/>
      <c r="R951" s="319"/>
      <c r="S951" s="319"/>
      <c r="T951" s="319"/>
      <c r="U951" s="319"/>
      <c r="V951" s="319"/>
      <c r="W951" s="319"/>
      <c r="X951" s="319"/>
      <c r="Y951" s="319"/>
      <c r="Z951" s="319"/>
      <c r="AA951" s="319"/>
      <c r="AB951" s="319"/>
      <c r="AC951" s="319"/>
      <c r="AD951" s="319"/>
      <c r="AE951" s="319"/>
      <c r="AF951" s="319"/>
      <c r="AG951" s="319"/>
      <c r="AH951" s="319"/>
      <c r="AI951" s="319"/>
      <c r="AJ951" s="319"/>
      <c r="AK951" s="319"/>
      <c r="AL951" s="319"/>
      <c r="AM951" s="319"/>
      <c r="AN951" s="319"/>
      <c r="AO951" s="319"/>
      <c r="AP951" s="319"/>
      <c r="AQ951" s="319"/>
      <c r="AR951" s="319"/>
      <c r="AS951" s="319"/>
      <c r="AT951" s="319"/>
      <c r="AU951" s="319"/>
      <c r="AV951" s="319"/>
      <c r="AW951" s="319"/>
      <c r="AX951" s="319"/>
      <c r="AY951" s="319"/>
      <c r="AZ951" s="319"/>
      <c r="BA951" s="319"/>
      <c r="BB951" s="319"/>
      <c r="BC951" s="319"/>
      <c r="BD951" s="319"/>
      <c r="BE951" s="319"/>
      <c r="BF951" s="319"/>
      <c r="BG951" s="319"/>
      <c r="BH951" s="319"/>
      <c r="BI951" s="319"/>
      <c r="BJ951" s="319"/>
      <c r="BK951" s="319"/>
      <c r="BL951" s="319"/>
      <c r="BM951" s="319"/>
      <c r="BN951" s="319"/>
      <c r="BO951" s="319"/>
      <c r="BP951" s="319"/>
      <c r="BQ951" s="319"/>
      <c r="BR951" s="319"/>
      <c r="BS951" s="319"/>
      <c r="BT951" s="319"/>
      <c r="BU951" s="319"/>
      <c r="BV951" s="319"/>
      <c r="BW951" s="319"/>
      <c r="BX951" s="319"/>
      <c r="BY951" s="319"/>
      <c r="BZ951" s="319"/>
      <c r="CA951" s="319"/>
      <c r="CB951" s="319"/>
      <c r="CC951" s="319"/>
      <c r="CD951" s="319"/>
      <c r="CE951" s="319"/>
      <c r="CF951" s="319"/>
      <c r="CG951" s="319"/>
      <c r="CH951" s="319"/>
      <c r="CI951" s="319"/>
      <c r="CJ951" s="319"/>
      <c r="CK951" s="319"/>
    </row>
    <row r="952" spans="1:89">
      <c r="A952" s="315"/>
      <c r="B952" s="423"/>
      <c r="C952" s="424"/>
      <c r="D952" s="424"/>
      <c r="E952" s="424"/>
      <c r="F952" s="424"/>
      <c r="G952" s="424"/>
      <c r="H952" s="424"/>
      <c r="I952" s="424"/>
      <c r="J952" s="424"/>
      <c r="K952" s="425"/>
      <c r="L952" s="320"/>
      <c r="M952" s="319"/>
      <c r="N952" s="319"/>
      <c r="O952" s="319"/>
      <c r="P952" s="319"/>
      <c r="Q952" s="319"/>
      <c r="R952" s="319"/>
      <c r="S952" s="319"/>
      <c r="T952" s="319"/>
      <c r="U952" s="319"/>
      <c r="V952" s="319"/>
      <c r="W952" s="319"/>
      <c r="X952" s="319"/>
      <c r="Y952" s="319"/>
      <c r="Z952" s="319"/>
      <c r="AA952" s="319"/>
      <c r="AB952" s="319"/>
      <c r="AC952" s="319"/>
      <c r="AD952" s="319"/>
      <c r="AE952" s="319"/>
      <c r="AF952" s="319"/>
      <c r="AG952" s="319"/>
      <c r="AH952" s="319"/>
      <c r="AI952" s="319"/>
      <c r="AJ952" s="319"/>
      <c r="AK952" s="319"/>
      <c r="AL952" s="319"/>
      <c r="AM952" s="319"/>
      <c r="AN952" s="319"/>
      <c r="AO952" s="319"/>
      <c r="AP952" s="319"/>
      <c r="AQ952" s="319"/>
      <c r="AR952" s="319"/>
      <c r="AS952" s="319"/>
      <c r="AT952" s="319"/>
      <c r="AU952" s="319"/>
      <c r="AV952" s="319"/>
      <c r="AW952" s="319"/>
      <c r="AX952" s="319"/>
      <c r="AY952" s="319"/>
      <c r="AZ952" s="319"/>
      <c r="BA952" s="319"/>
      <c r="BB952" s="319"/>
      <c r="BC952" s="319"/>
      <c r="BD952" s="319"/>
      <c r="BE952" s="319"/>
      <c r="BF952" s="319"/>
      <c r="BG952" s="319"/>
      <c r="BH952" s="319"/>
      <c r="BI952" s="319"/>
      <c r="BJ952" s="319"/>
      <c r="BK952" s="319"/>
      <c r="BL952" s="319"/>
      <c r="BM952" s="319"/>
      <c r="BN952" s="319"/>
      <c r="BO952" s="319"/>
      <c r="BP952" s="319"/>
      <c r="BQ952" s="319"/>
      <c r="BR952" s="319"/>
      <c r="BS952" s="319"/>
      <c r="BT952" s="319"/>
      <c r="BU952" s="319"/>
      <c r="BV952" s="319"/>
      <c r="BW952" s="319"/>
      <c r="BX952" s="319"/>
      <c r="BY952" s="319"/>
      <c r="BZ952" s="319"/>
      <c r="CA952" s="319"/>
      <c r="CB952" s="319"/>
      <c r="CC952" s="319"/>
      <c r="CD952" s="319"/>
      <c r="CE952" s="319"/>
      <c r="CF952" s="319"/>
      <c r="CG952" s="319"/>
      <c r="CH952" s="319"/>
      <c r="CI952" s="319"/>
      <c r="CJ952" s="319"/>
      <c r="CK952" s="319"/>
    </row>
    <row r="953" spans="1:89">
      <c r="A953" s="315"/>
      <c r="B953" s="423"/>
      <c r="C953" s="424"/>
      <c r="D953" s="424"/>
      <c r="E953" s="424"/>
      <c r="F953" s="424"/>
      <c r="G953" s="424"/>
      <c r="H953" s="424"/>
      <c r="I953" s="424"/>
      <c r="J953" s="424"/>
      <c r="K953" s="425"/>
      <c r="L953" s="320"/>
      <c r="M953" s="319"/>
      <c r="N953" s="319"/>
      <c r="O953" s="319"/>
      <c r="P953" s="319"/>
      <c r="Q953" s="319"/>
      <c r="R953" s="319"/>
      <c r="S953" s="319"/>
      <c r="T953" s="319"/>
      <c r="U953" s="319"/>
      <c r="V953" s="319"/>
      <c r="W953" s="319"/>
      <c r="X953" s="319"/>
      <c r="Y953" s="319"/>
      <c r="Z953" s="319"/>
      <c r="AA953" s="319"/>
      <c r="AB953" s="319"/>
      <c r="AC953" s="319"/>
      <c r="AD953" s="319"/>
      <c r="AE953" s="319"/>
      <c r="AF953" s="319"/>
      <c r="AG953" s="319"/>
      <c r="AH953" s="319"/>
      <c r="AI953" s="319"/>
      <c r="AJ953" s="319"/>
      <c r="AK953" s="319"/>
      <c r="AL953" s="319"/>
      <c r="AM953" s="319"/>
      <c r="AN953" s="319"/>
      <c r="AO953" s="319"/>
      <c r="AP953" s="319"/>
      <c r="AQ953" s="319"/>
      <c r="AR953" s="319"/>
      <c r="AS953" s="319"/>
      <c r="AT953" s="319"/>
      <c r="AU953" s="319"/>
      <c r="AV953" s="319"/>
      <c r="AW953" s="319"/>
      <c r="AX953" s="319"/>
      <c r="AY953" s="319"/>
      <c r="AZ953" s="319"/>
      <c r="BA953" s="319"/>
      <c r="BB953" s="319"/>
      <c r="BC953" s="319"/>
      <c r="BD953" s="319"/>
      <c r="BE953" s="319"/>
      <c r="BF953" s="319"/>
      <c r="BG953" s="319"/>
      <c r="BH953" s="319"/>
      <c r="BI953" s="319"/>
      <c r="BJ953" s="319"/>
      <c r="BK953" s="319"/>
      <c r="BL953" s="319"/>
      <c r="BM953" s="319"/>
      <c r="BN953" s="319"/>
      <c r="BO953" s="319"/>
      <c r="BP953" s="319"/>
      <c r="BQ953" s="319"/>
      <c r="BR953" s="319"/>
      <c r="BS953" s="319"/>
      <c r="BT953" s="319"/>
      <c r="BU953" s="319"/>
      <c r="BV953" s="319"/>
      <c r="BW953" s="319"/>
      <c r="BX953" s="319"/>
      <c r="BY953" s="319"/>
      <c r="BZ953" s="319"/>
      <c r="CA953" s="319"/>
      <c r="CB953" s="319"/>
      <c r="CC953" s="319"/>
      <c r="CD953" s="319"/>
      <c r="CE953" s="319"/>
      <c r="CF953" s="319"/>
      <c r="CG953" s="319"/>
      <c r="CH953" s="319"/>
      <c r="CI953" s="319"/>
      <c r="CJ953" s="319"/>
      <c r="CK953" s="319"/>
    </row>
    <row r="954" spans="1:89">
      <c r="A954" s="315"/>
      <c r="B954" s="423"/>
      <c r="C954" s="424"/>
      <c r="D954" s="424"/>
      <c r="E954" s="424"/>
      <c r="F954" s="424"/>
      <c r="G954" s="424"/>
      <c r="H954" s="424"/>
      <c r="I954" s="424"/>
      <c r="J954" s="424"/>
      <c r="K954" s="425"/>
      <c r="L954" s="320"/>
      <c r="M954" s="319"/>
      <c r="N954" s="319"/>
      <c r="O954" s="319"/>
      <c r="P954" s="319"/>
      <c r="Q954" s="319"/>
      <c r="R954" s="319"/>
      <c r="S954" s="319"/>
      <c r="T954" s="319"/>
      <c r="U954" s="319"/>
      <c r="V954" s="319"/>
      <c r="W954" s="319"/>
      <c r="X954" s="319"/>
      <c r="Y954" s="319"/>
      <c r="Z954" s="319"/>
      <c r="AA954" s="319"/>
      <c r="AB954" s="319"/>
      <c r="AC954" s="319"/>
      <c r="AD954" s="319"/>
      <c r="AE954" s="319"/>
      <c r="AF954" s="319"/>
      <c r="AG954" s="319"/>
      <c r="AH954" s="319"/>
      <c r="AI954" s="319"/>
      <c r="AJ954" s="319"/>
      <c r="AK954" s="319"/>
      <c r="AL954" s="319"/>
      <c r="AM954" s="319"/>
      <c r="AN954" s="319"/>
      <c r="AO954" s="319"/>
      <c r="AP954" s="319"/>
      <c r="AQ954" s="319"/>
      <c r="AR954" s="319"/>
      <c r="AS954" s="319"/>
      <c r="AT954" s="319"/>
      <c r="AU954" s="319"/>
      <c r="AV954" s="319"/>
      <c r="AW954" s="319"/>
      <c r="AX954" s="319"/>
      <c r="AY954" s="319"/>
      <c r="AZ954" s="319"/>
      <c r="BA954" s="319"/>
      <c r="BB954" s="319"/>
      <c r="BC954" s="319"/>
      <c r="BD954" s="319"/>
      <c r="BE954" s="319"/>
      <c r="BF954" s="319"/>
      <c r="BG954" s="319"/>
      <c r="BH954" s="319"/>
      <c r="BI954" s="319"/>
      <c r="BJ954" s="319"/>
      <c r="BK954" s="319"/>
      <c r="BL954" s="319"/>
      <c r="BM954" s="319"/>
      <c r="BN954" s="319"/>
      <c r="BO954" s="319"/>
      <c r="BP954" s="319"/>
      <c r="BQ954" s="319"/>
      <c r="BR954" s="319"/>
      <c r="BS954" s="319"/>
      <c r="BT954" s="319"/>
      <c r="BU954" s="319"/>
      <c r="BV954" s="319"/>
      <c r="BW954" s="319"/>
      <c r="BX954" s="319"/>
      <c r="BY954" s="319"/>
      <c r="BZ954" s="319"/>
      <c r="CA954" s="319"/>
      <c r="CB954" s="319"/>
      <c r="CC954" s="319"/>
      <c r="CD954" s="319"/>
      <c r="CE954" s="319"/>
      <c r="CF954" s="319"/>
      <c r="CG954" s="319"/>
      <c r="CH954" s="319"/>
      <c r="CI954" s="319"/>
      <c r="CJ954" s="319"/>
      <c r="CK954" s="319"/>
    </row>
    <row r="955" spans="1:89">
      <c r="A955" s="315"/>
      <c r="B955" s="423"/>
      <c r="C955" s="424"/>
      <c r="D955" s="424"/>
      <c r="E955" s="424"/>
      <c r="F955" s="424"/>
      <c r="G955" s="424"/>
      <c r="H955" s="424"/>
      <c r="I955" s="424"/>
      <c r="J955" s="424"/>
      <c r="K955" s="425"/>
      <c r="L955" s="320"/>
      <c r="M955" s="319"/>
      <c r="N955" s="319"/>
      <c r="O955" s="319"/>
      <c r="P955" s="319"/>
      <c r="Q955" s="319"/>
      <c r="R955" s="319"/>
      <c r="S955" s="319"/>
      <c r="T955" s="319"/>
      <c r="U955" s="319"/>
      <c r="V955" s="319"/>
      <c r="W955" s="319"/>
      <c r="X955" s="319"/>
      <c r="Y955" s="319"/>
      <c r="Z955" s="319"/>
      <c r="AA955" s="319"/>
      <c r="AB955" s="319"/>
      <c r="AC955" s="319"/>
      <c r="AD955" s="319"/>
      <c r="AE955" s="319"/>
      <c r="AF955" s="319"/>
      <c r="AG955" s="319"/>
      <c r="AH955" s="319"/>
      <c r="AI955" s="319"/>
      <c r="AJ955" s="319"/>
      <c r="AK955" s="319"/>
      <c r="AL955" s="319"/>
      <c r="AM955" s="319"/>
      <c r="AN955" s="319"/>
      <c r="AO955" s="319"/>
      <c r="AP955" s="319"/>
      <c r="AQ955" s="319"/>
      <c r="AR955" s="319"/>
      <c r="AS955" s="319"/>
      <c r="AT955" s="319"/>
      <c r="AU955" s="319"/>
      <c r="AV955" s="319"/>
      <c r="AW955" s="319"/>
      <c r="AX955" s="319"/>
      <c r="AY955" s="319"/>
      <c r="AZ955" s="319"/>
      <c r="BA955" s="319"/>
      <c r="BB955" s="319"/>
      <c r="BC955" s="319"/>
      <c r="BD955" s="319"/>
      <c r="BE955" s="319"/>
      <c r="BF955" s="319"/>
      <c r="BG955" s="319"/>
      <c r="BH955" s="319"/>
      <c r="BI955" s="319"/>
      <c r="BJ955" s="319"/>
      <c r="BK955" s="319"/>
      <c r="BL955" s="319"/>
      <c r="BM955" s="319"/>
      <c r="BN955" s="319"/>
      <c r="BO955" s="319"/>
      <c r="BP955" s="319"/>
      <c r="BQ955" s="319"/>
      <c r="BR955" s="319"/>
      <c r="BS955" s="319"/>
      <c r="BT955" s="319"/>
      <c r="BU955" s="319"/>
      <c r="BV955" s="319"/>
      <c r="BW955" s="319"/>
      <c r="BX955" s="319"/>
      <c r="BY955" s="319"/>
      <c r="BZ955" s="319"/>
      <c r="CA955" s="319"/>
      <c r="CB955" s="319"/>
      <c r="CC955" s="319"/>
      <c r="CD955" s="319"/>
      <c r="CE955" s="319"/>
      <c r="CF955" s="319"/>
      <c r="CG955" s="319"/>
      <c r="CH955" s="319"/>
      <c r="CI955" s="319"/>
      <c r="CJ955" s="319"/>
      <c r="CK955" s="319"/>
    </row>
    <row r="956" spans="1:89">
      <c r="A956" s="315"/>
      <c r="B956" s="423"/>
      <c r="C956" s="424"/>
      <c r="D956" s="424"/>
      <c r="E956" s="424"/>
      <c r="F956" s="424"/>
      <c r="G956" s="424"/>
      <c r="H956" s="424"/>
      <c r="I956" s="424"/>
      <c r="J956" s="424"/>
      <c r="K956" s="425"/>
      <c r="L956" s="320"/>
      <c r="M956" s="319"/>
      <c r="N956" s="319"/>
      <c r="O956" s="319"/>
      <c r="P956" s="319"/>
      <c r="Q956" s="319"/>
      <c r="R956" s="319"/>
      <c r="S956" s="319"/>
      <c r="T956" s="319"/>
      <c r="U956" s="319"/>
      <c r="V956" s="319"/>
      <c r="W956" s="319"/>
      <c r="X956" s="319"/>
      <c r="Y956" s="319"/>
      <c r="Z956" s="319"/>
      <c r="AA956" s="319"/>
      <c r="AB956" s="319"/>
      <c r="AC956" s="319"/>
      <c r="AD956" s="319"/>
      <c r="AE956" s="319"/>
      <c r="AF956" s="319"/>
      <c r="AG956" s="319"/>
      <c r="AH956" s="319"/>
      <c r="AI956" s="319"/>
      <c r="AJ956" s="319"/>
      <c r="AK956" s="319"/>
      <c r="AL956" s="319"/>
      <c r="AM956" s="319"/>
      <c r="AN956" s="319"/>
      <c r="AO956" s="319"/>
      <c r="AP956" s="319"/>
      <c r="AQ956" s="319"/>
      <c r="AR956" s="319"/>
      <c r="AS956" s="319"/>
      <c r="AT956" s="319"/>
      <c r="AU956" s="319"/>
      <c r="AV956" s="319"/>
      <c r="AW956" s="319"/>
      <c r="AX956" s="319"/>
      <c r="AY956" s="319"/>
      <c r="AZ956" s="319"/>
      <c r="BA956" s="319"/>
      <c r="BB956" s="319"/>
      <c r="BC956" s="319"/>
      <c r="BD956" s="319"/>
      <c r="BE956" s="319"/>
      <c r="BF956" s="319"/>
      <c r="BG956" s="319"/>
      <c r="BH956" s="319"/>
      <c r="BI956" s="319"/>
      <c r="BJ956" s="319"/>
      <c r="BK956" s="319"/>
      <c r="BL956" s="319"/>
      <c r="BM956" s="319"/>
      <c r="BN956" s="319"/>
      <c r="BO956" s="319"/>
      <c r="BP956" s="319"/>
      <c r="BQ956" s="319"/>
      <c r="BR956" s="319"/>
      <c r="BS956" s="319"/>
      <c r="BT956" s="319"/>
      <c r="BU956" s="319"/>
      <c r="BV956" s="319"/>
      <c r="BW956" s="319"/>
      <c r="BX956" s="319"/>
      <c r="BY956" s="319"/>
      <c r="BZ956" s="319"/>
      <c r="CA956" s="319"/>
      <c r="CB956" s="319"/>
      <c r="CC956" s="319"/>
      <c r="CD956" s="319"/>
      <c r="CE956" s="319"/>
      <c r="CF956" s="319"/>
      <c r="CG956" s="319"/>
      <c r="CH956" s="319"/>
      <c r="CI956" s="319"/>
      <c r="CJ956" s="319"/>
      <c r="CK956" s="319"/>
    </row>
    <row r="957" spans="1:89">
      <c r="A957" s="315"/>
      <c r="B957" s="423"/>
      <c r="C957" s="424"/>
      <c r="D957" s="424"/>
      <c r="E957" s="424"/>
      <c r="F957" s="424"/>
      <c r="G957" s="424"/>
      <c r="H957" s="424"/>
      <c r="I957" s="424"/>
      <c r="J957" s="424"/>
      <c r="K957" s="425"/>
      <c r="L957" s="320"/>
      <c r="M957" s="319"/>
      <c r="N957" s="319"/>
      <c r="O957" s="319"/>
      <c r="P957" s="319"/>
      <c r="Q957" s="319"/>
      <c r="R957" s="319"/>
      <c r="S957" s="319"/>
      <c r="T957" s="319"/>
      <c r="U957" s="319"/>
      <c r="V957" s="319"/>
      <c r="W957" s="319"/>
      <c r="X957" s="319"/>
      <c r="Y957" s="319"/>
      <c r="Z957" s="319"/>
      <c r="AA957" s="319"/>
      <c r="AB957" s="319"/>
      <c r="AC957" s="319"/>
      <c r="AD957" s="319"/>
      <c r="AE957" s="319"/>
      <c r="AF957" s="319"/>
      <c r="AG957" s="319"/>
      <c r="AH957" s="319"/>
      <c r="AI957" s="319"/>
      <c r="AJ957" s="319"/>
      <c r="AK957" s="319"/>
      <c r="AL957" s="319"/>
      <c r="AM957" s="319"/>
      <c r="AN957" s="319"/>
      <c r="AO957" s="319"/>
      <c r="AP957" s="319"/>
      <c r="AQ957" s="319"/>
      <c r="AR957" s="319"/>
      <c r="AS957" s="319"/>
      <c r="AT957" s="319"/>
      <c r="AU957" s="319"/>
      <c r="AV957" s="319"/>
      <c r="AW957" s="319"/>
      <c r="AX957" s="319"/>
      <c r="AY957" s="319"/>
      <c r="AZ957" s="319"/>
      <c r="BA957" s="319"/>
      <c r="BB957" s="319"/>
      <c r="BC957" s="319"/>
      <c r="BD957" s="319"/>
      <c r="BE957" s="319"/>
      <c r="BF957" s="319"/>
      <c r="BG957" s="319"/>
      <c r="BH957" s="319"/>
      <c r="BI957" s="319"/>
      <c r="BJ957" s="319"/>
      <c r="BK957" s="319"/>
      <c r="BL957" s="319"/>
      <c r="BM957" s="319"/>
      <c r="BN957" s="319"/>
      <c r="BO957" s="319"/>
      <c r="BP957" s="319"/>
      <c r="BQ957" s="319"/>
      <c r="BR957" s="319"/>
      <c r="BS957" s="319"/>
      <c r="BT957" s="319"/>
      <c r="BU957" s="319"/>
      <c r="BV957" s="319"/>
      <c r="BW957" s="319"/>
      <c r="BX957" s="319"/>
      <c r="BY957" s="319"/>
      <c r="BZ957" s="319"/>
      <c r="CA957" s="319"/>
      <c r="CB957" s="319"/>
      <c r="CC957" s="319"/>
      <c r="CD957" s="319"/>
      <c r="CE957" s="319"/>
      <c r="CF957" s="319"/>
      <c r="CG957" s="319"/>
      <c r="CH957" s="319"/>
      <c r="CI957" s="319"/>
      <c r="CJ957" s="319"/>
      <c r="CK957" s="319"/>
    </row>
    <row r="958" spans="1:89">
      <c r="A958" s="315"/>
      <c r="B958" s="423"/>
      <c r="C958" s="424"/>
      <c r="D958" s="424"/>
      <c r="E958" s="424"/>
      <c r="F958" s="424"/>
      <c r="G958" s="424"/>
      <c r="H958" s="424"/>
      <c r="I958" s="424"/>
      <c r="J958" s="424"/>
      <c r="K958" s="425"/>
      <c r="L958" s="320"/>
      <c r="M958" s="319"/>
      <c r="N958" s="319"/>
      <c r="O958" s="319"/>
      <c r="P958" s="319"/>
      <c r="Q958" s="319"/>
      <c r="R958" s="319"/>
      <c r="S958" s="319"/>
      <c r="T958" s="319"/>
      <c r="U958" s="319"/>
      <c r="V958" s="319"/>
      <c r="W958" s="319"/>
      <c r="X958" s="319"/>
      <c r="Y958" s="319"/>
      <c r="Z958" s="319"/>
      <c r="AA958" s="319"/>
      <c r="AB958" s="319"/>
      <c r="AC958" s="319"/>
      <c r="AD958" s="319"/>
      <c r="AE958" s="319"/>
      <c r="AF958" s="319"/>
      <c r="AG958" s="319"/>
      <c r="AH958" s="319"/>
      <c r="AI958" s="319"/>
      <c r="AJ958" s="319"/>
      <c r="AK958" s="319"/>
      <c r="AL958" s="319"/>
      <c r="AM958" s="319"/>
      <c r="AN958" s="319"/>
      <c r="AO958" s="319"/>
      <c r="AP958" s="319"/>
      <c r="AQ958" s="319"/>
      <c r="AR958" s="319"/>
      <c r="AS958" s="319"/>
      <c r="AT958" s="319"/>
      <c r="AU958" s="319"/>
      <c r="AV958" s="319"/>
      <c r="AW958" s="319"/>
      <c r="AX958" s="319"/>
      <c r="AY958" s="319"/>
      <c r="AZ958" s="319"/>
      <c r="BA958" s="319"/>
      <c r="BB958" s="319"/>
      <c r="BC958" s="319"/>
      <c r="BD958" s="319"/>
      <c r="BE958" s="319"/>
      <c r="BF958" s="319"/>
      <c r="BG958" s="319"/>
      <c r="BH958" s="319"/>
      <c r="BI958" s="319"/>
      <c r="BJ958" s="319"/>
      <c r="BK958" s="319"/>
      <c r="BL958" s="319"/>
      <c r="BM958" s="319"/>
      <c r="BN958" s="319"/>
      <c r="BO958" s="319"/>
      <c r="BP958" s="319"/>
      <c r="BQ958" s="319"/>
      <c r="BR958" s="319"/>
      <c r="BS958" s="319"/>
      <c r="BT958" s="319"/>
      <c r="BU958" s="319"/>
      <c r="BV958" s="319"/>
      <c r="BW958" s="319"/>
      <c r="BX958" s="319"/>
      <c r="BY958" s="319"/>
      <c r="BZ958" s="319"/>
      <c r="CA958" s="319"/>
      <c r="CB958" s="319"/>
      <c r="CC958" s="319"/>
      <c r="CD958" s="319"/>
      <c r="CE958" s="319"/>
      <c r="CF958" s="319"/>
      <c r="CG958" s="319"/>
      <c r="CH958" s="319"/>
      <c r="CI958" s="319"/>
      <c r="CJ958" s="319"/>
      <c r="CK958" s="319"/>
    </row>
    <row r="959" spans="1:89">
      <c r="A959" s="315"/>
      <c r="B959" s="423"/>
      <c r="C959" s="424"/>
      <c r="D959" s="424"/>
      <c r="E959" s="424"/>
      <c r="F959" s="424"/>
      <c r="G959" s="424"/>
      <c r="H959" s="424"/>
      <c r="I959" s="424"/>
      <c r="J959" s="424"/>
      <c r="K959" s="425"/>
      <c r="L959" s="320"/>
      <c r="M959" s="319"/>
      <c r="N959" s="319"/>
      <c r="O959" s="319"/>
      <c r="P959" s="319"/>
      <c r="Q959" s="319"/>
      <c r="R959" s="319"/>
      <c r="S959" s="319"/>
      <c r="T959" s="319"/>
      <c r="U959" s="319"/>
      <c r="V959" s="319"/>
      <c r="W959" s="319"/>
      <c r="X959" s="319"/>
      <c r="Y959" s="319"/>
      <c r="Z959" s="319"/>
      <c r="AA959" s="319"/>
      <c r="AB959" s="319"/>
      <c r="AC959" s="319"/>
      <c r="AD959" s="319"/>
      <c r="AE959" s="319"/>
      <c r="AF959" s="319"/>
      <c r="AG959" s="319"/>
      <c r="AH959" s="319"/>
      <c r="AI959" s="319"/>
      <c r="AJ959" s="319"/>
      <c r="AK959" s="319"/>
      <c r="AL959" s="319"/>
      <c r="AM959" s="319"/>
      <c r="AN959" s="319"/>
      <c r="AO959" s="319"/>
      <c r="AP959" s="319"/>
      <c r="AQ959" s="319"/>
      <c r="AR959" s="319"/>
      <c r="AS959" s="319"/>
      <c r="AT959" s="319"/>
      <c r="AU959" s="319"/>
      <c r="AV959" s="319"/>
      <c r="AW959" s="319"/>
      <c r="AX959" s="319"/>
      <c r="AY959" s="319"/>
      <c r="AZ959" s="319"/>
      <c r="BA959" s="319"/>
      <c r="BB959" s="319"/>
      <c r="BC959" s="319"/>
      <c r="BD959" s="319"/>
      <c r="BE959" s="319"/>
      <c r="BF959" s="319"/>
      <c r="BG959" s="319"/>
      <c r="BH959" s="319"/>
      <c r="BI959" s="319"/>
      <c r="BJ959" s="319"/>
      <c r="BK959" s="319"/>
      <c r="BL959" s="319"/>
      <c r="BM959" s="319"/>
      <c r="BN959" s="319"/>
      <c r="BO959" s="319"/>
      <c r="BP959" s="319"/>
      <c r="BQ959" s="319"/>
      <c r="BR959" s="319"/>
      <c r="BS959" s="319"/>
      <c r="BT959" s="319"/>
      <c r="BU959" s="319"/>
      <c r="BV959" s="319"/>
      <c r="BW959" s="319"/>
      <c r="BX959" s="319"/>
      <c r="BY959" s="319"/>
      <c r="BZ959" s="319"/>
      <c r="CA959" s="319"/>
      <c r="CB959" s="319"/>
      <c r="CC959" s="319"/>
      <c r="CD959" s="319"/>
      <c r="CE959" s="319"/>
      <c r="CF959" s="319"/>
      <c r="CG959" s="319"/>
      <c r="CH959" s="319"/>
      <c r="CI959" s="319"/>
      <c r="CJ959" s="319"/>
      <c r="CK959" s="319"/>
    </row>
    <row r="960" spans="1:89">
      <c r="A960" s="315"/>
      <c r="B960" s="423"/>
      <c r="C960" s="424"/>
      <c r="D960" s="424"/>
      <c r="E960" s="424"/>
      <c r="F960" s="424"/>
      <c r="G960" s="424"/>
      <c r="H960" s="424"/>
      <c r="I960" s="424"/>
      <c r="J960" s="424"/>
      <c r="K960" s="425"/>
      <c r="L960" s="320"/>
      <c r="M960" s="319"/>
      <c r="N960" s="319"/>
      <c r="O960" s="319"/>
      <c r="P960" s="319"/>
      <c r="Q960" s="319"/>
      <c r="R960" s="319"/>
      <c r="S960" s="319"/>
      <c r="T960" s="319"/>
      <c r="U960" s="319"/>
      <c r="V960" s="319"/>
      <c r="W960" s="319"/>
      <c r="X960" s="319"/>
      <c r="Y960" s="319"/>
      <c r="Z960" s="319"/>
      <c r="AA960" s="319"/>
      <c r="AB960" s="319"/>
      <c r="AC960" s="319"/>
      <c r="AD960" s="319"/>
      <c r="AE960" s="319"/>
      <c r="AF960" s="319"/>
      <c r="AG960" s="319"/>
      <c r="AH960" s="319"/>
      <c r="AI960" s="319"/>
      <c r="AJ960" s="319"/>
      <c r="AK960" s="319"/>
      <c r="AL960" s="319"/>
      <c r="AM960" s="319"/>
      <c r="AN960" s="319"/>
      <c r="AO960" s="319"/>
      <c r="AP960" s="319"/>
      <c r="AQ960" s="319"/>
      <c r="AR960" s="319"/>
      <c r="AS960" s="319"/>
      <c r="AT960" s="319"/>
      <c r="AU960" s="319"/>
      <c r="AV960" s="319"/>
      <c r="AW960" s="319"/>
      <c r="AX960" s="319"/>
      <c r="AY960" s="319"/>
      <c r="AZ960" s="319"/>
      <c r="BA960" s="319"/>
      <c r="BB960" s="319"/>
      <c r="BC960" s="319"/>
      <c r="BD960" s="319"/>
      <c r="BE960" s="319"/>
      <c r="BF960" s="319"/>
      <c r="BG960" s="319"/>
      <c r="BH960" s="319"/>
      <c r="BI960" s="319"/>
      <c r="BJ960" s="319"/>
      <c r="BK960" s="319"/>
      <c r="BL960" s="319"/>
      <c r="BM960" s="319"/>
      <c r="BN960" s="319"/>
      <c r="BO960" s="319"/>
      <c r="BP960" s="319"/>
      <c r="BQ960" s="319"/>
      <c r="BR960" s="319"/>
      <c r="BS960" s="319"/>
      <c r="BT960" s="319"/>
      <c r="BU960" s="319"/>
      <c r="BV960" s="319"/>
      <c r="BW960" s="319"/>
      <c r="BX960" s="319"/>
      <c r="BY960" s="319"/>
      <c r="BZ960" s="319"/>
      <c r="CA960" s="319"/>
      <c r="CB960" s="319"/>
      <c r="CC960" s="319"/>
      <c r="CD960" s="319"/>
      <c r="CE960" s="319"/>
      <c r="CF960" s="319"/>
      <c r="CG960" s="319"/>
      <c r="CH960" s="319"/>
      <c r="CI960" s="319"/>
      <c r="CJ960" s="319"/>
      <c r="CK960" s="319"/>
    </row>
    <row r="961" spans="1:89">
      <c r="A961" s="315"/>
      <c r="B961" s="423"/>
      <c r="C961" s="424"/>
      <c r="D961" s="424"/>
      <c r="E961" s="424"/>
      <c r="F961" s="424"/>
      <c r="G961" s="424"/>
      <c r="H961" s="424"/>
      <c r="I961" s="424"/>
      <c r="J961" s="424"/>
      <c r="K961" s="425"/>
      <c r="L961" s="320"/>
      <c r="M961" s="319"/>
      <c r="N961" s="319"/>
      <c r="O961" s="319"/>
      <c r="P961" s="319"/>
      <c r="Q961" s="319"/>
      <c r="R961" s="319"/>
      <c r="S961" s="319"/>
      <c r="T961" s="319"/>
      <c r="U961" s="319"/>
      <c r="V961" s="319"/>
      <c r="W961" s="319"/>
      <c r="X961" s="319"/>
      <c r="Y961" s="319"/>
      <c r="Z961" s="319"/>
      <c r="AA961" s="319"/>
      <c r="AB961" s="319"/>
      <c r="AC961" s="319"/>
      <c r="AD961" s="319"/>
      <c r="AE961" s="319"/>
      <c r="AF961" s="319"/>
      <c r="AG961" s="319"/>
      <c r="AH961" s="319"/>
      <c r="AI961" s="319"/>
      <c r="AJ961" s="319"/>
      <c r="AK961" s="319"/>
      <c r="AL961" s="319"/>
      <c r="AM961" s="319"/>
      <c r="AN961" s="319"/>
      <c r="AO961" s="319"/>
      <c r="AP961" s="319"/>
      <c r="AQ961" s="319"/>
      <c r="AR961" s="319"/>
      <c r="AS961" s="319"/>
      <c r="AT961" s="319"/>
      <c r="AU961" s="319"/>
      <c r="AV961" s="319"/>
      <c r="AW961" s="319"/>
      <c r="AX961" s="319"/>
      <c r="AY961" s="319"/>
      <c r="AZ961" s="319"/>
      <c r="BA961" s="319"/>
      <c r="BB961" s="319"/>
      <c r="BC961" s="319"/>
      <c r="BD961" s="319"/>
      <c r="BE961" s="319"/>
      <c r="BF961" s="319"/>
      <c r="BG961" s="319"/>
      <c r="BH961" s="319"/>
      <c r="BI961" s="319"/>
      <c r="BJ961" s="319"/>
      <c r="BK961" s="319"/>
      <c r="BL961" s="319"/>
      <c r="BM961" s="319"/>
      <c r="BN961" s="319"/>
      <c r="BO961" s="319"/>
      <c r="BP961" s="319"/>
      <c r="BQ961" s="319"/>
      <c r="BR961" s="319"/>
      <c r="BS961" s="319"/>
      <c r="BT961" s="319"/>
      <c r="BU961" s="319"/>
      <c r="BV961" s="319"/>
      <c r="BW961" s="319"/>
      <c r="BX961" s="319"/>
      <c r="BY961" s="319"/>
      <c r="BZ961" s="319"/>
      <c r="CA961" s="319"/>
      <c r="CB961" s="319"/>
      <c r="CC961" s="319"/>
      <c r="CD961" s="319"/>
      <c r="CE961" s="319"/>
      <c r="CF961" s="319"/>
      <c r="CG961" s="319"/>
      <c r="CH961" s="319"/>
      <c r="CI961" s="319"/>
      <c r="CJ961" s="319"/>
      <c r="CK961" s="319"/>
    </row>
    <row r="962" spans="1:89">
      <c r="A962" s="315"/>
      <c r="B962" s="423"/>
      <c r="C962" s="424"/>
      <c r="D962" s="424"/>
      <c r="E962" s="424"/>
      <c r="F962" s="424"/>
      <c r="G962" s="424"/>
      <c r="H962" s="424"/>
      <c r="I962" s="424"/>
      <c r="J962" s="424"/>
      <c r="K962" s="425"/>
      <c r="L962" s="320"/>
      <c r="M962" s="319"/>
      <c r="N962" s="319"/>
      <c r="O962" s="319"/>
      <c r="P962" s="319"/>
      <c r="Q962" s="319"/>
      <c r="R962" s="319"/>
      <c r="S962" s="319"/>
      <c r="T962" s="319"/>
      <c r="U962" s="319"/>
      <c r="V962" s="319"/>
      <c r="W962" s="319"/>
      <c r="X962" s="319"/>
      <c r="Y962" s="319"/>
      <c r="Z962" s="319"/>
      <c r="AA962" s="319"/>
      <c r="AB962" s="319"/>
      <c r="AC962" s="319"/>
      <c r="AD962" s="319"/>
      <c r="AE962" s="319"/>
      <c r="AF962" s="319"/>
      <c r="AG962" s="319"/>
      <c r="AH962" s="319"/>
      <c r="AI962" s="319"/>
      <c r="AJ962" s="319"/>
      <c r="AK962" s="319"/>
      <c r="AL962" s="319"/>
      <c r="AM962" s="319"/>
      <c r="AN962" s="319"/>
      <c r="AO962" s="319"/>
      <c r="AP962" s="319"/>
      <c r="AQ962" s="319"/>
      <c r="AR962" s="319"/>
      <c r="AS962" s="319"/>
      <c r="AT962" s="319"/>
      <c r="AU962" s="319"/>
      <c r="AV962" s="319"/>
      <c r="AW962" s="319"/>
      <c r="AX962" s="319"/>
      <c r="AY962" s="319"/>
      <c r="AZ962" s="319"/>
      <c r="BA962" s="319"/>
      <c r="BB962" s="319"/>
      <c r="BC962" s="319"/>
      <c r="BD962" s="319"/>
      <c r="BE962" s="319"/>
      <c r="BF962" s="319"/>
      <c r="BG962" s="319"/>
      <c r="BH962" s="319"/>
      <c r="BI962" s="319"/>
      <c r="BJ962" s="319"/>
      <c r="BK962" s="319"/>
      <c r="BL962" s="319"/>
      <c r="BM962" s="319"/>
      <c r="BN962" s="319"/>
      <c r="BO962" s="319"/>
      <c r="BP962" s="319"/>
      <c r="BQ962" s="319"/>
      <c r="BR962" s="319"/>
      <c r="BS962" s="319"/>
      <c r="BT962" s="319"/>
      <c r="BU962" s="319"/>
      <c r="BV962" s="319"/>
      <c r="BW962" s="319"/>
      <c r="BX962" s="319"/>
      <c r="BY962" s="319"/>
      <c r="BZ962" s="319"/>
      <c r="CA962" s="319"/>
      <c r="CB962" s="319"/>
      <c r="CC962" s="319"/>
      <c r="CD962" s="319"/>
      <c r="CE962" s="319"/>
      <c r="CF962" s="319"/>
      <c r="CG962" s="319"/>
      <c r="CH962" s="319"/>
      <c r="CI962" s="319"/>
      <c r="CJ962" s="319"/>
      <c r="CK962" s="319"/>
    </row>
    <row r="963" spans="1:89">
      <c r="A963" s="315"/>
      <c r="B963" s="423"/>
      <c r="C963" s="424"/>
      <c r="D963" s="424"/>
      <c r="E963" s="424"/>
      <c r="F963" s="424"/>
      <c r="G963" s="424"/>
      <c r="H963" s="424"/>
      <c r="I963" s="424"/>
      <c r="J963" s="424"/>
      <c r="K963" s="425"/>
      <c r="L963" s="320"/>
      <c r="M963" s="319"/>
      <c r="N963" s="319"/>
      <c r="O963" s="319"/>
      <c r="P963" s="319"/>
      <c r="Q963" s="319"/>
      <c r="R963" s="319"/>
      <c r="S963" s="319"/>
      <c r="T963" s="319"/>
      <c r="U963" s="319"/>
      <c r="V963" s="319"/>
      <c r="W963" s="319"/>
      <c r="X963" s="319"/>
      <c r="Y963" s="319"/>
      <c r="Z963" s="319"/>
      <c r="AA963" s="319"/>
      <c r="AB963" s="319"/>
      <c r="AC963" s="319"/>
      <c r="AD963" s="319"/>
      <c r="AE963" s="319"/>
      <c r="AF963" s="319"/>
      <c r="AG963" s="319"/>
      <c r="AH963" s="319"/>
      <c r="AI963" s="319"/>
      <c r="AJ963" s="319"/>
      <c r="AK963" s="319"/>
      <c r="AL963" s="319"/>
      <c r="AM963" s="319"/>
      <c r="AN963" s="319"/>
      <c r="AO963" s="319"/>
      <c r="AP963" s="319"/>
      <c r="AQ963" s="319"/>
      <c r="AR963" s="319"/>
      <c r="AS963" s="319"/>
      <c r="AT963" s="319"/>
      <c r="AU963" s="319"/>
      <c r="AV963" s="319"/>
      <c r="AW963" s="319"/>
      <c r="AX963" s="319"/>
      <c r="AY963" s="319"/>
      <c r="AZ963" s="319"/>
      <c r="BA963" s="319"/>
      <c r="BB963" s="319"/>
      <c r="BC963" s="319"/>
      <c r="BD963" s="319"/>
      <c r="BE963" s="319"/>
      <c r="BF963" s="319"/>
      <c r="BG963" s="319"/>
      <c r="BH963" s="319"/>
      <c r="BI963" s="319"/>
      <c r="BJ963" s="319"/>
      <c r="BK963" s="319"/>
      <c r="BL963" s="319"/>
      <c r="BM963" s="319"/>
      <c r="BN963" s="319"/>
      <c r="BO963" s="319"/>
      <c r="BP963" s="319"/>
      <c r="BQ963" s="319"/>
      <c r="BR963" s="319"/>
      <c r="BS963" s="319"/>
      <c r="BT963" s="319"/>
      <c r="BU963" s="319"/>
      <c r="BV963" s="319"/>
      <c r="BW963" s="319"/>
      <c r="BX963" s="319"/>
      <c r="BY963" s="319"/>
      <c r="BZ963" s="319"/>
      <c r="CA963" s="319"/>
      <c r="CB963" s="319"/>
      <c r="CC963" s="319"/>
      <c r="CD963" s="319"/>
      <c r="CE963" s="319"/>
      <c r="CF963" s="319"/>
      <c r="CG963" s="319"/>
      <c r="CH963" s="319"/>
      <c r="CI963" s="319"/>
      <c r="CJ963" s="319"/>
      <c r="CK963" s="319"/>
    </row>
    <row r="964" spans="1:89">
      <c r="A964" s="315"/>
      <c r="B964" s="423"/>
      <c r="C964" s="424"/>
      <c r="D964" s="424"/>
      <c r="E964" s="424"/>
      <c r="F964" s="424"/>
      <c r="G964" s="424"/>
      <c r="H964" s="424"/>
      <c r="I964" s="424"/>
      <c r="J964" s="424"/>
      <c r="K964" s="425"/>
      <c r="L964" s="320"/>
      <c r="M964" s="319"/>
      <c r="N964" s="319"/>
      <c r="O964" s="319"/>
      <c r="P964" s="319"/>
      <c r="Q964" s="319"/>
      <c r="R964" s="319"/>
      <c r="S964" s="319"/>
      <c r="T964" s="319"/>
      <c r="U964" s="319"/>
      <c r="V964" s="319"/>
      <c r="W964" s="319"/>
      <c r="X964" s="319"/>
      <c r="Y964" s="319"/>
      <c r="Z964" s="319"/>
      <c r="AA964" s="319"/>
      <c r="AB964" s="319"/>
      <c r="AC964" s="319"/>
      <c r="AD964" s="319"/>
      <c r="AE964" s="319"/>
      <c r="AF964" s="319"/>
      <c r="AG964" s="319"/>
      <c r="AH964" s="319"/>
      <c r="AI964" s="319"/>
      <c r="AJ964" s="319"/>
      <c r="AK964" s="319"/>
      <c r="AL964" s="319"/>
      <c r="AM964" s="319"/>
      <c r="AN964" s="319"/>
      <c r="AO964" s="319"/>
      <c r="AP964" s="319"/>
      <c r="AQ964" s="319"/>
      <c r="AR964" s="319"/>
      <c r="AS964" s="319"/>
      <c r="AT964" s="319"/>
      <c r="AU964" s="319"/>
      <c r="AV964" s="319"/>
      <c r="AW964" s="319"/>
      <c r="AX964" s="319"/>
      <c r="AY964" s="319"/>
      <c r="AZ964" s="319"/>
      <c r="BA964" s="319"/>
      <c r="BB964" s="319"/>
      <c r="BC964" s="319"/>
      <c r="BD964" s="319"/>
      <c r="BE964" s="319"/>
      <c r="BF964" s="319"/>
      <c r="BG964" s="319"/>
      <c r="BH964" s="319"/>
      <c r="BI964" s="319"/>
      <c r="BJ964" s="319"/>
      <c r="BK964" s="319"/>
      <c r="BL964" s="319"/>
      <c r="BM964" s="319"/>
      <c r="BN964" s="319"/>
      <c r="BO964" s="319"/>
      <c r="BP964" s="319"/>
      <c r="BQ964" s="319"/>
      <c r="BR964" s="319"/>
      <c r="BS964" s="319"/>
      <c r="BT964" s="319"/>
      <c r="BU964" s="319"/>
      <c r="BV964" s="319"/>
      <c r="BW964" s="319"/>
      <c r="BX964" s="319"/>
      <c r="BY964" s="319"/>
      <c r="BZ964" s="319"/>
      <c r="CA964" s="319"/>
      <c r="CB964" s="319"/>
      <c r="CC964" s="319"/>
      <c r="CD964" s="319"/>
      <c r="CE964" s="319"/>
      <c r="CF964" s="319"/>
      <c r="CG964" s="319"/>
      <c r="CH964" s="319"/>
      <c r="CI964" s="319"/>
      <c r="CJ964" s="319"/>
      <c r="CK964" s="319"/>
    </row>
    <row r="965" spans="1:89">
      <c r="A965" s="315"/>
      <c r="B965" s="423"/>
      <c r="C965" s="424"/>
      <c r="D965" s="424"/>
      <c r="E965" s="424"/>
      <c r="F965" s="424"/>
      <c r="G965" s="424"/>
      <c r="H965" s="424"/>
      <c r="I965" s="424"/>
      <c r="J965" s="424"/>
      <c r="K965" s="425"/>
      <c r="L965" s="320"/>
      <c r="M965" s="319"/>
      <c r="N965" s="319"/>
      <c r="O965" s="319"/>
      <c r="P965" s="319"/>
      <c r="Q965" s="319"/>
      <c r="R965" s="319"/>
      <c r="S965" s="319"/>
      <c r="T965" s="319"/>
      <c r="U965" s="319"/>
      <c r="V965" s="319"/>
      <c r="W965" s="319"/>
      <c r="X965" s="319"/>
      <c r="Y965" s="319"/>
      <c r="Z965" s="319"/>
      <c r="AA965" s="319"/>
      <c r="AB965" s="319"/>
      <c r="AC965" s="319"/>
      <c r="AD965" s="319"/>
      <c r="AE965" s="319"/>
      <c r="AF965" s="319"/>
      <c r="AG965" s="319"/>
      <c r="AH965" s="319"/>
      <c r="AI965" s="319"/>
      <c r="AJ965" s="319"/>
      <c r="AK965" s="319"/>
      <c r="AL965" s="319"/>
      <c r="AM965" s="319"/>
      <c r="AN965" s="319"/>
      <c r="AO965" s="319"/>
      <c r="AP965" s="319"/>
      <c r="AQ965" s="319"/>
      <c r="AR965" s="319"/>
      <c r="AS965" s="319"/>
      <c r="AT965" s="319"/>
      <c r="AU965" s="319"/>
      <c r="AV965" s="319"/>
      <c r="AW965" s="319"/>
      <c r="AX965" s="319"/>
      <c r="AY965" s="319"/>
      <c r="AZ965" s="319"/>
      <c r="BA965" s="319"/>
      <c r="BB965" s="319"/>
      <c r="BC965" s="319"/>
      <c r="BD965" s="319"/>
      <c r="BE965" s="319"/>
      <c r="BF965" s="319"/>
      <c r="BG965" s="319"/>
      <c r="BH965" s="319"/>
      <c r="BI965" s="319"/>
      <c r="BJ965" s="319"/>
      <c r="BK965" s="319"/>
      <c r="BL965" s="319"/>
      <c r="BM965" s="319"/>
      <c r="BN965" s="319"/>
      <c r="BO965" s="319"/>
      <c r="BP965" s="319"/>
      <c r="BQ965" s="319"/>
      <c r="BR965" s="319"/>
      <c r="BS965" s="319"/>
      <c r="BT965" s="319"/>
      <c r="BU965" s="319"/>
      <c r="BV965" s="319"/>
      <c r="BW965" s="319"/>
      <c r="BX965" s="319"/>
      <c r="BY965" s="319"/>
      <c r="BZ965" s="319"/>
      <c r="CA965" s="319"/>
      <c r="CB965" s="319"/>
      <c r="CC965" s="319"/>
      <c r="CD965" s="319"/>
      <c r="CE965" s="319"/>
      <c r="CF965" s="319"/>
      <c r="CG965" s="319"/>
      <c r="CH965" s="319"/>
      <c r="CI965" s="319"/>
      <c r="CJ965" s="319"/>
      <c r="CK965" s="319"/>
    </row>
    <row r="966" spans="1:89">
      <c r="A966" s="315"/>
      <c r="B966" s="423"/>
      <c r="C966" s="424"/>
      <c r="D966" s="424"/>
      <c r="E966" s="424"/>
      <c r="F966" s="424"/>
      <c r="G966" s="424"/>
      <c r="H966" s="424"/>
      <c r="I966" s="424"/>
      <c r="J966" s="424"/>
      <c r="K966" s="425"/>
      <c r="L966" s="320"/>
      <c r="M966" s="319"/>
      <c r="N966" s="319"/>
      <c r="O966" s="319"/>
      <c r="P966" s="319"/>
      <c r="Q966" s="319"/>
      <c r="R966" s="319"/>
      <c r="S966" s="319"/>
      <c r="T966" s="319"/>
      <c r="U966" s="319"/>
      <c r="V966" s="319"/>
      <c r="W966" s="319"/>
      <c r="X966" s="319"/>
      <c r="Y966" s="319"/>
      <c r="Z966" s="319"/>
      <c r="AA966" s="319"/>
      <c r="AB966" s="319"/>
      <c r="AC966" s="319"/>
      <c r="AD966" s="319"/>
      <c r="AE966" s="319"/>
      <c r="AF966" s="319"/>
      <c r="AG966" s="319"/>
      <c r="AH966" s="319"/>
      <c r="AI966" s="319"/>
      <c r="AJ966" s="319"/>
      <c r="AK966" s="319"/>
      <c r="AL966" s="319"/>
      <c r="AM966" s="319"/>
      <c r="AN966" s="319"/>
      <c r="AO966" s="319"/>
      <c r="AP966" s="319"/>
      <c r="AQ966" s="319"/>
      <c r="AR966" s="319"/>
      <c r="AS966" s="319"/>
      <c r="AT966" s="319"/>
      <c r="AU966" s="319"/>
      <c r="AV966" s="319"/>
      <c r="AW966" s="319"/>
      <c r="AX966" s="319"/>
      <c r="AY966" s="319"/>
      <c r="AZ966" s="319"/>
      <c r="BA966" s="319"/>
      <c r="BB966" s="319"/>
      <c r="BC966" s="319"/>
      <c r="BD966" s="319"/>
      <c r="BE966" s="319"/>
      <c r="BF966" s="319"/>
      <c r="BG966" s="319"/>
      <c r="BH966" s="319"/>
      <c r="BI966" s="319"/>
      <c r="BJ966" s="319"/>
      <c r="BK966" s="319"/>
      <c r="BL966" s="319"/>
      <c r="BM966" s="319"/>
      <c r="BN966" s="319"/>
      <c r="BO966" s="319"/>
      <c r="BP966" s="319"/>
      <c r="BQ966" s="319"/>
      <c r="BR966" s="319"/>
      <c r="BS966" s="319"/>
      <c r="BT966" s="319"/>
      <c r="BU966" s="319"/>
      <c r="BV966" s="319"/>
      <c r="BW966" s="319"/>
      <c r="BX966" s="319"/>
      <c r="BY966" s="319"/>
      <c r="BZ966" s="319"/>
      <c r="CA966" s="319"/>
      <c r="CB966" s="319"/>
      <c r="CC966" s="319"/>
      <c r="CD966" s="319"/>
      <c r="CE966" s="319"/>
      <c r="CF966" s="319"/>
      <c r="CG966" s="319"/>
      <c r="CH966" s="319"/>
      <c r="CI966" s="319"/>
      <c r="CJ966" s="319"/>
      <c r="CK966" s="319"/>
    </row>
    <row r="967" spans="1:89">
      <c r="A967" s="315"/>
      <c r="B967" s="423"/>
      <c r="C967" s="424"/>
      <c r="D967" s="424"/>
      <c r="E967" s="424"/>
      <c r="F967" s="424"/>
      <c r="G967" s="424"/>
      <c r="H967" s="424"/>
      <c r="I967" s="424"/>
      <c r="J967" s="424"/>
      <c r="K967" s="425"/>
      <c r="L967" s="320"/>
      <c r="M967" s="319"/>
      <c r="N967" s="319"/>
      <c r="O967" s="319"/>
      <c r="P967" s="319"/>
      <c r="Q967" s="319"/>
      <c r="R967" s="319"/>
      <c r="S967" s="319"/>
      <c r="T967" s="319"/>
      <c r="U967" s="319"/>
      <c r="V967" s="319"/>
      <c r="W967" s="319"/>
      <c r="X967" s="319"/>
      <c r="Y967" s="319"/>
      <c r="Z967" s="319"/>
      <c r="AA967" s="319"/>
      <c r="AB967" s="319"/>
      <c r="AC967" s="319"/>
      <c r="AD967" s="319"/>
      <c r="AE967" s="319"/>
      <c r="AF967" s="319"/>
      <c r="AG967" s="319"/>
      <c r="AH967" s="319"/>
      <c r="AI967" s="319"/>
      <c r="AJ967" s="319"/>
      <c r="AK967" s="319"/>
      <c r="AL967" s="319"/>
      <c r="AM967" s="319"/>
      <c r="AN967" s="319"/>
      <c r="AO967" s="319"/>
      <c r="AP967" s="319"/>
      <c r="AQ967" s="319"/>
      <c r="AR967" s="319"/>
      <c r="AS967" s="319"/>
      <c r="AT967" s="319"/>
      <c r="AU967" s="319"/>
      <c r="AV967" s="319"/>
      <c r="AW967" s="319"/>
      <c r="AX967" s="319"/>
      <c r="AY967" s="319"/>
      <c r="AZ967" s="319"/>
      <c r="BA967" s="319"/>
      <c r="BB967" s="319"/>
      <c r="BC967" s="319"/>
      <c r="BD967" s="319"/>
      <c r="BE967" s="319"/>
      <c r="BF967" s="319"/>
      <c r="BG967" s="319"/>
      <c r="BH967" s="319"/>
      <c r="BI967" s="319"/>
      <c r="BJ967" s="319"/>
      <c r="BK967" s="319"/>
      <c r="BL967" s="319"/>
      <c r="BM967" s="319"/>
      <c r="BN967" s="319"/>
      <c r="BO967" s="319"/>
      <c r="BP967" s="319"/>
      <c r="BQ967" s="319"/>
      <c r="BR967" s="319"/>
      <c r="BS967" s="319"/>
      <c r="BT967" s="319"/>
      <c r="BU967" s="319"/>
      <c r="BV967" s="319"/>
      <c r="BW967" s="319"/>
      <c r="BX967" s="319"/>
      <c r="BY967" s="319"/>
      <c r="BZ967" s="319"/>
      <c r="CA967" s="319"/>
      <c r="CB967" s="319"/>
      <c r="CC967" s="319"/>
      <c r="CD967" s="319"/>
      <c r="CE967" s="319"/>
      <c r="CF967" s="319"/>
      <c r="CG967" s="319"/>
      <c r="CH967" s="319"/>
      <c r="CI967" s="319"/>
      <c r="CJ967" s="319"/>
      <c r="CK967" s="319"/>
    </row>
    <row r="968" spans="1:89">
      <c r="A968" s="315"/>
      <c r="B968" s="423"/>
      <c r="C968" s="424"/>
      <c r="D968" s="424"/>
      <c r="E968" s="424"/>
      <c r="F968" s="424"/>
      <c r="G968" s="424"/>
      <c r="H968" s="424"/>
      <c r="I968" s="424"/>
      <c r="J968" s="424"/>
      <c r="K968" s="425"/>
      <c r="L968" s="320"/>
      <c r="M968" s="319"/>
      <c r="N968" s="319"/>
      <c r="O968" s="319"/>
      <c r="P968" s="319"/>
      <c r="Q968" s="319"/>
      <c r="R968" s="319"/>
      <c r="S968" s="319"/>
      <c r="T968" s="319"/>
      <c r="U968" s="319"/>
      <c r="V968" s="319"/>
      <c r="W968" s="319"/>
      <c r="X968" s="319"/>
      <c r="Y968" s="319"/>
      <c r="Z968" s="319"/>
      <c r="AA968" s="319"/>
      <c r="AB968" s="319"/>
      <c r="AC968" s="319"/>
      <c r="AD968" s="319"/>
      <c r="AE968" s="319"/>
      <c r="AF968" s="319"/>
      <c r="AG968" s="319"/>
      <c r="AH968" s="319"/>
      <c r="AI968" s="319"/>
      <c r="AJ968" s="319"/>
      <c r="AK968" s="319"/>
      <c r="AL968" s="319"/>
      <c r="AM968" s="319"/>
      <c r="AN968" s="319"/>
      <c r="AO968" s="319"/>
      <c r="AP968" s="319"/>
      <c r="AQ968" s="319"/>
      <c r="AR968" s="319"/>
      <c r="AS968" s="319"/>
      <c r="AT968" s="319"/>
      <c r="AU968" s="319"/>
      <c r="AV968" s="319"/>
      <c r="AW968" s="319"/>
      <c r="AX968" s="319"/>
      <c r="AY968" s="319"/>
      <c r="AZ968" s="319"/>
      <c r="BA968" s="319"/>
      <c r="BB968" s="319"/>
      <c r="BC968" s="319"/>
      <c r="BD968" s="319"/>
      <c r="BE968" s="319"/>
      <c r="BF968" s="319"/>
      <c r="BG968" s="319"/>
      <c r="BH968" s="319"/>
      <c r="BI968" s="319"/>
      <c r="BJ968" s="319"/>
      <c r="BK968" s="319"/>
      <c r="BL968" s="319"/>
      <c r="BM968" s="319"/>
      <c r="BN968" s="319"/>
      <c r="BO968" s="319"/>
      <c r="BP968" s="319"/>
      <c r="BQ968" s="319"/>
      <c r="BR968" s="319"/>
      <c r="BS968" s="319"/>
      <c r="BT968" s="319"/>
      <c r="BU968" s="319"/>
      <c r="BV968" s="319"/>
      <c r="BW968" s="319"/>
      <c r="BX968" s="319"/>
      <c r="BY968" s="319"/>
      <c r="BZ968" s="319"/>
      <c r="CA968" s="319"/>
      <c r="CB968" s="319"/>
      <c r="CC968" s="319"/>
      <c r="CD968" s="319"/>
      <c r="CE968" s="319"/>
      <c r="CF968" s="319"/>
      <c r="CG968" s="319"/>
      <c r="CH968" s="319"/>
      <c r="CI968" s="319"/>
      <c r="CJ968" s="319"/>
      <c r="CK968" s="319"/>
    </row>
    <row r="969" spans="1:89">
      <c r="A969" s="315"/>
      <c r="B969" s="423"/>
      <c r="C969" s="424"/>
      <c r="D969" s="424"/>
      <c r="E969" s="424"/>
      <c r="F969" s="424"/>
      <c r="G969" s="424"/>
      <c r="H969" s="424"/>
      <c r="I969" s="424"/>
      <c r="J969" s="424"/>
      <c r="K969" s="425"/>
      <c r="L969" s="320"/>
      <c r="M969" s="319"/>
      <c r="N969" s="319"/>
      <c r="O969" s="319"/>
      <c r="P969" s="319"/>
      <c r="Q969" s="319"/>
      <c r="R969" s="319"/>
      <c r="S969" s="319"/>
      <c r="T969" s="319"/>
      <c r="U969" s="319"/>
      <c r="V969" s="319"/>
      <c r="W969" s="319"/>
      <c r="X969" s="319"/>
      <c r="Y969" s="319"/>
      <c r="Z969" s="319"/>
      <c r="AA969" s="319"/>
      <c r="AB969" s="319"/>
      <c r="AC969" s="319"/>
      <c r="AD969" s="319"/>
      <c r="AE969" s="319"/>
      <c r="AF969" s="319"/>
      <c r="AG969" s="319"/>
      <c r="AH969" s="319"/>
      <c r="AI969" s="319"/>
      <c r="AJ969" s="319"/>
      <c r="AK969" s="319"/>
      <c r="AL969" s="319"/>
      <c r="AM969" s="319"/>
      <c r="AN969" s="319"/>
      <c r="AO969" s="319"/>
      <c r="AP969" s="319"/>
      <c r="AQ969" s="319"/>
      <c r="AR969" s="319"/>
      <c r="AS969" s="319"/>
      <c r="AT969" s="319"/>
      <c r="AU969" s="319"/>
      <c r="AV969" s="319"/>
      <c r="AW969" s="319"/>
      <c r="AX969" s="319"/>
      <c r="AY969" s="319"/>
      <c r="AZ969" s="319"/>
      <c r="BA969" s="319"/>
      <c r="BB969" s="319"/>
      <c r="BC969" s="319"/>
      <c r="BD969" s="319"/>
      <c r="BE969" s="319"/>
      <c r="BF969" s="319"/>
      <c r="BG969" s="319"/>
      <c r="BH969" s="319"/>
      <c r="BI969" s="319"/>
      <c r="BJ969" s="319"/>
      <c r="BK969" s="319"/>
      <c r="BL969" s="319"/>
      <c r="BM969" s="319"/>
      <c r="BN969" s="319"/>
      <c r="BO969" s="319"/>
      <c r="BP969" s="319"/>
      <c r="BQ969" s="319"/>
      <c r="BR969" s="319"/>
      <c r="BS969" s="319"/>
      <c r="BT969" s="319"/>
      <c r="BU969" s="319"/>
      <c r="BV969" s="319"/>
      <c r="BW969" s="319"/>
      <c r="BX969" s="319"/>
      <c r="BY969" s="319"/>
      <c r="BZ969" s="319"/>
      <c r="CA969" s="319"/>
      <c r="CB969" s="319"/>
      <c r="CC969" s="319"/>
      <c r="CD969" s="319"/>
      <c r="CE969" s="319"/>
      <c r="CF969" s="319"/>
      <c r="CG969" s="319"/>
      <c r="CH969" s="319"/>
      <c r="CI969" s="319"/>
      <c r="CJ969" s="319"/>
      <c r="CK969" s="319"/>
    </row>
    <row r="970" spans="1:89">
      <c r="A970" s="315"/>
      <c r="B970" s="423"/>
      <c r="C970" s="424"/>
      <c r="D970" s="424"/>
      <c r="E970" s="424"/>
      <c r="F970" s="424"/>
      <c r="G970" s="424"/>
      <c r="H970" s="424"/>
      <c r="I970" s="424"/>
      <c r="J970" s="424"/>
      <c r="K970" s="425"/>
      <c r="L970" s="320"/>
      <c r="M970" s="319"/>
      <c r="N970" s="319"/>
      <c r="O970" s="319"/>
      <c r="P970" s="319"/>
      <c r="Q970" s="319"/>
      <c r="R970" s="319"/>
      <c r="S970" s="319"/>
      <c r="T970" s="319"/>
      <c r="U970" s="319"/>
      <c r="V970" s="319"/>
      <c r="W970" s="319"/>
      <c r="X970" s="319"/>
      <c r="Y970" s="319"/>
      <c r="Z970" s="319"/>
      <c r="AA970" s="319"/>
      <c r="AB970" s="319"/>
      <c r="AC970" s="319"/>
      <c r="AD970" s="319"/>
      <c r="AE970" s="319"/>
      <c r="AF970" s="319"/>
      <c r="AG970" s="319"/>
      <c r="AH970" s="319"/>
      <c r="AI970" s="319"/>
      <c r="AJ970" s="319"/>
      <c r="AK970" s="319"/>
      <c r="AL970" s="319"/>
      <c r="AM970" s="319"/>
      <c r="AN970" s="319"/>
      <c r="AO970" s="319"/>
      <c r="AP970" s="319"/>
      <c r="AQ970" s="319"/>
      <c r="AR970" s="319"/>
      <c r="AS970" s="319"/>
      <c r="AT970" s="319"/>
      <c r="AU970" s="319"/>
      <c r="AV970" s="319"/>
      <c r="AW970" s="319"/>
      <c r="AX970" s="319"/>
      <c r="AY970" s="319"/>
      <c r="AZ970" s="319"/>
      <c r="BA970" s="319"/>
      <c r="BB970" s="319"/>
      <c r="BC970" s="319"/>
      <c r="BD970" s="319"/>
      <c r="BE970" s="319"/>
      <c r="BF970" s="319"/>
      <c r="BG970" s="319"/>
      <c r="BH970" s="319"/>
      <c r="BI970" s="319"/>
      <c r="BJ970" s="319"/>
      <c r="BK970" s="319"/>
      <c r="BL970" s="319"/>
      <c r="BM970" s="319"/>
      <c r="BN970" s="319"/>
      <c r="BO970" s="319"/>
      <c r="BP970" s="319"/>
      <c r="BQ970" s="319"/>
      <c r="BR970" s="319"/>
      <c r="BS970" s="319"/>
      <c r="BT970" s="319"/>
      <c r="BU970" s="319"/>
      <c r="BV970" s="319"/>
      <c r="BW970" s="319"/>
      <c r="BX970" s="319"/>
      <c r="BY970" s="319"/>
      <c r="BZ970" s="319"/>
      <c r="CA970" s="319"/>
      <c r="CB970" s="319"/>
      <c r="CC970" s="319"/>
      <c r="CD970" s="319"/>
      <c r="CE970" s="319"/>
      <c r="CF970" s="319"/>
      <c r="CG970" s="319"/>
      <c r="CH970" s="319"/>
      <c r="CI970" s="319"/>
      <c r="CJ970" s="319"/>
      <c r="CK970" s="319"/>
    </row>
    <row r="971" spans="1:89">
      <c r="A971" s="315"/>
      <c r="B971" s="423"/>
      <c r="C971" s="424"/>
      <c r="D971" s="424"/>
      <c r="E971" s="424"/>
      <c r="F971" s="424"/>
      <c r="G971" s="424"/>
      <c r="H971" s="424"/>
      <c r="I971" s="424"/>
      <c r="J971" s="424"/>
      <c r="K971" s="425"/>
      <c r="L971" s="320"/>
      <c r="M971" s="319"/>
      <c r="N971" s="319"/>
      <c r="O971" s="319"/>
      <c r="P971" s="319"/>
      <c r="Q971" s="319"/>
      <c r="R971" s="319"/>
      <c r="S971" s="319"/>
      <c r="T971" s="319"/>
      <c r="U971" s="319"/>
      <c r="V971" s="319"/>
      <c r="W971" s="319"/>
      <c r="X971" s="319"/>
      <c r="Y971" s="319"/>
      <c r="Z971" s="319"/>
      <c r="AA971" s="319"/>
      <c r="AB971" s="319"/>
      <c r="AC971" s="319"/>
      <c r="AD971" s="319"/>
      <c r="AE971" s="319"/>
      <c r="AF971" s="319"/>
      <c r="AG971" s="319"/>
      <c r="AH971" s="319"/>
      <c r="AI971" s="319"/>
      <c r="AJ971" s="319"/>
      <c r="AK971" s="319"/>
      <c r="AL971" s="319"/>
      <c r="AM971" s="319"/>
      <c r="AN971" s="319"/>
      <c r="AO971" s="319"/>
      <c r="AP971" s="319"/>
      <c r="AQ971" s="319"/>
      <c r="AR971" s="319"/>
      <c r="AS971" s="319"/>
      <c r="AT971" s="319"/>
      <c r="AU971" s="319"/>
      <c r="AV971" s="319"/>
      <c r="AW971" s="319"/>
      <c r="AX971" s="319"/>
      <c r="AY971" s="319"/>
      <c r="AZ971" s="319"/>
      <c r="BA971" s="319"/>
      <c r="BB971" s="319"/>
      <c r="BC971" s="319"/>
      <c r="BD971" s="319"/>
      <c r="BE971" s="319"/>
      <c r="BF971" s="319"/>
      <c r="BG971" s="319"/>
      <c r="BH971" s="319"/>
      <c r="BI971" s="319"/>
      <c r="BJ971" s="319"/>
      <c r="BK971" s="319"/>
      <c r="BL971" s="319"/>
      <c r="BM971" s="319"/>
      <c r="BN971" s="319"/>
      <c r="BO971" s="319"/>
      <c r="BP971" s="319"/>
      <c r="BQ971" s="319"/>
      <c r="BR971" s="319"/>
      <c r="BS971" s="319"/>
      <c r="BT971" s="319"/>
      <c r="BU971" s="319"/>
      <c r="BV971" s="319"/>
      <c r="BW971" s="319"/>
      <c r="BX971" s="319"/>
      <c r="BY971" s="319"/>
      <c r="BZ971" s="319"/>
      <c r="CA971" s="319"/>
      <c r="CB971" s="319"/>
      <c r="CC971" s="319"/>
      <c r="CD971" s="319"/>
      <c r="CE971" s="319"/>
      <c r="CF971" s="319"/>
      <c r="CG971" s="319"/>
      <c r="CH971" s="319"/>
      <c r="CI971" s="319"/>
      <c r="CJ971" s="319"/>
      <c r="CK971" s="319"/>
    </row>
    <row r="972" spans="1:89">
      <c r="A972" s="315"/>
      <c r="B972" s="423"/>
      <c r="C972" s="424"/>
      <c r="D972" s="424"/>
      <c r="E972" s="424"/>
      <c r="F972" s="424"/>
      <c r="G972" s="424"/>
      <c r="H972" s="424"/>
      <c r="I972" s="424"/>
      <c r="J972" s="424"/>
      <c r="K972" s="425"/>
      <c r="L972" s="320"/>
      <c r="M972" s="319"/>
      <c r="N972" s="319"/>
      <c r="O972" s="319"/>
      <c r="P972" s="319"/>
      <c r="Q972" s="319"/>
      <c r="R972" s="319"/>
      <c r="S972" s="319"/>
      <c r="T972" s="319"/>
      <c r="U972" s="319"/>
      <c r="V972" s="319"/>
      <c r="W972" s="319"/>
      <c r="X972" s="319"/>
      <c r="Y972" s="319"/>
      <c r="Z972" s="319"/>
      <c r="AA972" s="319"/>
      <c r="AB972" s="319"/>
      <c r="AC972" s="319"/>
      <c r="AD972" s="319"/>
      <c r="AE972" s="319"/>
      <c r="AF972" s="319"/>
      <c r="AG972" s="319"/>
      <c r="AH972" s="319"/>
      <c r="AI972" s="319"/>
      <c r="AJ972" s="319"/>
      <c r="AK972" s="319"/>
      <c r="AL972" s="319"/>
      <c r="AM972" s="319"/>
      <c r="AN972" s="319"/>
      <c r="AO972" s="319"/>
      <c r="AP972" s="319"/>
      <c r="AQ972" s="319"/>
      <c r="AR972" s="319"/>
      <c r="AS972" s="319"/>
      <c r="AT972" s="319"/>
      <c r="AU972" s="319"/>
      <c r="AV972" s="319"/>
      <c r="AW972" s="319"/>
      <c r="AX972" s="319"/>
      <c r="AY972" s="319"/>
      <c r="AZ972" s="319"/>
      <c r="BA972" s="319"/>
      <c r="BB972" s="319"/>
      <c r="BC972" s="319"/>
      <c r="BD972" s="319"/>
      <c r="BE972" s="319"/>
      <c r="BF972" s="319"/>
      <c r="BG972" s="319"/>
      <c r="BH972" s="319"/>
      <c r="BI972" s="319"/>
      <c r="BJ972" s="319"/>
      <c r="BK972" s="319"/>
      <c r="BL972" s="319"/>
      <c r="BM972" s="319"/>
      <c r="BN972" s="319"/>
      <c r="BO972" s="319"/>
      <c r="BP972" s="319"/>
      <c r="BQ972" s="319"/>
      <c r="BR972" s="319"/>
      <c r="BS972" s="319"/>
      <c r="BT972" s="319"/>
      <c r="BU972" s="319"/>
      <c r="BV972" s="319"/>
      <c r="BW972" s="319"/>
      <c r="BX972" s="319"/>
      <c r="BY972" s="319"/>
      <c r="BZ972" s="319"/>
      <c r="CA972" s="319"/>
      <c r="CB972" s="319"/>
      <c r="CC972" s="319"/>
      <c r="CD972" s="319"/>
      <c r="CE972" s="319"/>
      <c r="CF972" s="319"/>
      <c r="CG972" s="319"/>
      <c r="CH972" s="319"/>
      <c r="CI972" s="319"/>
      <c r="CJ972" s="319"/>
      <c r="CK972" s="319"/>
    </row>
    <row r="973" spans="1:89">
      <c r="A973" s="315"/>
      <c r="B973" s="423"/>
      <c r="C973" s="424"/>
      <c r="D973" s="424"/>
      <c r="E973" s="424"/>
      <c r="F973" s="424"/>
      <c r="G973" s="424"/>
      <c r="H973" s="424"/>
      <c r="I973" s="424"/>
      <c r="J973" s="424"/>
      <c r="K973" s="425"/>
      <c r="L973" s="320"/>
      <c r="M973" s="319"/>
      <c r="N973" s="319"/>
      <c r="O973" s="319"/>
      <c r="P973" s="319"/>
      <c r="Q973" s="319"/>
      <c r="R973" s="319"/>
      <c r="S973" s="319"/>
      <c r="T973" s="319"/>
      <c r="U973" s="319"/>
      <c r="V973" s="319"/>
      <c r="W973" s="319"/>
      <c r="X973" s="319"/>
      <c r="Y973" s="319"/>
      <c r="Z973" s="319"/>
      <c r="AA973" s="319"/>
      <c r="AB973" s="319"/>
      <c r="AC973" s="319"/>
      <c r="AD973" s="319"/>
      <c r="AE973" s="319"/>
      <c r="AF973" s="319"/>
      <c r="AG973" s="319"/>
      <c r="AH973" s="319"/>
      <c r="AI973" s="319"/>
      <c r="AJ973" s="319"/>
      <c r="AK973" s="319"/>
      <c r="AL973" s="319"/>
      <c r="AM973" s="319"/>
      <c r="AN973" s="319"/>
      <c r="AO973" s="319"/>
      <c r="AP973" s="319"/>
      <c r="AQ973" s="319"/>
      <c r="AR973" s="319"/>
      <c r="AS973" s="319"/>
      <c r="AT973" s="319"/>
      <c r="AU973" s="319"/>
      <c r="AV973" s="319"/>
      <c r="AW973" s="319"/>
      <c r="AX973" s="319"/>
      <c r="AY973" s="319"/>
      <c r="AZ973" s="319"/>
      <c r="BA973" s="319"/>
      <c r="BB973" s="319"/>
      <c r="BC973" s="319"/>
      <c r="BD973" s="319"/>
      <c r="BE973" s="319"/>
      <c r="BF973" s="319"/>
      <c r="BG973" s="319"/>
      <c r="BH973" s="319"/>
      <c r="BI973" s="319"/>
      <c r="BJ973" s="319"/>
      <c r="BK973" s="319"/>
      <c r="BL973" s="319"/>
      <c r="BM973" s="319"/>
      <c r="BN973" s="319"/>
      <c r="BO973" s="319"/>
      <c r="BP973" s="319"/>
      <c r="BQ973" s="319"/>
      <c r="BR973" s="319"/>
      <c r="BS973" s="319"/>
      <c r="BT973" s="319"/>
      <c r="BU973" s="319"/>
      <c r="BV973" s="319"/>
      <c r="BW973" s="319"/>
      <c r="BX973" s="319"/>
      <c r="BY973" s="319"/>
      <c r="BZ973" s="319"/>
      <c r="CA973" s="319"/>
      <c r="CB973" s="319"/>
      <c r="CC973" s="319"/>
      <c r="CD973" s="319"/>
      <c r="CE973" s="319"/>
      <c r="CF973" s="319"/>
      <c r="CG973" s="319"/>
      <c r="CH973" s="319"/>
      <c r="CI973" s="319"/>
      <c r="CJ973" s="319"/>
      <c r="CK973" s="319"/>
    </row>
    <row r="974" spans="1:89">
      <c r="A974" s="315"/>
      <c r="B974" s="423"/>
      <c r="C974" s="424"/>
      <c r="D974" s="424"/>
      <c r="E974" s="424"/>
      <c r="F974" s="424"/>
      <c r="G974" s="424"/>
      <c r="H974" s="424"/>
      <c r="I974" s="424"/>
      <c r="J974" s="424"/>
      <c r="K974" s="425"/>
      <c r="L974" s="320"/>
      <c r="M974" s="319"/>
      <c r="N974" s="319"/>
      <c r="O974" s="319"/>
      <c r="P974" s="319"/>
      <c r="Q974" s="319"/>
      <c r="R974" s="319"/>
      <c r="S974" s="319"/>
      <c r="T974" s="319"/>
      <c r="U974" s="319"/>
      <c r="V974" s="319"/>
      <c r="W974" s="319"/>
      <c r="X974" s="319"/>
      <c r="Y974" s="319"/>
      <c r="Z974" s="319"/>
      <c r="AA974" s="319"/>
      <c r="AB974" s="319"/>
      <c r="AC974" s="319"/>
      <c r="AD974" s="319"/>
      <c r="AE974" s="319"/>
      <c r="AF974" s="319"/>
      <c r="AG974" s="319"/>
      <c r="AH974" s="319"/>
      <c r="AI974" s="319"/>
      <c r="AJ974" s="319"/>
      <c r="AK974" s="319"/>
      <c r="AL974" s="319"/>
      <c r="AM974" s="319"/>
      <c r="AN974" s="319"/>
      <c r="AO974" s="319"/>
      <c r="AP974" s="319"/>
      <c r="AQ974" s="319"/>
      <c r="AR974" s="319"/>
      <c r="AS974" s="319"/>
      <c r="AT974" s="319"/>
      <c r="AU974" s="319"/>
      <c r="AV974" s="319"/>
      <c r="AW974" s="319"/>
      <c r="AX974" s="319"/>
      <c r="AY974" s="319"/>
      <c r="AZ974" s="319"/>
      <c r="BA974" s="319"/>
      <c r="BB974" s="319"/>
      <c r="BC974" s="319"/>
      <c r="BD974" s="319"/>
      <c r="BE974" s="319"/>
      <c r="BF974" s="319"/>
      <c r="BG974" s="319"/>
      <c r="BH974" s="319"/>
      <c r="BI974" s="319"/>
      <c r="BJ974" s="319"/>
      <c r="BK974" s="319"/>
      <c r="BL974" s="319"/>
      <c r="BM974" s="319"/>
      <c r="BN974" s="319"/>
      <c r="BO974" s="319"/>
      <c r="BP974" s="319"/>
      <c r="BQ974" s="319"/>
      <c r="BR974" s="319"/>
      <c r="BS974" s="319"/>
      <c r="BT974" s="319"/>
      <c r="BU974" s="319"/>
      <c r="BV974" s="319"/>
      <c r="BW974" s="319"/>
      <c r="BX974" s="319"/>
      <c r="BY974" s="319"/>
      <c r="BZ974" s="319"/>
      <c r="CA974" s="319"/>
      <c r="CB974" s="319"/>
      <c r="CC974" s="319"/>
      <c r="CD974" s="319"/>
      <c r="CE974" s="319"/>
      <c r="CF974" s="319"/>
      <c r="CG974" s="319"/>
      <c r="CH974" s="319"/>
      <c r="CI974" s="319"/>
      <c r="CJ974" s="319"/>
      <c r="CK974" s="319"/>
    </row>
    <row r="975" spans="1:89">
      <c r="A975" s="315"/>
      <c r="B975" s="423"/>
      <c r="C975" s="424"/>
      <c r="D975" s="424"/>
      <c r="E975" s="424"/>
      <c r="F975" s="424"/>
      <c r="G975" s="424"/>
      <c r="H975" s="424"/>
      <c r="I975" s="424"/>
      <c r="J975" s="424"/>
      <c r="K975" s="425"/>
      <c r="L975" s="320"/>
      <c r="M975" s="319"/>
      <c r="N975" s="319"/>
      <c r="O975" s="319"/>
      <c r="P975" s="319"/>
      <c r="Q975" s="319"/>
      <c r="R975" s="319"/>
      <c r="S975" s="319"/>
      <c r="T975" s="319"/>
      <c r="U975" s="319"/>
      <c r="V975" s="319"/>
      <c r="W975" s="319"/>
      <c r="X975" s="319"/>
      <c r="Y975" s="319"/>
      <c r="Z975" s="319"/>
      <c r="AA975" s="319"/>
      <c r="AB975" s="319"/>
      <c r="AC975" s="319"/>
      <c r="AD975" s="319"/>
      <c r="AE975" s="319"/>
      <c r="AF975" s="319"/>
      <c r="AG975" s="319"/>
      <c r="AH975" s="319"/>
      <c r="AI975" s="319"/>
      <c r="AJ975" s="319"/>
      <c r="AK975" s="319"/>
      <c r="AL975" s="319"/>
      <c r="AM975" s="319"/>
      <c r="AN975" s="319"/>
      <c r="AO975" s="319"/>
      <c r="AP975" s="319"/>
      <c r="AQ975" s="319"/>
      <c r="AR975" s="319"/>
      <c r="AS975" s="319"/>
      <c r="AT975" s="319"/>
      <c r="AU975" s="319"/>
      <c r="AV975" s="319"/>
      <c r="AW975" s="319"/>
      <c r="AX975" s="319"/>
      <c r="AY975" s="319"/>
      <c r="AZ975" s="319"/>
      <c r="BA975" s="319"/>
      <c r="BB975" s="319"/>
      <c r="BC975" s="319"/>
      <c r="BD975" s="319"/>
      <c r="BE975" s="319"/>
      <c r="BF975" s="319"/>
      <c r="BG975" s="319"/>
      <c r="BH975" s="319"/>
      <c r="BI975" s="319"/>
      <c r="BJ975" s="319"/>
      <c r="BK975" s="319"/>
      <c r="BL975" s="319"/>
      <c r="BM975" s="319"/>
      <c r="BN975" s="319"/>
      <c r="BO975" s="319"/>
      <c r="BP975" s="319"/>
      <c r="BQ975" s="319"/>
      <c r="BR975" s="319"/>
      <c r="BS975" s="319"/>
      <c r="BT975" s="319"/>
      <c r="BU975" s="319"/>
      <c r="BV975" s="319"/>
      <c r="BW975" s="319"/>
      <c r="BX975" s="319"/>
      <c r="BY975" s="319"/>
      <c r="BZ975" s="319"/>
      <c r="CA975" s="319"/>
      <c r="CB975" s="319"/>
      <c r="CC975" s="319"/>
      <c r="CD975" s="319"/>
      <c r="CE975" s="319"/>
      <c r="CF975" s="319"/>
      <c r="CG975" s="319"/>
      <c r="CH975" s="319"/>
      <c r="CI975" s="319"/>
      <c r="CJ975" s="319"/>
      <c r="CK975" s="319"/>
    </row>
    <row r="976" spans="1:89">
      <c r="A976" s="315"/>
      <c r="B976" s="423"/>
      <c r="C976" s="424"/>
      <c r="D976" s="424"/>
      <c r="E976" s="424"/>
      <c r="F976" s="424"/>
      <c r="G976" s="424"/>
      <c r="H976" s="424"/>
      <c r="I976" s="424"/>
      <c r="J976" s="424"/>
      <c r="K976" s="425"/>
      <c r="L976" s="320"/>
      <c r="M976" s="319"/>
      <c r="N976" s="319"/>
      <c r="O976" s="319"/>
      <c r="P976" s="319"/>
      <c r="Q976" s="319"/>
      <c r="R976" s="319"/>
      <c r="S976" s="319"/>
      <c r="T976" s="319"/>
      <c r="U976" s="319"/>
      <c r="V976" s="319"/>
      <c r="W976" s="319"/>
      <c r="X976" s="319"/>
      <c r="Y976" s="319"/>
      <c r="Z976" s="319"/>
      <c r="AA976" s="319"/>
      <c r="AB976" s="319"/>
      <c r="AC976" s="319"/>
      <c r="AD976" s="319"/>
      <c r="AE976" s="319"/>
      <c r="AF976" s="319"/>
      <c r="AG976" s="319"/>
      <c r="AH976" s="319"/>
      <c r="AI976" s="319"/>
      <c r="AJ976" s="319"/>
      <c r="AK976" s="319"/>
      <c r="AL976" s="319"/>
      <c r="AM976" s="319"/>
      <c r="AN976" s="319"/>
      <c r="AO976" s="319"/>
      <c r="AP976" s="319"/>
      <c r="AQ976" s="319"/>
      <c r="AR976" s="319"/>
      <c r="AS976" s="319"/>
      <c r="AT976" s="319"/>
      <c r="AU976" s="319"/>
      <c r="AV976" s="319"/>
      <c r="AW976" s="319"/>
      <c r="AX976" s="319"/>
      <c r="AY976" s="319"/>
      <c r="AZ976" s="319"/>
      <c r="BA976" s="319"/>
      <c r="BB976" s="319"/>
      <c r="BC976" s="319"/>
      <c r="BD976" s="319"/>
      <c r="BE976" s="319"/>
      <c r="BF976" s="319"/>
      <c r="BG976" s="319"/>
      <c r="BH976" s="319"/>
      <c r="BI976" s="319"/>
      <c r="BJ976" s="319"/>
      <c r="BK976" s="319"/>
      <c r="BL976" s="319"/>
      <c r="BM976" s="319"/>
      <c r="BN976" s="319"/>
      <c r="BO976" s="319"/>
      <c r="BP976" s="319"/>
      <c r="BQ976" s="319"/>
      <c r="BR976" s="319"/>
      <c r="BS976" s="319"/>
      <c r="BT976" s="319"/>
      <c r="BU976" s="319"/>
      <c r="BV976" s="319"/>
      <c r="BW976" s="319"/>
      <c r="BX976" s="319"/>
      <c r="BY976" s="319"/>
      <c r="BZ976" s="319"/>
      <c r="CA976" s="319"/>
      <c r="CB976" s="319"/>
      <c r="CC976" s="319"/>
      <c r="CD976" s="319"/>
      <c r="CE976" s="319"/>
      <c r="CF976" s="319"/>
      <c r="CG976" s="319"/>
      <c r="CH976" s="319"/>
      <c r="CI976" s="319"/>
      <c r="CJ976" s="319"/>
      <c r="CK976" s="319"/>
    </row>
    <row r="977" spans="1:89">
      <c r="A977" s="315"/>
      <c r="B977" s="423"/>
      <c r="C977" s="424"/>
      <c r="D977" s="424"/>
      <c r="E977" s="424"/>
      <c r="F977" s="424"/>
      <c r="G977" s="424"/>
      <c r="H977" s="424"/>
      <c r="I977" s="424"/>
      <c r="J977" s="424"/>
      <c r="K977" s="425"/>
      <c r="L977" s="320"/>
      <c r="M977" s="319"/>
      <c r="N977" s="319"/>
      <c r="O977" s="319"/>
      <c r="P977" s="319"/>
      <c r="Q977" s="319"/>
      <c r="R977" s="319"/>
      <c r="S977" s="319"/>
      <c r="T977" s="319"/>
      <c r="U977" s="319"/>
      <c r="V977" s="319"/>
      <c r="W977" s="319"/>
      <c r="X977" s="319"/>
      <c r="Y977" s="319"/>
      <c r="Z977" s="319"/>
      <c r="AA977" s="319"/>
      <c r="AB977" s="319"/>
      <c r="AC977" s="319"/>
      <c r="AD977" s="319"/>
      <c r="AE977" s="319"/>
      <c r="AF977" s="319"/>
      <c r="AG977" s="319"/>
      <c r="AH977" s="319"/>
      <c r="AI977" s="319"/>
      <c r="AJ977" s="319"/>
      <c r="AK977" s="319"/>
      <c r="AL977" s="319"/>
      <c r="AM977" s="319"/>
      <c r="AN977" s="319"/>
      <c r="AO977" s="319"/>
      <c r="AP977" s="319"/>
      <c r="AQ977" s="319"/>
      <c r="AR977" s="319"/>
      <c r="AS977" s="319"/>
      <c r="AT977" s="319"/>
      <c r="AU977" s="319"/>
      <c r="AV977" s="319"/>
      <c r="AW977" s="319"/>
      <c r="AX977" s="319"/>
      <c r="AY977" s="319"/>
      <c r="AZ977" s="319"/>
      <c r="BA977" s="319"/>
      <c r="BB977" s="319"/>
      <c r="BC977" s="319"/>
      <c r="BD977" s="319"/>
      <c r="BE977" s="319"/>
      <c r="BF977" s="319"/>
      <c r="BG977" s="319"/>
      <c r="BH977" s="319"/>
      <c r="BI977" s="319"/>
      <c r="BJ977" s="319"/>
      <c r="BK977" s="319"/>
      <c r="BL977" s="319"/>
      <c r="BM977" s="319"/>
      <c r="BN977" s="319"/>
      <c r="BO977" s="319"/>
      <c r="BP977" s="319"/>
      <c r="BQ977" s="319"/>
      <c r="BR977" s="319"/>
      <c r="BS977" s="319"/>
      <c r="BT977" s="319"/>
      <c r="BU977" s="319"/>
      <c r="BV977" s="319"/>
      <c r="BW977" s="319"/>
      <c r="BX977" s="319"/>
      <c r="BY977" s="319"/>
      <c r="BZ977" s="319"/>
      <c r="CA977" s="319"/>
      <c r="CB977" s="319"/>
      <c r="CC977" s="319"/>
      <c r="CD977" s="319"/>
      <c r="CE977" s="319"/>
      <c r="CF977" s="319"/>
      <c r="CG977" s="319"/>
      <c r="CH977" s="319"/>
      <c r="CI977" s="319"/>
      <c r="CJ977" s="319"/>
      <c r="CK977" s="319"/>
    </row>
    <row r="978" spans="1:89">
      <c r="A978" s="315"/>
      <c r="B978" s="423"/>
      <c r="C978" s="424"/>
      <c r="D978" s="424"/>
      <c r="E978" s="424"/>
      <c r="F978" s="424"/>
      <c r="G978" s="424"/>
      <c r="H978" s="424"/>
      <c r="I978" s="424"/>
      <c r="J978" s="424"/>
      <c r="K978" s="425"/>
      <c r="L978" s="320"/>
      <c r="M978" s="319"/>
      <c r="N978" s="319"/>
      <c r="O978" s="319"/>
      <c r="P978" s="319"/>
      <c r="Q978" s="319"/>
      <c r="R978" s="319"/>
      <c r="S978" s="319"/>
      <c r="T978" s="319"/>
      <c r="U978" s="319"/>
      <c r="V978" s="319"/>
      <c r="W978" s="319"/>
      <c r="X978" s="319"/>
      <c r="Y978" s="319"/>
      <c r="Z978" s="319"/>
      <c r="AA978" s="319"/>
      <c r="AB978" s="319"/>
      <c r="AC978" s="319"/>
      <c r="AD978" s="319"/>
      <c r="AE978" s="319"/>
      <c r="AF978" s="319"/>
      <c r="AG978" s="319"/>
      <c r="AH978" s="319"/>
      <c r="AI978" s="319"/>
      <c r="AJ978" s="319"/>
      <c r="AK978" s="319"/>
      <c r="AL978" s="319"/>
      <c r="AM978" s="319"/>
      <c r="AN978" s="319"/>
      <c r="AO978" s="319"/>
      <c r="AP978" s="319"/>
      <c r="AQ978" s="319"/>
      <c r="AR978" s="319"/>
      <c r="AS978" s="319"/>
      <c r="AT978" s="319"/>
      <c r="AU978" s="319"/>
      <c r="AV978" s="319"/>
      <c r="AW978" s="319"/>
      <c r="AX978" s="319"/>
      <c r="AY978" s="319"/>
      <c r="AZ978" s="319"/>
      <c r="BA978" s="319"/>
      <c r="BB978" s="319"/>
      <c r="BC978" s="319"/>
      <c r="BD978" s="319"/>
      <c r="BE978" s="319"/>
      <c r="BF978" s="319"/>
      <c r="BG978" s="319"/>
      <c r="BH978" s="319"/>
      <c r="BI978" s="319"/>
      <c r="BJ978" s="319"/>
      <c r="BK978" s="319"/>
      <c r="BL978" s="319"/>
      <c r="BM978" s="319"/>
      <c r="BN978" s="319"/>
      <c r="BO978" s="319"/>
      <c r="BP978" s="319"/>
      <c r="BQ978" s="319"/>
      <c r="BR978" s="319"/>
      <c r="BS978" s="319"/>
      <c r="BT978" s="319"/>
      <c r="BU978" s="319"/>
      <c r="BV978" s="319"/>
      <c r="BW978" s="319"/>
      <c r="BX978" s="319"/>
      <c r="BY978" s="319"/>
      <c r="BZ978" s="319"/>
      <c r="CA978" s="319"/>
      <c r="CB978" s="319"/>
      <c r="CC978" s="319"/>
      <c r="CD978" s="319"/>
      <c r="CE978" s="319"/>
      <c r="CF978" s="319"/>
      <c r="CG978" s="319"/>
      <c r="CH978" s="319"/>
      <c r="CI978" s="319"/>
      <c r="CJ978" s="319"/>
      <c r="CK978" s="319"/>
    </row>
    <row r="979" spans="1:89">
      <c r="A979" s="315"/>
      <c r="B979" s="423"/>
      <c r="C979" s="424"/>
      <c r="D979" s="424"/>
      <c r="E979" s="424"/>
      <c r="F979" s="424"/>
      <c r="G979" s="424"/>
      <c r="H979" s="424"/>
      <c r="I979" s="424"/>
      <c r="J979" s="424"/>
      <c r="K979" s="425"/>
      <c r="L979" s="320"/>
      <c r="M979" s="319"/>
      <c r="N979" s="319"/>
      <c r="O979" s="319"/>
      <c r="P979" s="319"/>
      <c r="Q979" s="319"/>
      <c r="R979" s="319"/>
      <c r="S979" s="319"/>
      <c r="T979" s="319"/>
      <c r="U979" s="319"/>
      <c r="V979" s="319"/>
      <c r="W979" s="319"/>
      <c r="X979" s="319"/>
      <c r="Y979" s="319"/>
      <c r="Z979" s="319"/>
      <c r="AA979" s="319"/>
      <c r="AB979" s="319"/>
      <c r="AC979" s="319"/>
      <c r="AD979" s="319"/>
      <c r="AE979" s="319"/>
      <c r="AF979" s="319"/>
      <c r="AG979" s="319"/>
      <c r="AH979" s="319"/>
      <c r="AI979" s="319"/>
      <c r="AJ979" s="319"/>
      <c r="AK979" s="319"/>
      <c r="AL979" s="319"/>
      <c r="AM979" s="319"/>
      <c r="AN979" s="319"/>
      <c r="AO979" s="319"/>
      <c r="AP979" s="319"/>
      <c r="AQ979" s="319"/>
      <c r="AR979" s="319"/>
      <c r="AS979" s="319"/>
      <c r="AT979" s="319"/>
      <c r="AU979" s="319"/>
      <c r="AV979" s="319"/>
      <c r="AW979" s="319"/>
      <c r="AX979" s="319"/>
      <c r="AY979" s="319"/>
      <c r="AZ979" s="319"/>
      <c r="BA979" s="319"/>
      <c r="BB979" s="319"/>
      <c r="BC979" s="319"/>
      <c r="BD979" s="319"/>
      <c r="BE979" s="319"/>
      <c r="BF979" s="319"/>
      <c r="BG979" s="319"/>
      <c r="BH979" s="319"/>
      <c r="BI979" s="319"/>
      <c r="BJ979" s="319"/>
      <c r="BK979" s="319"/>
      <c r="BL979" s="319"/>
      <c r="BM979" s="319"/>
      <c r="BN979" s="319"/>
      <c r="BO979" s="319"/>
      <c r="BP979" s="319"/>
      <c r="BQ979" s="319"/>
      <c r="BR979" s="319"/>
      <c r="BS979" s="319"/>
      <c r="BT979" s="319"/>
      <c r="BU979" s="319"/>
      <c r="BV979" s="319"/>
      <c r="BW979" s="319"/>
      <c r="BX979" s="319"/>
      <c r="BY979" s="319"/>
      <c r="BZ979" s="319"/>
      <c r="CA979" s="319"/>
      <c r="CB979" s="319"/>
      <c r="CC979" s="319"/>
      <c r="CD979" s="319"/>
      <c r="CE979" s="319"/>
      <c r="CF979" s="319"/>
      <c r="CG979" s="319"/>
      <c r="CH979" s="319"/>
      <c r="CI979" s="319"/>
      <c r="CJ979" s="319"/>
      <c r="CK979" s="319"/>
    </row>
    <row r="980" spans="1:89">
      <c r="A980" s="315"/>
      <c r="B980" s="423"/>
      <c r="C980" s="424"/>
      <c r="D980" s="424"/>
      <c r="E980" s="424"/>
      <c r="F980" s="424"/>
      <c r="G980" s="424"/>
      <c r="H980" s="424"/>
      <c r="I980" s="424"/>
      <c r="J980" s="424"/>
      <c r="K980" s="425"/>
      <c r="L980" s="320"/>
      <c r="M980" s="319"/>
      <c r="N980" s="319"/>
      <c r="O980" s="319"/>
      <c r="P980" s="319"/>
      <c r="Q980" s="319"/>
      <c r="R980" s="319"/>
      <c r="S980" s="319"/>
      <c r="T980" s="319"/>
      <c r="U980" s="319"/>
      <c r="V980" s="319"/>
      <c r="W980" s="319"/>
      <c r="X980" s="319"/>
      <c r="Y980" s="319"/>
      <c r="Z980" s="319"/>
      <c r="AA980" s="319"/>
      <c r="AB980" s="319"/>
      <c r="AC980" s="319"/>
      <c r="AD980" s="319"/>
      <c r="AE980" s="319"/>
      <c r="AF980" s="319"/>
      <c r="AG980" s="319"/>
      <c r="AH980" s="319"/>
      <c r="AI980" s="319"/>
      <c r="AJ980" s="319"/>
      <c r="AK980" s="319"/>
      <c r="AL980" s="319"/>
      <c r="AM980" s="319"/>
      <c r="AN980" s="319"/>
      <c r="AO980" s="319"/>
      <c r="AP980" s="319"/>
      <c r="AQ980" s="319"/>
      <c r="AR980" s="319"/>
      <c r="AS980" s="319"/>
      <c r="AT980" s="319"/>
      <c r="AU980" s="319"/>
      <c r="AV980" s="319"/>
      <c r="AW980" s="319"/>
      <c r="AX980" s="319"/>
      <c r="AY980" s="319"/>
      <c r="AZ980" s="319"/>
      <c r="BA980" s="319"/>
      <c r="BB980" s="319"/>
      <c r="BC980" s="319"/>
      <c r="BD980" s="319"/>
      <c r="BE980" s="319"/>
      <c r="BF980" s="319"/>
      <c r="BG980" s="319"/>
      <c r="BH980" s="319"/>
      <c r="BI980" s="319"/>
      <c r="BJ980" s="319"/>
      <c r="BK980" s="319"/>
      <c r="BL980" s="319"/>
      <c r="BM980" s="319"/>
      <c r="BN980" s="319"/>
      <c r="BO980" s="319"/>
      <c r="BP980" s="319"/>
      <c r="BQ980" s="319"/>
      <c r="BR980" s="319"/>
      <c r="BS980" s="319"/>
      <c r="BT980" s="319"/>
      <c r="BU980" s="319"/>
      <c r="BV980" s="319"/>
      <c r="BW980" s="319"/>
      <c r="BX980" s="319"/>
      <c r="BY980" s="319"/>
      <c r="BZ980" s="319"/>
      <c r="CA980" s="319"/>
      <c r="CB980" s="319"/>
      <c r="CC980" s="319"/>
      <c r="CD980" s="319"/>
      <c r="CE980" s="319"/>
      <c r="CF980" s="319"/>
      <c r="CG980" s="319"/>
      <c r="CH980" s="319"/>
      <c r="CI980" s="319"/>
      <c r="CJ980" s="319"/>
      <c r="CK980" s="319"/>
    </row>
    <row r="981" spans="1:89">
      <c r="A981" s="315"/>
      <c r="B981" s="423"/>
      <c r="C981" s="424"/>
      <c r="D981" s="424"/>
      <c r="E981" s="424"/>
      <c r="F981" s="424"/>
      <c r="G981" s="424"/>
      <c r="H981" s="424"/>
      <c r="I981" s="424"/>
      <c r="J981" s="424"/>
      <c r="K981" s="425"/>
      <c r="L981" s="320"/>
      <c r="M981" s="319"/>
      <c r="N981" s="319"/>
      <c r="O981" s="319"/>
      <c r="P981" s="319"/>
      <c r="Q981" s="319"/>
      <c r="R981" s="319"/>
      <c r="S981" s="319"/>
      <c r="T981" s="319"/>
      <c r="U981" s="319"/>
      <c r="V981" s="319"/>
      <c r="W981" s="319"/>
      <c r="X981" s="319"/>
      <c r="Y981" s="319"/>
      <c r="Z981" s="319"/>
      <c r="AA981" s="319"/>
      <c r="AB981" s="319"/>
      <c r="AC981" s="319"/>
      <c r="AD981" s="319"/>
      <c r="AE981" s="319"/>
      <c r="AF981" s="319"/>
      <c r="AG981" s="319"/>
      <c r="AH981" s="319"/>
      <c r="AI981" s="319"/>
      <c r="AJ981" s="319"/>
      <c r="AK981" s="319"/>
      <c r="AL981" s="319"/>
      <c r="AM981" s="319"/>
      <c r="AN981" s="319"/>
      <c r="AO981" s="319"/>
      <c r="AP981" s="319"/>
      <c r="AQ981" s="319"/>
      <c r="AR981" s="319"/>
      <c r="AS981" s="319"/>
      <c r="AT981" s="319"/>
      <c r="AU981" s="319"/>
      <c r="AV981" s="319"/>
      <c r="AW981" s="319"/>
      <c r="AX981" s="319"/>
      <c r="AY981" s="319"/>
      <c r="AZ981" s="319"/>
      <c r="BA981" s="319"/>
      <c r="BB981" s="319"/>
      <c r="BC981" s="319"/>
      <c r="BD981" s="319"/>
      <c r="BE981" s="319"/>
      <c r="BF981" s="319"/>
      <c r="BG981" s="319"/>
      <c r="BH981" s="319"/>
      <c r="BI981" s="319"/>
      <c r="BJ981" s="319"/>
      <c r="BK981" s="319"/>
      <c r="BL981" s="319"/>
      <c r="BM981" s="319"/>
      <c r="BN981" s="319"/>
      <c r="BO981" s="319"/>
      <c r="BP981" s="319"/>
      <c r="BQ981" s="319"/>
      <c r="BR981" s="319"/>
      <c r="BS981" s="319"/>
      <c r="BT981" s="319"/>
      <c r="BU981" s="319"/>
      <c r="BV981" s="319"/>
      <c r="BW981" s="319"/>
      <c r="BX981" s="319"/>
      <c r="BY981" s="319"/>
      <c r="BZ981" s="319"/>
      <c r="CA981" s="319"/>
      <c r="CB981" s="319"/>
      <c r="CC981" s="319"/>
      <c r="CD981" s="319"/>
      <c r="CE981" s="319"/>
      <c r="CF981" s="319"/>
      <c r="CG981" s="319"/>
      <c r="CH981" s="319"/>
      <c r="CI981" s="319"/>
      <c r="CJ981" s="319"/>
      <c r="CK981" s="319"/>
    </row>
    <row r="982" spans="1:89">
      <c r="A982" s="315"/>
      <c r="B982" s="423"/>
      <c r="C982" s="424"/>
      <c r="D982" s="424"/>
      <c r="E982" s="424"/>
      <c r="F982" s="424"/>
      <c r="G982" s="424"/>
      <c r="H982" s="424"/>
      <c r="I982" s="424"/>
      <c r="J982" s="424"/>
      <c r="K982" s="425"/>
      <c r="L982" s="320"/>
      <c r="M982" s="319"/>
      <c r="N982" s="319"/>
      <c r="O982" s="319"/>
      <c r="P982" s="319"/>
      <c r="Q982" s="319"/>
      <c r="R982" s="319"/>
      <c r="S982" s="319"/>
      <c r="T982" s="319"/>
      <c r="U982" s="319"/>
      <c r="V982" s="319"/>
      <c r="W982" s="319"/>
      <c r="X982" s="319"/>
      <c r="Y982" s="319"/>
      <c r="Z982" s="319"/>
      <c r="AA982" s="319"/>
      <c r="AB982" s="319"/>
      <c r="AC982" s="319"/>
      <c r="AD982" s="319"/>
      <c r="AE982" s="319"/>
      <c r="AF982" s="319"/>
      <c r="AG982" s="319"/>
      <c r="AH982" s="319"/>
      <c r="AI982" s="319"/>
      <c r="AJ982" s="319"/>
      <c r="AK982" s="319"/>
      <c r="AL982" s="319"/>
      <c r="AM982" s="319"/>
      <c r="AN982" s="319"/>
      <c r="AO982" s="319"/>
      <c r="AP982" s="319"/>
      <c r="AQ982" s="319"/>
      <c r="AR982" s="319"/>
      <c r="AS982" s="319"/>
      <c r="AT982" s="319"/>
      <c r="AU982" s="319"/>
      <c r="AV982" s="319"/>
      <c r="AW982" s="319"/>
      <c r="AX982" s="319"/>
      <c r="AY982" s="319"/>
      <c r="AZ982" s="319"/>
      <c r="BA982" s="319"/>
      <c r="BB982" s="319"/>
      <c r="BC982" s="319"/>
      <c r="BD982" s="319"/>
      <c r="BE982" s="319"/>
      <c r="BF982" s="319"/>
      <c r="BG982" s="319"/>
      <c r="BH982" s="319"/>
      <c r="BI982" s="319"/>
      <c r="BJ982" s="319"/>
      <c r="BK982" s="319"/>
      <c r="BL982" s="319"/>
      <c r="BM982" s="319"/>
      <c r="BN982" s="319"/>
      <c r="BO982" s="319"/>
      <c r="BP982" s="319"/>
      <c r="BQ982" s="319"/>
      <c r="BR982" s="319"/>
      <c r="BS982" s="319"/>
      <c r="BT982" s="319"/>
      <c r="BU982" s="319"/>
      <c r="BV982" s="319"/>
      <c r="BW982" s="319"/>
      <c r="BX982" s="319"/>
      <c r="BY982" s="319"/>
      <c r="BZ982" s="319"/>
      <c r="CA982" s="319"/>
      <c r="CB982" s="319"/>
      <c r="CC982" s="319"/>
      <c r="CD982" s="319"/>
      <c r="CE982" s="319"/>
      <c r="CF982" s="319"/>
      <c r="CG982" s="319"/>
      <c r="CH982" s="319"/>
      <c r="CI982" s="319"/>
      <c r="CJ982" s="319"/>
      <c r="CK982" s="319"/>
    </row>
    <row r="983" spans="1:89">
      <c r="A983" s="315"/>
      <c r="B983" s="423"/>
      <c r="C983" s="424"/>
      <c r="D983" s="424"/>
      <c r="E983" s="424"/>
      <c r="F983" s="424"/>
      <c r="G983" s="424"/>
      <c r="H983" s="424"/>
      <c r="I983" s="424"/>
      <c r="J983" s="424"/>
      <c r="K983" s="425"/>
      <c r="L983" s="320"/>
      <c r="M983" s="319"/>
      <c r="N983" s="319"/>
      <c r="O983" s="319"/>
      <c r="P983" s="319"/>
      <c r="Q983" s="319"/>
      <c r="R983" s="319"/>
      <c r="S983" s="319"/>
      <c r="T983" s="319"/>
      <c r="U983" s="319"/>
      <c r="V983" s="319"/>
      <c r="W983" s="319"/>
      <c r="X983" s="319"/>
      <c r="Y983" s="319"/>
      <c r="Z983" s="319"/>
      <c r="AA983" s="319"/>
      <c r="AB983" s="319"/>
      <c r="AC983" s="319"/>
      <c r="AD983" s="319"/>
      <c r="AE983" s="319"/>
      <c r="AF983" s="319"/>
      <c r="AG983" s="319"/>
      <c r="AH983" s="319"/>
      <c r="AI983" s="319"/>
      <c r="AJ983" s="319"/>
      <c r="AK983" s="319"/>
      <c r="AL983" s="319"/>
      <c r="AM983" s="319"/>
      <c r="AN983" s="319"/>
      <c r="AO983" s="319"/>
      <c r="AP983" s="319"/>
      <c r="AQ983" s="319"/>
      <c r="AR983" s="319"/>
      <c r="AS983" s="319"/>
      <c r="AT983" s="319"/>
      <c r="AU983" s="319"/>
      <c r="AV983" s="319"/>
      <c r="AW983" s="319"/>
      <c r="AX983" s="319"/>
      <c r="AY983" s="319"/>
      <c r="AZ983" s="319"/>
      <c r="BA983" s="319"/>
      <c r="BB983" s="319"/>
      <c r="BC983" s="319"/>
      <c r="BD983" s="319"/>
      <c r="BE983" s="319"/>
      <c r="BF983" s="319"/>
      <c r="BG983" s="319"/>
      <c r="BH983" s="319"/>
      <c r="BI983" s="319"/>
      <c r="BJ983" s="319"/>
      <c r="BK983" s="319"/>
      <c r="BL983" s="319"/>
      <c r="BM983" s="319"/>
      <c r="BN983" s="319"/>
      <c r="BO983" s="319"/>
      <c r="BP983" s="319"/>
      <c r="BQ983" s="319"/>
      <c r="BR983" s="319"/>
      <c r="BS983" s="319"/>
      <c r="BT983" s="319"/>
      <c r="BU983" s="319"/>
      <c r="BV983" s="319"/>
      <c r="BW983" s="319"/>
      <c r="BX983" s="319"/>
      <c r="BY983" s="319"/>
      <c r="BZ983" s="319"/>
      <c r="CA983" s="319"/>
      <c r="CB983" s="319"/>
      <c r="CC983" s="319"/>
      <c r="CD983" s="319"/>
      <c r="CE983" s="319"/>
      <c r="CF983" s="319"/>
      <c r="CG983" s="319"/>
      <c r="CH983" s="319"/>
      <c r="CI983" s="319"/>
      <c r="CJ983" s="319"/>
      <c r="CK983" s="319"/>
    </row>
    <row r="984" spans="1:89">
      <c r="A984" s="315"/>
      <c r="B984" s="423"/>
      <c r="C984" s="424"/>
      <c r="D984" s="424"/>
      <c r="E984" s="424"/>
      <c r="F984" s="424"/>
      <c r="G984" s="424"/>
      <c r="H984" s="424"/>
      <c r="I984" s="424"/>
      <c r="J984" s="424"/>
      <c r="K984" s="425"/>
      <c r="L984" s="320"/>
      <c r="M984" s="319"/>
      <c r="N984" s="319"/>
      <c r="O984" s="319"/>
      <c r="P984" s="319"/>
      <c r="Q984" s="319"/>
      <c r="R984" s="319"/>
      <c r="S984" s="319"/>
      <c r="T984" s="319"/>
      <c r="U984" s="319"/>
      <c r="V984" s="319"/>
      <c r="W984" s="319"/>
      <c r="X984" s="319"/>
      <c r="Y984" s="319"/>
      <c r="Z984" s="319"/>
      <c r="AA984" s="319"/>
      <c r="AB984" s="319"/>
      <c r="AC984" s="319"/>
      <c r="AD984" s="319"/>
      <c r="AE984" s="319"/>
      <c r="AF984" s="319"/>
      <c r="AG984" s="319"/>
      <c r="AH984" s="319"/>
      <c r="AI984" s="319"/>
      <c r="AJ984" s="319"/>
      <c r="AK984" s="319"/>
      <c r="AL984" s="319"/>
      <c r="AM984" s="319"/>
      <c r="AN984" s="319"/>
      <c r="AO984" s="319"/>
      <c r="AP984" s="319"/>
      <c r="AQ984" s="319"/>
      <c r="AR984" s="319"/>
      <c r="AS984" s="319"/>
      <c r="AT984" s="319"/>
      <c r="AU984" s="319"/>
      <c r="AV984" s="319"/>
      <c r="AW984" s="319"/>
      <c r="AX984" s="319"/>
      <c r="AY984" s="319"/>
      <c r="AZ984" s="319"/>
      <c r="BA984" s="319"/>
      <c r="BB984" s="319"/>
      <c r="BC984" s="319"/>
      <c r="BD984" s="319"/>
      <c r="BE984" s="319"/>
      <c r="BF984" s="319"/>
      <c r="BG984" s="319"/>
      <c r="BH984" s="319"/>
      <c r="BI984" s="319"/>
      <c r="BJ984" s="319"/>
      <c r="BK984" s="319"/>
      <c r="BL984" s="319"/>
      <c r="BM984" s="319"/>
      <c r="BN984" s="319"/>
      <c r="BO984" s="319"/>
      <c r="BP984" s="319"/>
      <c r="BQ984" s="319"/>
      <c r="BR984" s="319"/>
      <c r="BS984" s="319"/>
      <c r="BT984" s="319"/>
      <c r="BU984" s="319"/>
      <c r="BV984" s="319"/>
      <c r="BW984" s="319"/>
      <c r="BX984" s="319"/>
      <c r="BY984" s="319"/>
      <c r="BZ984" s="319"/>
      <c r="CA984" s="319"/>
      <c r="CB984" s="319"/>
      <c r="CC984" s="319"/>
      <c r="CD984" s="319"/>
      <c r="CE984" s="319"/>
      <c r="CF984" s="319"/>
      <c r="CG984" s="319"/>
      <c r="CH984" s="319"/>
      <c r="CI984" s="319"/>
      <c r="CJ984" s="319"/>
      <c r="CK984" s="319"/>
    </row>
    <row r="985" spans="1:89">
      <c r="A985" s="315"/>
      <c r="B985" s="423"/>
      <c r="C985" s="424"/>
      <c r="D985" s="424"/>
      <c r="E985" s="424"/>
      <c r="F985" s="424"/>
      <c r="G985" s="424"/>
      <c r="H985" s="424"/>
      <c r="I985" s="424"/>
      <c r="J985" s="424"/>
      <c r="K985" s="425"/>
      <c r="L985" s="320"/>
      <c r="M985" s="319"/>
      <c r="N985" s="319"/>
      <c r="O985" s="319"/>
      <c r="P985" s="319"/>
      <c r="Q985" s="319"/>
      <c r="R985" s="319"/>
      <c r="S985" s="319"/>
      <c r="T985" s="319"/>
      <c r="U985" s="319"/>
      <c r="V985" s="319"/>
      <c r="W985" s="319"/>
      <c r="X985" s="319"/>
      <c r="Y985" s="319"/>
      <c r="Z985" s="319"/>
      <c r="AA985" s="319"/>
      <c r="AB985" s="319"/>
      <c r="AC985" s="319"/>
      <c r="AD985" s="319"/>
      <c r="AE985" s="319"/>
      <c r="AF985" s="319"/>
      <c r="AG985" s="319"/>
      <c r="AH985" s="319"/>
      <c r="AI985" s="319"/>
      <c r="AJ985" s="319"/>
      <c r="AK985" s="319"/>
      <c r="AL985" s="319"/>
      <c r="AM985" s="319"/>
      <c r="AN985" s="319"/>
      <c r="AO985" s="319"/>
      <c r="AP985" s="319"/>
      <c r="AQ985" s="319"/>
      <c r="AR985" s="319"/>
      <c r="AS985" s="319"/>
      <c r="AT985" s="319"/>
      <c r="AU985" s="319"/>
      <c r="AV985" s="319"/>
      <c r="AW985" s="319"/>
      <c r="AX985" s="319"/>
      <c r="AY985" s="319"/>
      <c r="AZ985" s="319"/>
      <c r="BA985" s="319"/>
      <c r="BB985" s="319"/>
      <c r="BC985" s="319"/>
      <c r="BD985" s="319"/>
      <c r="BE985" s="319"/>
      <c r="BF985" s="319"/>
      <c r="BG985" s="319"/>
      <c r="BH985" s="319"/>
      <c r="BI985" s="319"/>
      <c r="BJ985" s="319"/>
      <c r="BK985" s="319"/>
      <c r="BL985" s="319"/>
      <c r="BM985" s="319"/>
      <c r="BN985" s="319"/>
      <c r="BO985" s="319"/>
      <c r="BP985" s="319"/>
      <c r="BQ985" s="319"/>
      <c r="BR985" s="319"/>
      <c r="BS985" s="319"/>
      <c r="BT985" s="319"/>
      <c r="BU985" s="319"/>
      <c r="BV985" s="319"/>
      <c r="BW985" s="319"/>
      <c r="BX985" s="319"/>
      <c r="BY985" s="319"/>
      <c r="BZ985" s="319"/>
      <c r="CA985" s="319"/>
      <c r="CB985" s="319"/>
      <c r="CC985" s="319"/>
      <c r="CD985" s="319"/>
      <c r="CE985" s="319"/>
      <c r="CF985" s="319"/>
      <c r="CG985" s="319"/>
      <c r="CH985" s="319"/>
      <c r="CI985" s="319"/>
      <c r="CJ985" s="319"/>
      <c r="CK985" s="319"/>
    </row>
    <row r="986" spans="1:89">
      <c r="A986" s="315"/>
      <c r="B986" s="423"/>
      <c r="C986" s="424"/>
      <c r="D986" s="424"/>
      <c r="E986" s="424"/>
      <c r="F986" s="424"/>
      <c r="G986" s="424"/>
      <c r="H986" s="424"/>
      <c r="I986" s="424"/>
      <c r="J986" s="424"/>
      <c r="K986" s="425"/>
      <c r="L986" s="320"/>
      <c r="M986" s="319"/>
      <c r="N986" s="319"/>
      <c r="O986" s="319"/>
      <c r="P986" s="319"/>
      <c r="Q986" s="319"/>
      <c r="R986" s="319"/>
      <c r="S986" s="319"/>
      <c r="T986" s="319"/>
      <c r="U986" s="319"/>
      <c r="V986" s="319"/>
      <c r="W986" s="319"/>
      <c r="X986" s="319"/>
      <c r="Y986" s="319"/>
      <c r="Z986" s="319"/>
      <c r="AA986" s="319"/>
      <c r="AB986" s="319"/>
      <c r="AC986" s="319"/>
      <c r="AD986" s="319"/>
      <c r="AE986" s="319"/>
      <c r="AF986" s="319"/>
      <c r="AG986" s="319"/>
      <c r="AH986" s="319"/>
      <c r="AI986" s="319"/>
      <c r="AJ986" s="319"/>
      <c r="AK986" s="319"/>
      <c r="AL986" s="319"/>
      <c r="AM986" s="319"/>
      <c r="AN986" s="319"/>
      <c r="AO986" s="319"/>
      <c r="AP986" s="319"/>
      <c r="AQ986" s="319"/>
      <c r="AR986" s="319"/>
      <c r="AS986" s="319"/>
      <c r="AT986" s="319"/>
      <c r="AU986" s="319"/>
      <c r="AV986" s="319"/>
      <c r="AW986" s="319"/>
      <c r="AX986" s="319"/>
      <c r="AY986" s="319"/>
      <c r="AZ986" s="319"/>
      <c r="BA986" s="319"/>
      <c r="BB986" s="319"/>
      <c r="BC986" s="319"/>
      <c r="BD986" s="319"/>
      <c r="BE986" s="319"/>
      <c r="BF986" s="319"/>
      <c r="BG986" s="319"/>
      <c r="BH986" s="319"/>
      <c r="BI986" s="319"/>
      <c r="BJ986" s="319"/>
      <c r="BK986" s="319"/>
      <c r="BL986" s="319"/>
      <c r="BM986" s="319"/>
      <c r="BN986" s="319"/>
      <c r="BO986" s="319"/>
      <c r="BP986" s="319"/>
      <c r="BQ986" s="319"/>
      <c r="BR986" s="319"/>
      <c r="BS986" s="319"/>
      <c r="BT986" s="319"/>
      <c r="BU986" s="319"/>
      <c r="BV986" s="319"/>
      <c r="BW986" s="319"/>
      <c r="BX986" s="319"/>
      <c r="BY986" s="319"/>
      <c r="BZ986" s="319"/>
      <c r="CA986" s="319"/>
      <c r="CB986" s="319"/>
      <c r="CC986" s="319"/>
      <c r="CD986" s="319"/>
      <c r="CE986" s="319"/>
      <c r="CF986" s="319"/>
      <c r="CG986" s="319"/>
      <c r="CH986" s="319"/>
      <c r="CI986" s="319"/>
      <c r="CJ986" s="319"/>
      <c r="CK986" s="319"/>
    </row>
    <row r="987" spans="1:89">
      <c r="A987" s="315"/>
      <c r="B987" s="423"/>
      <c r="C987" s="424"/>
      <c r="D987" s="424"/>
      <c r="E987" s="424"/>
      <c r="F987" s="424"/>
      <c r="G987" s="424"/>
      <c r="H987" s="424"/>
      <c r="I987" s="424"/>
      <c r="J987" s="424"/>
      <c r="K987" s="425"/>
      <c r="L987" s="320"/>
      <c r="M987" s="319"/>
      <c r="N987" s="319"/>
      <c r="O987" s="319"/>
      <c r="P987" s="319"/>
      <c r="Q987" s="319"/>
      <c r="R987" s="319"/>
      <c r="S987" s="319"/>
      <c r="T987" s="319"/>
      <c r="U987" s="319"/>
      <c r="V987" s="319"/>
      <c r="W987" s="319"/>
      <c r="X987" s="319"/>
      <c r="Y987" s="319"/>
      <c r="Z987" s="319"/>
      <c r="AA987" s="319"/>
      <c r="AB987" s="319"/>
      <c r="AC987" s="319"/>
      <c r="AD987" s="319"/>
      <c r="AE987" s="319"/>
      <c r="AF987" s="319"/>
      <c r="AG987" s="319"/>
      <c r="AH987" s="319"/>
      <c r="AI987" s="319"/>
      <c r="AJ987" s="319"/>
      <c r="AK987" s="319"/>
      <c r="AL987" s="319"/>
      <c r="AM987" s="319"/>
      <c r="AN987" s="319"/>
      <c r="AO987" s="319"/>
      <c r="AP987" s="319"/>
      <c r="AQ987" s="319"/>
      <c r="AR987" s="319"/>
      <c r="AS987" s="319"/>
      <c r="AT987" s="319"/>
      <c r="AU987" s="319"/>
      <c r="AV987" s="319"/>
      <c r="AW987" s="319"/>
      <c r="AX987" s="319"/>
      <c r="AY987" s="319"/>
      <c r="AZ987" s="319"/>
      <c r="BA987" s="319"/>
      <c r="BB987" s="319"/>
      <c r="BC987" s="319"/>
      <c r="BD987" s="319"/>
      <c r="BE987" s="319"/>
      <c r="BF987" s="319"/>
      <c r="BG987" s="319"/>
      <c r="BH987" s="319"/>
      <c r="BI987" s="319"/>
      <c r="BJ987" s="319"/>
      <c r="BK987" s="319"/>
      <c r="BL987" s="319"/>
      <c r="BM987" s="319"/>
      <c r="BN987" s="319"/>
      <c r="BO987" s="319"/>
      <c r="BP987" s="319"/>
      <c r="BQ987" s="319"/>
      <c r="BR987" s="319"/>
      <c r="BS987" s="319"/>
      <c r="BT987" s="319"/>
      <c r="BU987" s="319"/>
      <c r="BV987" s="319"/>
      <c r="BW987" s="319"/>
      <c r="BX987" s="319"/>
      <c r="BY987" s="319"/>
      <c r="BZ987" s="319"/>
      <c r="CA987" s="319"/>
      <c r="CB987" s="319"/>
      <c r="CC987" s="319"/>
      <c r="CD987" s="319"/>
      <c r="CE987" s="319"/>
      <c r="CF987" s="319"/>
      <c r="CG987" s="319"/>
      <c r="CH987" s="319"/>
      <c r="CI987" s="319"/>
      <c r="CJ987" s="319"/>
      <c r="CK987" s="319"/>
    </row>
    <row r="988" spans="1:89">
      <c r="A988" s="315"/>
      <c r="B988" s="423"/>
      <c r="C988" s="424"/>
      <c r="D988" s="424"/>
      <c r="E988" s="424"/>
      <c r="F988" s="424"/>
      <c r="G988" s="424"/>
      <c r="H988" s="424"/>
      <c r="I988" s="424"/>
      <c r="J988" s="424"/>
      <c r="K988" s="425"/>
      <c r="L988" s="320"/>
      <c r="M988" s="319"/>
      <c r="N988" s="319"/>
      <c r="O988" s="319"/>
      <c r="P988" s="319"/>
      <c r="Q988" s="319"/>
      <c r="R988" s="319"/>
      <c r="S988" s="319"/>
      <c r="T988" s="319"/>
      <c r="U988" s="319"/>
      <c r="V988" s="319"/>
      <c r="W988" s="319"/>
      <c r="X988" s="319"/>
      <c r="Y988" s="319"/>
      <c r="Z988" s="319"/>
      <c r="AA988" s="319"/>
      <c r="AB988" s="319"/>
      <c r="AC988" s="319"/>
      <c r="AD988" s="319"/>
      <c r="AE988" s="319"/>
      <c r="AF988" s="319"/>
      <c r="AG988" s="319"/>
      <c r="AH988" s="319"/>
      <c r="AI988" s="319"/>
      <c r="AJ988" s="319"/>
      <c r="AK988" s="319"/>
      <c r="AL988" s="319"/>
      <c r="AM988" s="319"/>
      <c r="AN988" s="319"/>
      <c r="AO988" s="319"/>
      <c r="AP988" s="319"/>
      <c r="AQ988" s="319"/>
      <c r="AR988" s="319"/>
      <c r="AS988" s="319"/>
      <c r="AT988" s="319"/>
      <c r="AU988" s="319"/>
      <c r="AV988" s="319"/>
      <c r="AW988" s="319"/>
      <c r="AX988" s="319"/>
      <c r="AY988" s="319"/>
      <c r="AZ988" s="319"/>
      <c r="BA988" s="319"/>
      <c r="BB988" s="319"/>
      <c r="BC988" s="319"/>
      <c r="BD988" s="319"/>
      <c r="BE988" s="319"/>
      <c r="BF988" s="319"/>
      <c r="BG988" s="319"/>
      <c r="BH988" s="319"/>
      <c r="BI988" s="319"/>
      <c r="BJ988" s="319"/>
      <c r="BK988" s="319"/>
      <c r="BL988" s="319"/>
      <c r="BM988" s="319"/>
      <c r="BN988" s="319"/>
      <c r="BO988" s="319"/>
      <c r="BP988" s="319"/>
      <c r="BQ988" s="319"/>
      <c r="BR988" s="319"/>
      <c r="BS988" s="319"/>
      <c r="BT988" s="319"/>
      <c r="BU988" s="319"/>
      <c r="BV988" s="319"/>
      <c r="BW988" s="319"/>
      <c r="BX988" s="319"/>
      <c r="BY988" s="319"/>
      <c r="BZ988" s="319"/>
      <c r="CA988" s="319"/>
      <c r="CB988" s="319"/>
      <c r="CC988" s="319"/>
      <c r="CD988" s="319"/>
      <c r="CE988" s="319"/>
      <c r="CF988" s="319"/>
      <c r="CG988" s="319"/>
      <c r="CH988" s="319"/>
      <c r="CI988" s="319"/>
      <c r="CJ988" s="319"/>
      <c r="CK988" s="319"/>
    </row>
    <row r="989" spans="1:89">
      <c r="A989" s="315"/>
      <c r="B989" s="423"/>
      <c r="C989" s="424"/>
      <c r="D989" s="424"/>
      <c r="E989" s="424"/>
      <c r="F989" s="424"/>
      <c r="G989" s="424"/>
      <c r="H989" s="424"/>
      <c r="I989" s="424"/>
      <c r="J989" s="424"/>
      <c r="K989" s="425"/>
      <c r="L989" s="320"/>
      <c r="M989" s="319"/>
      <c r="N989" s="319"/>
      <c r="O989" s="319"/>
      <c r="P989" s="319"/>
      <c r="Q989" s="319"/>
      <c r="R989" s="319"/>
      <c r="S989" s="319"/>
      <c r="T989" s="319"/>
      <c r="U989" s="319"/>
      <c r="V989" s="319"/>
      <c r="W989" s="319"/>
      <c r="X989" s="319"/>
      <c r="Y989" s="319"/>
      <c r="Z989" s="319"/>
      <c r="AA989" s="319"/>
      <c r="AB989" s="319"/>
      <c r="AC989" s="319"/>
      <c r="AD989" s="319"/>
      <c r="AE989" s="319"/>
      <c r="AF989" s="319"/>
      <c r="AG989" s="319"/>
      <c r="AH989" s="319"/>
      <c r="AI989" s="319"/>
      <c r="AJ989" s="319"/>
      <c r="AK989" s="319"/>
      <c r="AL989" s="319"/>
      <c r="AM989" s="319"/>
      <c r="AN989" s="319"/>
      <c r="AO989" s="319"/>
      <c r="AP989" s="319"/>
      <c r="AQ989" s="319"/>
      <c r="AR989" s="319"/>
      <c r="AS989" s="319"/>
      <c r="AT989" s="319"/>
      <c r="AU989" s="319"/>
      <c r="AV989" s="319"/>
      <c r="AW989" s="319"/>
      <c r="AX989" s="319"/>
      <c r="AY989" s="319"/>
      <c r="AZ989" s="319"/>
      <c r="BA989" s="319"/>
      <c r="BB989" s="319"/>
      <c r="BC989" s="319"/>
      <c r="BD989" s="319"/>
      <c r="BE989" s="319"/>
      <c r="BF989" s="319"/>
      <c r="BG989" s="319"/>
      <c r="BH989" s="319"/>
      <c r="BI989" s="319"/>
      <c r="BJ989" s="319"/>
      <c r="BK989" s="319"/>
      <c r="BL989" s="319"/>
      <c r="BM989" s="319"/>
      <c r="BN989" s="319"/>
      <c r="BO989" s="319"/>
      <c r="BP989" s="319"/>
      <c r="BQ989" s="319"/>
      <c r="BR989" s="319"/>
      <c r="BS989" s="319"/>
      <c r="BT989" s="319"/>
      <c r="BU989" s="319"/>
      <c r="BV989" s="319"/>
      <c r="BW989" s="319"/>
      <c r="BX989" s="319"/>
      <c r="BY989" s="319"/>
      <c r="BZ989" s="319"/>
      <c r="CA989" s="319"/>
      <c r="CB989" s="319"/>
      <c r="CC989" s="319"/>
      <c r="CD989" s="319"/>
      <c r="CE989" s="319"/>
      <c r="CF989" s="319"/>
      <c r="CG989" s="319"/>
      <c r="CH989" s="319"/>
      <c r="CI989" s="319"/>
      <c r="CJ989" s="319"/>
      <c r="CK989" s="319"/>
    </row>
    <row r="990" spans="1:89">
      <c r="A990" s="315"/>
      <c r="B990" s="423"/>
      <c r="C990" s="424"/>
      <c r="D990" s="424"/>
      <c r="E990" s="424"/>
      <c r="F990" s="424"/>
      <c r="G990" s="424"/>
      <c r="H990" s="424"/>
      <c r="I990" s="424"/>
      <c r="J990" s="424"/>
      <c r="K990" s="425"/>
      <c r="L990" s="320"/>
      <c r="M990" s="319"/>
      <c r="N990" s="319"/>
      <c r="O990" s="319"/>
      <c r="P990" s="319"/>
      <c r="Q990" s="319"/>
      <c r="R990" s="319"/>
      <c r="S990" s="319"/>
      <c r="T990" s="319"/>
      <c r="U990" s="319"/>
      <c r="V990" s="319"/>
      <c r="W990" s="319"/>
      <c r="X990" s="319"/>
      <c r="Y990" s="319"/>
      <c r="Z990" s="319"/>
      <c r="AA990" s="319"/>
      <c r="AB990" s="319"/>
      <c r="AC990" s="319"/>
      <c r="AD990" s="319"/>
      <c r="AE990" s="319"/>
      <c r="AF990" s="319"/>
      <c r="AG990" s="319"/>
      <c r="AH990" s="319"/>
      <c r="AI990" s="319"/>
      <c r="AJ990" s="319"/>
      <c r="AK990" s="319"/>
      <c r="AL990" s="319"/>
      <c r="AM990" s="319"/>
      <c r="AN990" s="319"/>
      <c r="AO990" s="319"/>
      <c r="AP990" s="319"/>
      <c r="AQ990" s="319"/>
      <c r="AR990" s="319"/>
      <c r="AS990" s="319"/>
      <c r="AT990" s="319"/>
      <c r="AU990" s="319"/>
      <c r="AV990" s="319"/>
      <c r="AW990" s="319"/>
      <c r="AX990" s="319"/>
      <c r="AY990" s="319"/>
      <c r="AZ990" s="319"/>
      <c r="BA990" s="319"/>
      <c r="BB990" s="319"/>
      <c r="BC990" s="319"/>
      <c r="BD990" s="319"/>
      <c r="BE990" s="319"/>
      <c r="BF990" s="319"/>
      <c r="BG990" s="319"/>
      <c r="BH990" s="319"/>
      <c r="BI990" s="319"/>
      <c r="BJ990" s="319"/>
      <c r="BK990" s="319"/>
      <c r="BL990" s="319"/>
      <c r="BM990" s="319"/>
      <c r="BN990" s="319"/>
      <c r="BO990" s="319"/>
      <c r="BP990" s="319"/>
      <c r="BQ990" s="319"/>
      <c r="BR990" s="319"/>
      <c r="BS990" s="319"/>
      <c r="BT990" s="319"/>
      <c r="BU990" s="319"/>
      <c r="BV990" s="319"/>
      <c r="BW990" s="319"/>
      <c r="BX990" s="319"/>
      <c r="BY990" s="319"/>
      <c r="BZ990" s="319"/>
      <c r="CA990" s="319"/>
      <c r="CB990" s="319"/>
      <c r="CC990" s="319"/>
      <c r="CD990" s="319"/>
      <c r="CE990" s="319"/>
      <c r="CF990" s="319"/>
      <c r="CG990" s="319"/>
      <c r="CH990" s="319"/>
      <c r="CI990" s="319"/>
      <c r="CJ990" s="319"/>
      <c r="CK990" s="319"/>
    </row>
    <row r="991" spans="1:89">
      <c r="A991" s="315"/>
      <c r="B991" s="423"/>
      <c r="C991" s="424"/>
      <c r="D991" s="424"/>
      <c r="E991" s="424"/>
      <c r="F991" s="424"/>
      <c r="G991" s="424"/>
      <c r="H991" s="424"/>
      <c r="I991" s="424"/>
      <c r="J991" s="424"/>
      <c r="K991" s="425"/>
      <c r="L991" s="320"/>
      <c r="M991" s="319"/>
      <c r="N991" s="319"/>
      <c r="O991" s="319"/>
      <c r="P991" s="319"/>
      <c r="Q991" s="319"/>
      <c r="R991" s="319"/>
      <c r="S991" s="319"/>
      <c r="T991" s="319"/>
      <c r="U991" s="319"/>
      <c r="V991" s="319"/>
      <c r="W991" s="319"/>
      <c r="X991" s="319"/>
      <c r="Y991" s="319"/>
      <c r="Z991" s="319"/>
      <c r="AA991" s="319"/>
      <c r="AB991" s="319"/>
      <c r="AC991" s="319"/>
      <c r="AD991" s="319"/>
      <c r="AE991" s="319"/>
      <c r="AF991" s="319"/>
      <c r="AG991" s="319"/>
      <c r="AH991" s="319"/>
      <c r="AI991" s="319"/>
      <c r="AJ991" s="319"/>
      <c r="AK991" s="319"/>
      <c r="AL991" s="319"/>
      <c r="AM991" s="319"/>
      <c r="AN991" s="319"/>
      <c r="AO991" s="319"/>
      <c r="AP991" s="319"/>
      <c r="AQ991" s="319"/>
      <c r="AR991" s="319"/>
      <c r="AS991" s="319"/>
      <c r="AT991" s="319"/>
      <c r="AU991" s="319"/>
      <c r="AV991" s="319"/>
      <c r="AW991" s="319"/>
      <c r="AX991" s="319"/>
      <c r="AY991" s="319"/>
      <c r="AZ991" s="319"/>
      <c r="BA991" s="319"/>
      <c r="BB991" s="319"/>
      <c r="BC991" s="319"/>
      <c r="BD991" s="319"/>
      <c r="BE991" s="319"/>
      <c r="BF991" s="319"/>
      <c r="BG991" s="319"/>
      <c r="BH991" s="319"/>
      <c r="BI991" s="319"/>
      <c r="BJ991" s="319"/>
      <c r="BK991" s="319"/>
      <c r="BL991" s="319"/>
      <c r="BM991" s="319"/>
      <c r="BN991" s="319"/>
      <c r="BO991" s="319"/>
      <c r="BP991" s="319"/>
      <c r="BQ991" s="319"/>
      <c r="BR991" s="319"/>
      <c r="BS991" s="319"/>
      <c r="BT991" s="319"/>
      <c r="BU991" s="319"/>
      <c r="BV991" s="319"/>
      <c r="BW991" s="319"/>
      <c r="BX991" s="319"/>
      <c r="BY991" s="319"/>
      <c r="BZ991" s="319"/>
      <c r="CA991" s="319"/>
      <c r="CB991" s="319"/>
      <c r="CC991" s="319"/>
      <c r="CD991" s="319"/>
      <c r="CE991" s="319"/>
      <c r="CF991" s="319"/>
      <c r="CG991" s="319"/>
      <c r="CH991" s="319"/>
      <c r="CI991" s="319"/>
      <c r="CJ991" s="319"/>
      <c r="CK991" s="319"/>
    </row>
    <row r="992" spans="1:89">
      <c r="A992" s="315"/>
      <c r="B992" s="423"/>
      <c r="C992" s="424"/>
      <c r="D992" s="424"/>
      <c r="E992" s="424"/>
      <c r="F992" s="424"/>
      <c r="G992" s="424"/>
      <c r="H992" s="424"/>
      <c r="I992" s="424"/>
      <c r="J992" s="424"/>
      <c r="K992" s="425"/>
      <c r="L992" s="320"/>
      <c r="M992" s="319"/>
      <c r="N992" s="319"/>
      <c r="O992" s="319"/>
      <c r="P992" s="319"/>
      <c r="Q992" s="319"/>
      <c r="R992" s="319"/>
      <c r="S992" s="319"/>
      <c r="T992" s="319"/>
      <c r="U992" s="319"/>
      <c r="V992" s="319"/>
      <c r="W992" s="319"/>
      <c r="X992" s="319"/>
      <c r="Y992" s="319"/>
      <c r="Z992" s="319"/>
      <c r="AA992" s="319"/>
      <c r="AB992" s="319"/>
      <c r="AC992" s="319"/>
      <c r="AD992" s="319"/>
      <c r="AE992" s="319"/>
      <c r="AF992" s="319"/>
      <c r="AG992" s="319"/>
      <c r="AH992" s="319"/>
      <c r="AI992" s="319"/>
      <c r="AJ992" s="319"/>
      <c r="AK992" s="319"/>
      <c r="AL992" s="319"/>
      <c r="AM992" s="319"/>
      <c r="AN992" s="319"/>
      <c r="AO992" s="319"/>
      <c r="AP992" s="319"/>
      <c r="AQ992" s="319"/>
      <c r="AR992" s="319"/>
      <c r="AS992" s="319"/>
      <c r="AT992" s="319"/>
      <c r="AU992" s="319"/>
      <c r="AV992" s="319"/>
      <c r="AW992" s="319"/>
      <c r="AX992" s="319"/>
      <c r="AY992" s="319"/>
      <c r="AZ992" s="319"/>
      <c r="BA992" s="319"/>
      <c r="BB992" s="319"/>
      <c r="BC992" s="319"/>
      <c r="BD992" s="319"/>
      <c r="BE992" s="319"/>
      <c r="BF992" s="319"/>
      <c r="BG992" s="319"/>
      <c r="BH992" s="319"/>
      <c r="BI992" s="319"/>
      <c r="BJ992" s="319"/>
      <c r="BK992" s="319"/>
      <c r="BL992" s="319"/>
      <c r="BM992" s="319"/>
      <c r="BN992" s="319"/>
      <c r="BO992" s="319"/>
      <c r="BP992" s="319"/>
      <c r="BQ992" s="319"/>
      <c r="BR992" s="319"/>
      <c r="BS992" s="319"/>
      <c r="BT992" s="319"/>
      <c r="BU992" s="319"/>
      <c r="BV992" s="319"/>
      <c r="BW992" s="319"/>
      <c r="BX992" s="319"/>
      <c r="BY992" s="319"/>
      <c r="BZ992" s="319"/>
      <c r="CA992" s="319"/>
      <c r="CB992" s="319"/>
      <c r="CC992" s="319"/>
      <c r="CD992" s="319"/>
      <c r="CE992" s="319"/>
      <c r="CF992" s="319"/>
      <c r="CG992" s="319"/>
      <c r="CH992" s="319"/>
      <c r="CI992" s="319"/>
      <c r="CJ992" s="319"/>
      <c r="CK992" s="319"/>
    </row>
    <row r="993" spans="1:89">
      <c r="A993" s="315"/>
      <c r="B993" s="423"/>
      <c r="C993" s="424"/>
      <c r="D993" s="424"/>
      <c r="E993" s="424"/>
      <c r="F993" s="424"/>
      <c r="G993" s="424"/>
      <c r="H993" s="424"/>
      <c r="I993" s="424"/>
      <c r="J993" s="424"/>
      <c r="K993" s="425"/>
      <c r="L993" s="320"/>
      <c r="M993" s="319"/>
      <c r="N993" s="319"/>
      <c r="O993" s="319"/>
      <c r="P993" s="319"/>
      <c r="Q993" s="319"/>
      <c r="R993" s="319"/>
      <c r="S993" s="319"/>
      <c r="T993" s="319"/>
      <c r="U993" s="319"/>
      <c r="V993" s="319"/>
      <c r="W993" s="319"/>
      <c r="X993" s="319"/>
      <c r="Y993" s="319"/>
      <c r="Z993" s="319"/>
      <c r="AA993" s="319"/>
      <c r="AB993" s="319"/>
      <c r="AC993" s="319"/>
      <c r="AD993" s="319"/>
      <c r="AE993" s="319"/>
      <c r="AF993" s="319"/>
      <c r="AG993" s="319"/>
      <c r="AH993" s="319"/>
      <c r="AI993" s="319"/>
      <c r="AJ993" s="319"/>
      <c r="AK993" s="319"/>
      <c r="AL993" s="319"/>
      <c r="AM993" s="319"/>
      <c r="AN993" s="319"/>
      <c r="AO993" s="319"/>
      <c r="AP993" s="319"/>
      <c r="AQ993" s="319"/>
      <c r="AR993" s="319"/>
      <c r="AS993" s="319"/>
      <c r="AT993" s="319"/>
      <c r="AU993" s="319"/>
      <c r="AV993" s="319"/>
      <c r="AW993" s="319"/>
      <c r="AX993" s="319"/>
      <c r="AY993" s="319"/>
      <c r="AZ993" s="319"/>
      <c r="BA993" s="319"/>
      <c r="BB993" s="319"/>
      <c r="BC993" s="319"/>
      <c r="BD993" s="319"/>
      <c r="BE993" s="319"/>
      <c r="BF993" s="319"/>
      <c r="BG993" s="319"/>
      <c r="BH993" s="319"/>
      <c r="BI993" s="319"/>
      <c r="BJ993" s="319"/>
      <c r="BK993" s="319"/>
      <c r="BL993" s="319"/>
      <c r="BM993" s="319"/>
      <c r="BN993" s="319"/>
      <c r="BO993" s="319"/>
      <c r="BP993" s="319"/>
      <c r="BQ993" s="319"/>
      <c r="BR993" s="319"/>
      <c r="BS993" s="319"/>
      <c r="BT993" s="319"/>
      <c r="BU993" s="319"/>
      <c r="BV993" s="319"/>
      <c r="BW993" s="319"/>
      <c r="BX993" s="319"/>
      <c r="BY993" s="319"/>
      <c r="BZ993" s="319"/>
      <c r="CA993" s="319"/>
      <c r="CB993" s="319"/>
      <c r="CC993" s="319"/>
      <c r="CD993" s="319"/>
      <c r="CE993" s="319"/>
      <c r="CF993" s="319"/>
      <c r="CG993" s="319"/>
      <c r="CH993" s="319"/>
      <c r="CI993" s="319"/>
      <c r="CJ993" s="319"/>
      <c r="CK993" s="319"/>
    </row>
    <row r="994" spans="1:89">
      <c r="A994" s="315"/>
      <c r="B994" s="423"/>
      <c r="C994" s="424"/>
      <c r="D994" s="424"/>
      <c r="E994" s="424"/>
      <c r="F994" s="424"/>
      <c r="G994" s="424"/>
      <c r="H994" s="424"/>
      <c r="I994" s="424"/>
      <c r="J994" s="424"/>
      <c r="K994" s="425"/>
      <c r="L994" s="320"/>
      <c r="M994" s="319"/>
      <c r="N994" s="319"/>
      <c r="O994" s="319"/>
      <c r="P994" s="319"/>
      <c r="Q994" s="319"/>
      <c r="R994" s="319"/>
      <c r="S994" s="319"/>
      <c r="T994" s="319"/>
      <c r="U994" s="319"/>
      <c r="V994" s="319"/>
      <c r="W994" s="319"/>
      <c r="X994" s="319"/>
      <c r="Y994" s="319"/>
      <c r="Z994" s="319"/>
      <c r="AA994" s="319"/>
      <c r="AB994" s="319"/>
      <c r="AC994" s="319"/>
      <c r="AD994" s="319"/>
      <c r="AE994" s="319"/>
      <c r="AF994" s="319"/>
      <c r="AG994" s="319"/>
      <c r="AH994" s="319"/>
      <c r="AI994" s="319"/>
      <c r="AJ994" s="319"/>
      <c r="AK994" s="319"/>
      <c r="AL994" s="319"/>
      <c r="AM994" s="319"/>
      <c r="AN994" s="319"/>
      <c r="AO994" s="319"/>
      <c r="AP994" s="319"/>
      <c r="AQ994" s="319"/>
      <c r="AR994" s="319"/>
      <c r="AS994" s="319"/>
      <c r="AT994" s="319"/>
      <c r="AU994" s="319"/>
      <c r="AV994" s="319"/>
      <c r="AW994" s="319"/>
      <c r="AX994" s="319"/>
      <c r="AY994" s="319"/>
      <c r="AZ994" s="319"/>
      <c r="BA994" s="319"/>
      <c r="BB994" s="319"/>
      <c r="BC994" s="319"/>
      <c r="BD994" s="319"/>
      <c r="BE994" s="319"/>
      <c r="BF994" s="319"/>
      <c r="BG994" s="319"/>
      <c r="BH994" s="319"/>
      <c r="BI994" s="319"/>
      <c r="BJ994" s="319"/>
      <c r="BK994" s="319"/>
      <c r="BL994" s="319"/>
      <c r="BM994" s="319"/>
      <c r="BN994" s="319"/>
      <c r="BO994" s="319"/>
      <c r="BP994" s="319"/>
      <c r="BQ994" s="319"/>
      <c r="BR994" s="319"/>
      <c r="BS994" s="319"/>
      <c r="BT994" s="319"/>
      <c r="BU994" s="319"/>
      <c r="BV994" s="319"/>
      <c r="BW994" s="319"/>
      <c r="BX994" s="319"/>
      <c r="BY994" s="319"/>
      <c r="BZ994" s="319"/>
      <c r="CA994" s="319"/>
      <c r="CB994" s="319"/>
      <c r="CC994" s="319"/>
      <c r="CD994" s="319"/>
      <c r="CE994" s="319"/>
      <c r="CF994" s="319"/>
      <c r="CG994" s="319"/>
      <c r="CH994" s="319"/>
      <c r="CI994" s="319"/>
      <c r="CJ994" s="319"/>
      <c r="CK994" s="319"/>
    </row>
    <row r="995" spans="1:89">
      <c r="A995" s="315"/>
      <c r="B995" s="423"/>
      <c r="C995" s="424"/>
      <c r="D995" s="424"/>
      <c r="E995" s="424"/>
      <c r="F995" s="424"/>
      <c r="G995" s="424"/>
      <c r="H995" s="424"/>
      <c r="I995" s="424"/>
      <c r="J995" s="424"/>
      <c r="K995" s="425"/>
      <c r="L995" s="320"/>
      <c r="M995" s="319"/>
      <c r="N995" s="319"/>
      <c r="O995" s="319"/>
      <c r="P995" s="319"/>
      <c r="Q995" s="319"/>
      <c r="R995" s="319"/>
      <c r="S995" s="319"/>
      <c r="T995" s="319"/>
      <c r="U995" s="319"/>
      <c r="V995" s="319"/>
      <c r="W995" s="319"/>
      <c r="X995" s="319"/>
      <c r="Y995" s="319"/>
      <c r="Z995" s="319"/>
      <c r="AA995" s="319"/>
      <c r="AB995" s="319"/>
      <c r="AC995" s="319"/>
      <c r="AD995" s="319"/>
      <c r="AE995" s="319"/>
      <c r="AF995" s="319"/>
      <c r="AG995" s="319"/>
      <c r="AH995" s="319"/>
      <c r="AI995" s="319"/>
      <c r="AJ995" s="319"/>
      <c r="AK995" s="319"/>
      <c r="AL995" s="319"/>
      <c r="AM995" s="319"/>
      <c r="AN995" s="319"/>
      <c r="AO995" s="319"/>
      <c r="AP995" s="319"/>
      <c r="AQ995" s="319"/>
      <c r="AR995" s="319"/>
      <c r="AS995" s="319"/>
      <c r="AT995" s="319"/>
      <c r="AU995" s="319"/>
      <c r="AV995" s="319"/>
      <c r="AW995" s="319"/>
      <c r="AX995" s="319"/>
      <c r="AY995" s="319"/>
      <c r="AZ995" s="319"/>
      <c r="BA995" s="319"/>
      <c r="BB995" s="319"/>
      <c r="BC995" s="319"/>
      <c r="BD995" s="319"/>
      <c r="BE995" s="319"/>
      <c r="BF995" s="319"/>
      <c r="BG995" s="319"/>
      <c r="BH995" s="319"/>
      <c r="BI995" s="319"/>
      <c r="BJ995" s="319"/>
      <c r="BK995" s="319"/>
      <c r="BL995" s="319"/>
      <c r="BM995" s="319"/>
      <c r="BN995" s="319"/>
      <c r="BO995" s="319"/>
      <c r="BP995" s="319"/>
      <c r="BQ995" s="319"/>
      <c r="BR995" s="319"/>
      <c r="BS995" s="319"/>
      <c r="BT995" s="319"/>
      <c r="BU995" s="319"/>
      <c r="BV995" s="319"/>
      <c r="BW995" s="319"/>
      <c r="BX995" s="319"/>
      <c r="BY995" s="319"/>
      <c r="BZ995" s="319"/>
      <c r="CA995" s="319"/>
      <c r="CB995" s="319"/>
      <c r="CC995" s="319"/>
      <c r="CD995" s="319"/>
      <c r="CE995" s="319"/>
      <c r="CF995" s="319"/>
      <c r="CG995" s="319"/>
      <c r="CH995" s="319"/>
      <c r="CI995" s="319"/>
      <c r="CJ995" s="319"/>
      <c r="CK995" s="319"/>
    </row>
    <row r="996" spans="1:89">
      <c r="A996" s="315"/>
      <c r="B996" s="423"/>
      <c r="C996" s="424"/>
      <c r="D996" s="424"/>
      <c r="E996" s="424"/>
      <c r="F996" s="424"/>
      <c r="G996" s="424"/>
      <c r="H996" s="424"/>
      <c r="I996" s="424"/>
      <c r="J996" s="424"/>
      <c r="K996" s="425"/>
      <c r="L996" s="320"/>
      <c r="M996" s="319"/>
      <c r="N996" s="319"/>
      <c r="O996" s="319"/>
      <c r="P996" s="319"/>
      <c r="Q996" s="319"/>
      <c r="R996" s="319"/>
      <c r="S996" s="319"/>
      <c r="T996" s="319"/>
      <c r="U996" s="319"/>
      <c r="V996" s="319"/>
      <c r="W996" s="319"/>
      <c r="X996" s="319"/>
      <c r="Y996" s="319"/>
      <c r="Z996" s="319"/>
      <c r="AA996" s="319"/>
      <c r="AB996" s="319"/>
      <c r="AC996" s="319"/>
      <c r="AD996" s="319"/>
      <c r="AE996" s="319"/>
      <c r="AF996" s="319"/>
      <c r="AG996" s="319"/>
      <c r="AH996" s="319"/>
      <c r="AI996" s="319"/>
      <c r="AJ996" s="319"/>
      <c r="AK996" s="319"/>
      <c r="AL996" s="319"/>
      <c r="AM996" s="319"/>
      <c r="AN996" s="319"/>
      <c r="AO996" s="319"/>
      <c r="AP996" s="319"/>
      <c r="AQ996" s="319"/>
      <c r="AR996" s="319"/>
      <c r="AS996" s="319"/>
      <c r="AT996" s="319"/>
      <c r="AU996" s="319"/>
      <c r="AV996" s="319"/>
      <c r="AW996" s="319"/>
      <c r="AX996" s="319"/>
      <c r="AY996" s="319"/>
      <c r="AZ996" s="319"/>
      <c r="BA996" s="319"/>
      <c r="BB996" s="319"/>
      <c r="BC996" s="319"/>
      <c r="BD996" s="319"/>
      <c r="BE996" s="319"/>
      <c r="BF996" s="319"/>
      <c r="BG996" s="319"/>
      <c r="BH996" s="319"/>
      <c r="BI996" s="319"/>
      <c r="BJ996" s="319"/>
      <c r="BK996" s="319"/>
      <c r="BL996" s="319"/>
      <c r="BM996" s="319"/>
      <c r="BN996" s="319"/>
      <c r="BO996" s="319"/>
      <c r="BP996" s="319"/>
      <c r="BQ996" s="319"/>
      <c r="BR996" s="319"/>
      <c r="BS996" s="319"/>
      <c r="BT996" s="319"/>
      <c r="BU996" s="319"/>
      <c r="BV996" s="319"/>
      <c r="BW996" s="319"/>
      <c r="BX996" s="319"/>
      <c r="BY996" s="319"/>
      <c r="BZ996" s="319"/>
      <c r="CA996" s="319"/>
      <c r="CB996" s="319"/>
      <c r="CC996" s="319"/>
      <c r="CD996" s="319"/>
      <c r="CE996" s="319"/>
      <c r="CF996" s="319"/>
      <c r="CG996" s="319"/>
      <c r="CH996" s="319"/>
      <c r="CI996" s="319"/>
      <c r="CJ996" s="319"/>
      <c r="CK996" s="319"/>
    </row>
    <row r="997" spans="1:89">
      <c r="A997" s="315"/>
      <c r="B997" s="423"/>
      <c r="C997" s="424"/>
      <c r="D997" s="424"/>
      <c r="E997" s="424"/>
      <c r="F997" s="424"/>
      <c r="G997" s="424"/>
      <c r="H997" s="424"/>
      <c r="I997" s="424"/>
      <c r="J997" s="424"/>
      <c r="K997" s="425"/>
      <c r="L997" s="320"/>
      <c r="M997" s="319"/>
      <c r="N997" s="319"/>
      <c r="O997" s="319"/>
      <c r="P997" s="319"/>
      <c r="Q997" s="319"/>
      <c r="R997" s="319"/>
      <c r="S997" s="319"/>
      <c r="T997" s="319"/>
      <c r="U997" s="319"/>
      <c r="V997" s="319"/>
      <c r="W997" s="319"/>
      <c r="X997" s="319"/>
      <c r="Y997" s="319"/>
      <c r="Z997" s="319"/>
      <c r="AA997" s="319"/>
      <c r="AB997" s="319"/>
      <c r="AC997" s="319"/>
      <c r="AD997" s="319"/>
      <c r="AE997" s="319"/>
      <c r="AF997" s="319"/>
      <c r="AG997" s="319"/>
      <c r="AH997" s="319"/>
      <c r="AI997" s="319"/>
      <c r="AJ997" s="319"/>
      <c r="AK997" s="319"/>
      <c r="AL997" s="319"/>
      <c r="AM997" s="319"/>
      <c r="AN997" s="319"/>
      <c r="AO997" s="319"/>
      <c r="AP997" s="319"/>
      <c r="AQ997" s="319"/>
      <c r="AR997" s="319"/>
      <c r="AS997" s="319"/>
      <c r="AT997" s="319"/>
      <c r="AU997" s="319"/>
      <c r="AV997" s="319"/>
      <c r="AW997" s="319"/>
      <c r="AX997" s="319"/>
      <c r="AY997" s="319"/>
      <c r="AZ997" s="319"/>
      <c r="BA997" s="319"/>
      <c r="BB997" s="319"/>
      <c r="BC997" s="319"/>
      <c r="BD997" s="319"/>
      <c r="BE997" s="319"/>
      <c r="BF997" s="319"/>
      <c r="BG997" s="319"/>
      <c r="BH997" s="319"/>
      <c r="BI997" s="319"/>
      <c r="BJ997" s="319"/>
      <c r="BK997" s="319"/>
      <c r="BL997" s="319"/>
      <c r="BM997" s="319"/>
      <c r="BN997" s="319"/>
      <c r="BO997" s="319"/>
      <c r="BP997" s="319"/>
      <c r="BQ997" s="319"/>
      <c r="BR997" s="319"/>
      <c r="BS997" s="319"/>
      <c r="BT997" s="319"/>
      <c r="BU997" s="319"/>
      <c r="BV997" s="319"/>
      <c r="BW997" s="319"/>
      <c r="BX997" s="319"/>
      <c r="BY997" s="319"/>
      <c r="BZ997" s="319"/>
      <c r="CA997" s="319"/>
      <c r="CB997" s="319"/>
      <c r="CC997" s="319"/>
      <c r="CD997" s="319"/>
      <c r="CE997" s="319"/>
      <c r="CF997" s="319"/>
      <c r="CG997" s="319"/>
      <c r="CH997" s="319"/>
      <c r="CI997" s="319"/>
      <c r="CJ997" s="319"/>
      <c r="CK997" s="319"/>
    </row>
    <row r="998" spans="1:89">
      <c r="A998" s="315"/>
      <c r="B998" s="423"/>
      <c r="C998" s="424"/>
      <c r="D998" s="424"/>
      <c r="E998" s="424"/>
      <c r="F998" s="424"/>
      <c r="G998" s="424"/>
      <c r="H998" s="424"/>
      <c r="I998" s="424"/>
      <c r="J998" s="424"/>
      <c r="K998" s="425"/>
      <c r="L998" s="320"/>
      <c r="M998" s="319"/>
      <c r="N998" s="319"/>
      <c r="O998" s="319"/>
      <c r="P998" s="319"/>
      <c r="Q998" s="319"/>
      <c r="R998" s="319"/>
      <c r="S998" s="319"/>
      <c r="T998" s="319"/>
      <c r="U998" s="319"/>
      <c r="V998" s="319"/>
      <c r="W998" s="319"/>
      <c r="X998" s="319"/>
      <c r="Y998" s="319"/>
      <c r="Z998" s="319"/>
      <c r="AA998" s="319"/>
      <c r="AB998" s="319"/>
      <c r="AC998" s="319"/>
      <c r="AD998" s="319"/>
      <c r="AE998" s="319"/>
      <c r="AF998" s="319"/>
      <c r="AG998" s="319"/>
      <c r="AH998" s="319"/>
      <c r="AI998" s="319"/>
      <c r="AJ998" s="319"/>
      <c r="AK998" s="319"/>
      <c r="AL998" s="319"/>
      <c r="AM998" s="319"/>
      <c r="AN998" s="319"/>
      <c r="AO998" s="319"/>
      <c r="AP998" s="319"/>
      <c r="AQ998" s="319"/>
      <c r="AR998" s="319"/>
      <c r="AS998" s="319"/>
      <c r="AT998" s="319"/>
      <c r="AU998" s="319"/>
      <c r="AV998" s="319"/>
      <c r="AW998" s="319"/>
      <c r="AX998" s="319"/>
      <c r="AY998" s="319"/>
      <c r="AZ998" s="319"/>
      <c r="BA998" s="319"/>
      <c r="BB998" s="319"/>
      <c r="BC998" s="319"/>
      <c r="BD998" s="319"/>
      <c r="BE998" s="319"/>
      <c r="BF998" s="319"/>
      <c r="BG998" s="319"/>
      <c r="BH998" s="319"/>
      <c r="BI998" s="319"/>
      <c r="BJ998" s="319"/>
      <c r="BK998" s="319"/>
      <c r="BL998" s="319"/>
      <c r="BM998" s="319"/>
      <c r="BN998" s="319"/>
      <c r="BO998" s="319"/>
      <c r="BP998" s="319"/>
      <c r="BQ998" s="319"/>
      <c r="BR998" s="319"/>
      <c r="BS998" s="319"/>
      <c r="BT998" s="319"/>
      <c r="BU998" s="319"/>
      <c r="BV998" s="319"/>
      <c r="BW998" s="319"/>
      <c r="BX998" s="319"/>
      <c r="BY998" s="319"/>
      <c r="BZ998" s="319"/>
      <c r="CA998" s="319"/>
      <c r="CB998" s="319"/>
      <c r="CC998" s="319"/>
      <c r="CD998" s="319"/>
      <c r="CE998" s="319"/>
      <c r="CF998" s="319"/>
      <c r="CG998" s="319"/>
      <c r="CH998" s="319"/>
      <c r="CI998" s="319"/>
      <c r="CJ998" s="319"/>
      <c r="CK998" s="319"/>
    </row>
    <row r="999" spans="1:89">
      <c r="A999" s="315"/>
      <c r="B999" s="423"/>
      <c r="C999" s="424"/>
      <c r="D999" s="424"/>
      <c r="E999" s="424"/>
      <c r="F999" s="424"/>
      <c r="G999" s="424"/>
      <c r="H999" s="424"/>
      <c r="I999" s="424"/>
      <c r="J999" s="424"/>
      <c r="K999" s="425"/>
      <c r="L999" s="320"/>
      <c r="M999" s="319"/>
      <c r="N999" s="319"/>
      <c r="O999" s="319"/>
      <c r="P999" s="319"/>
      <c r="Q999" s="319"/>
      <c r="R999" s="319"/>
      <c r="S999" s="319"/>
      <c r="T999" s="319"/>
      <c r="U999" s="319"/>
      <c r="V999" s="319"/>
      <c r="W999" s="319"/>
      <c r="X999" s="319"/>
      <c r="Y999" s="319"/>
      <c r="Z999" s="319"/>
      <c r="AA999" s="319"/>
      <c r="AB999" s="319"/>
      <c r="AC999" s="319"/>
      <c r="AD999" s="319"/>
      <c r="AE999" s="319"/>
      <c r="AF999" s="319"/>
      <c r="AG999" s="319"/>
      <c r="AH999" s="319"/>
      <c r="AI999" s="319"/>
      <c r="AJ999" s="319"/>
      <c r="AK999" s="319"/>
      <c r="AL999" s="319"/>
      <c r="AM999" s="319"/>
      <c r="AN999" s="319"/>
      <c r="AO999" s="319"/>
      <c r="AP999" s="319"/>
      <c r="AQ999" s="319"/>
      <c r="AR999" s="319"/>
      <c r="AS999" s="319"/>
      <c r="AT999" s="319"/>
      <c r="AU999" s="319"/>
      <c r="AV999" s="319"/>
      <c r="AW999" s="319"/>
      <c r="AX999" s="319"/>
      <c r="AY999" s="319"/>
      <c r="AZ999" s="319"/>
      <c r="BA999" s="319"/>
      <c r="BB999" s="319"/>
      <c r="BC999" s="319"/>
      <c r="BD999" s="319"/>
      <c r="BE999" s="319"/>
      <c r="BF999" s="319"/>
      <c r="BG999" s="319"/>
      <c r="BH999" s="319"/>
      <c r="BI999" s="319"/>
      <c r="BJ999" s="319"/>
      <c r="BK999" s="319"/>
      <c r="BL999" s="319"/>
      <c r="BM999" s="319"/>
      <c r="BN999" s="319"/>
      <c r="BO999" s="319"/>
      <c r="BP999" s="319"/>
      <c r="BQ999" s="319"/>
      <c r="BR999" s="319"/>
      <c r="BS999" s="319"/>
      <c r="BT999" s="319"/>
      <c r="BU999" s="319"/>
      <c r="BV999" s="319"/>
      <c r="BW999" s="319"/>
      <c r="BX999" s="319"/>
      <c r="BY999" s="319"/>
      <c r="BZ999" s="319"/>
      <c r="CA999" s="319"/>
      <c r="CB999" s="319"/>
      <c r="CC999" s="319"/>
      <c r="CD999" s="319"/>
      <c r="CE999" s="319"/>
      <c r="CF999" s="319"/>
      <c r="CG999" s="319"/>
      <c r="CH999" s="319"/>
      <c r="CI999" s="319"/>
      <c r="CJ999" s="319"/>
      <c r="CK999" s="319"/>
    </row>
    <row r="1000" spans="1:89">
      <c r="A1000" s="315"/>
      <c r="B1000" s="423"/>
      <c r="C1000" s="424"/>
      <c r="D1000" s="424"/>
      <c r="E1000" s="424"/>
      <c r="F1000" s="424"/>
      <c r="G1000" s="424"/>
      <c r="H1000" s="424"/>
      <c r="I1000" s="424"/>
      <c r="J1000" s="424"/>
      <c r="K1000" s="425"/>
      <c r="L1000" s="320"/>
      <c r="M1000" s="319"/>
      <c r="N1000" s="319"/>
      <c r="O1000" s="319"/>
      <c r="P1000" s="319"/>
      <c r="Q1000" s="319"/>
      <c r="R1000" s="319"/>
      <c r="S1000" s="319"/>
      <c r="T1000" s="319"/>
      <c r="U1000" s="319"/>
      <c r="V1000" s="319"/>
      <c r="W1000" s="319"/>
      <c r="X1000" s="319"/>
      <c r="Y1000" s="319"/>
      <c r="Z1000" s="319"/>
      <c r="AA1000" s="319"/>
      <c r="AB1000" s="319"/>
      <c r="AC1000" s="319"/>
      <c r="AD1000" s="319"/>
      <c r="AE1000" s="319"/>
      <c r="AF1000" s="319"/>
      <c r="AG1000" s="319"/>
      <c r="AH1000" s="319"/>
      <c r="AI1000" s="319"/>
      <c r="AJ1000" s="319"/>
      <c r="AK1000" s="319"/>
      <c r="AL1000" s="319"/>
      <c r="AM1000" s="319"/>
      <c r="AN1000" s="319"/>
      <c r="AO1000" s="319"/>
      <c r="AP1000" s="319"/>
      <c r="AQ1000" s="319"/>
      <c r="AR1000" s="319"/>
      <c r="AS1000" s="319"/>
      <c r="AT1000" s="319"/>
      <c r="AU1000" s="319"/>
      <c r="AV1000" s="319"/>
      <c r="AW1000" s="319"/>
      <c r="AX1000" s="319"/>
      <c r="AY1000" s="319"/>
      <c r="AZ1000" s="319"/>
      <c r="BA1000" s="319"/>
      <c r="BB1000" s="319"/>
      <c r="BC1000" s="319"/>
      <c r="BD1000" s="319"/>
      <c r="BE1000" s="319"/>
      <c r="BF1000" s="319"/>
      <c r="BG1000" s="319"/>
      <c r="BH1000" s="319"/>
      <c r="BI1000" s="319"/>
      <c r="BJ1000" s="319"/>
      <c r="BK1000" s="319"/>
      <c r="BL1000" s="319"/>
      <c r="BM1000" s="319"/>
      <c r="BN1000" s="319"/>
      <c r="BO1000" s="319"/>
      <c r="BP1000" s="319"/>
      <c r="BQ1000" s="319"/>
      <c r="BR1000" s="319"/>
      <c r="BS1000" s="319"/>
      <c r="BT1000" s="319"/>
      <c r="BU1000" s="319"/>
      <c r="BV1000" s="319"/>
      <c r="BW1000" s="319"/>
      <c r="BX1000" s="319"/>
      <c r="BY1000" s="319"/>
      <c r="BZ1000" s="319"/>
      <c r="CA1000" s="319"/>
      <c r="CB1000" s="319"/>
      <c r="CC1000" s="319"/>
      <c r="CD1000" s="319"/>
      <c r="CE1000" s="319"/>
      <c r="CF1000" s="319"/>
      <c r="CG1000" s="319"/>
      <c r="CH1000" s="319"/>
      <c r="CI1000" s="319"/>
      <c r="CJ1000" s="319"/>
      <c r="CK1000" s="319"/>
    </row>
    <row r="1001" spans="1:89">
      <c r="A1001" s="315"/>
      <c r="B1001" s="423"/>
      <c r="C1001" s="424"/>
      <c r="D1001" s="424"/>
      <c r="E1001" s="424"/>
      <c r="F1001" s="424"/>
      <c r="G1001" s="424"/>
      <c r="H1001" s="424"/>
      <c r="I1001" s="424"/>
      <c r="J1001" s="424"/>
      <c r="K1001" s="425"/>
      <c r="L1001" s="320"/>
      <c r="M1001" s="319"/>
      <c r="N1001" s="319"/>
      <c r="O1001" s="319"/>
      <c r="P1001" s="319"/>
      <c r="Q1001" s="319"/>
      <c r="R1001" s="319"/>
      <c r="S1001" s="319"/>
      <c r="T1001" s="319"/>
      <c r="U1001" s="319"/>
      <c r="V1001" s="319"/>
      <c r="W1001" s="319"/>
      <c r="X1001" s="319"/>
      <c r="Y1001" s="319"/>
      <c r="Z1001" s="319"/>
      <c r="AA1001" s="319"/>
      <c r="AB1001" s="319"/>
      <c r="AC1001" s="319"/>
      <c r="AD1001" s="319"/>
      <c r="AE1001" s="319"/>
      <c r="AF1001" s="319"/>
      <c r="AG1001" s="319"/>
      <c r="AH1001" s="319"/>
      <c r="AI1001" s="319"/>
      <c r="AJ1001" s="319"/>
      <c r="AK1001" s="319"/>
      <c r="AL1001" s="319"/>
      <c r="AM1001" s="319"/>
      <c r="AN1001" s="319"/>
      <c r="AO1001" s="319"/>
      <c r="AP1001" s="319"/>
      <c r="AQ1001" s="319"/>
      <c r="AR1001" s="319"/>
      <c r="AS1001" s="319"/>
      <c r="AT1001" s="319"/>
      <c r="AU1001" s="319"/>
      <c r="AV1001" s="319"/>
      <c r="AW1001" s="319"/>
      <c r="AX1001" s="319"/>
      <c r="AY1001" s="319"/>
      <c r="AZ1001" s="319"/>
      <c r="BA1001" s="319"/>
      <c r="BB1001" s="319"/>
      <c r="BC1001" s="319"/>
      <c r="BD1001" s="319"/>
      <c r="BE1001" s="319"/>
      <c r="BF1001" s="319"/>
      <c r="BG1001" s="319"/>
      <c r="BH1001" s="319"/>
      <c r="BI1001" s="319"/>
      <c r="BJ1001" s="319"/>
      <c r="BK1001" s="319"/>
      <c r="BL1001" s="319"/>
      <c r="BM1001" s="319"/>
      <c r="BN1001" s="319"/>
      <c r="BO1001" s="319"/>
      <c r="BP1001" s="319"/>
      <c r="BQ1001" s="319"/>
      <c r="BR1001" s="319"/>
      <c r="BS1001" s="319"/>
      <c r="BT1001" s="319"/>
      <c r="BU1001" s="319"/>
      <c r="BV1001" s="319"/>
      <c r="BW1001" s="319"/>
      <c r="BX1001" s="319"/>
      <c r="BY1001" s="319"/>
      <c r="BZ1001" s="319"/>
      <c r="CA1001" s="319"/>
      <c r="CB1001" s="319"/>
      <c r="CC1001" s="319"/>
      <c r="CD1001" s="319"/>
      <c r="CE1001" s="319"/>
      <c r="CF1001" s="319"/>
      <c r="CG1001" s="319"/>
      <c r="CH1001" s="319"/>
      <c r="CI1001" s="319"/>
      <c r="CJ1001" s="319"/>
      <c r="CK1001" s="319"/>
    </row>
    <row r="1002" spans="1:89">
      <c r="A1002" s="315"/>
      <c r="B1002" s="423"/>
      <c r="C1002" s="424"/>
      <c r="D1002" s="424"/>
      <c r="E1002" s="424"/>
      <c r="F1002" s="424"/>
      <c r="G1002" s="424"/>
      <c r="H1002" s="424"/>
      <c r="I1002" s="424"/>
      <c r="J1002" s="424"/>
      <c r="K1002" s="425"/>
      <c r="L1002" s="320"/>
      <c r="M1002" s="319"/>
      <c r="N1002" s="319"/>
      <c r="O1002" s="319"/>
      <c r="P1002" s="319"/>
      <c r="Q1002" s="319"/>
      <c r="R1002" s="319"/>
      <c r="S1002" s="319"/>
      <c r="T1002" s="319"/>
      <c r="U1002" s="319"/>
      <c r="V1002" s="319"/>
      <c r="W1002" s="319"/>
      <c r="X1002" s="319"/>
      <c r="Y1002" s="319"/>
      <c r="Z1002" s="319"/>
      <c r="AA1002" s="319"/>
      <c r="AB1002" s="319"/>
      <c r="AC1002" s="319"/>
      <c r="AD1002" s="319"/>
      <c r="AE1002" s="319"/>
      <c r="AF1002" s="319"/>
      <c r="AG1002" s="319"/>
      <c r="AH1002" s="319"/>
      <c r="AI1002" s="319"/>
      <c r="AJ1002" s="319"/>
      <c r="AK1002" s="319"/>
      <c r="AL1002" s="319"/>
      <c r="AM1002" s="319"/>
      <c r="AN1002" s="319"/>
      <c r="AO1002" s="319"/>
      <c r="AP1002" s="319"/>
      <c r="AQ1002" s="319"/>
      <c r="AR1002" s="319"/>
      <c r="AS1002" s="319"/>
      <c r="AT1002" s="319"/>
      <c r="AU1002" s="319"/>
      <c r="AV1002" s="319"/>
      <c r="AW1002" s="319"/>
      <c r="AX1002" s="319"/>
      <c r="AY1002" s="319"/>
      <c r="AZ1002" s="319"/>
      <c r="BA1002" s="319"/>
      <c r="BB1002" s="319"/>
      <c r="BC1002" s="319"/>
      <c r="BD1002" s="319"/>
      <c r="BE1002" s="319"/>
      <c r="BF1002" s="319"/>
      <c r="BG1002" s="319"/>
      <c r="BH1002" s="319"/>
      <c r="BI1002" s="319"/>
      <c r="BJ1002" s="319"/>
      <c r="BK1002" s="319"/>
      <c r="BL1002" s="319"/>
      <c r="BM1002" s="319"/>
      <c r="BN1002" s="319"/>
      <c r="BO1002" s="319"/>
      <c r="BP1002" s="319"/>
      <c r="BQ1002" s="319"/>
      <c r="BR1002" s="319"/>
      <c r="BS1002" s="319"/>
      <c r="BT1002" s="319"/>
      <c r="BU1002" s="319"/>
      <c r="BV1002" s="319"/>
      <c r="BW1002" s="319"/>
      <c r="BX1002" s="319"/>
      <c r="BY1002" s="319"/>
      <c r="BZ1002" s="319"/>
      <c r="CA1002" s="319"/>
      <c r="CB1002" s="319"/>
      <c r="CC1002" s="319"/>
      <c r="CD1002" s="319"/>
      <c r="CE1002" s="319"/>
      <c r="CF1002" s="319"/>
      <c r="CG1002" s="319"/>
      <c r="CH1002" s="319"/>
      <c r="CI1002" s="319"/>
      <c r="CJ1002" s="319"/>
      <c r="CK1002" s="319"/>
    </row>
    <row r="1003" spans="1:89">
      <c r="A1003" s="315"/>
      <c r="B1003" s="423"/>
      <c r="C1003" s="424"/>
      <c r="D1003" s="424"/>
      <c r="E1003" s="424"/>
      <c r="F1003" s="424"/>
      <c r="G1003" s="424"/>
      <c r="H1003" s="424"/>
      <c r="I1003" s="424"/>
      <c r="J1003" s="424"/>
      <c r="K1003" s="425"/>
      <c r="L1003" s="320"/>
      <c r="M1003" s="319"/>
      <c r="N1003" s="319"/>
      <c r="O1003" s="319"/>
      <c r="P1003" s="319"/>
      <c r="Q1003" s="319"/>
      <c r="R1003" s="319"/>
      <c r="S1003" s="319"/>
      <c r="T1003" s="319"/>
      <c r="U1003" s="319"/>
      <c r="V1003" s="319"/>
      <c r="W1003" s="319"/>
      <c r="X1003" s="319"/>
      <c r="Y1003" s="319"/>
      <c r="Z1003" s="319"/>
      <c r="AA1003" s="319"/>
      <c r="AB1003" s="319"/>
      <c r="AC1003" s="319"/>
      <c r="AD1003" s="319"/>
      <c r="AE1003" s="319"/>
      <c r="AF1003" s="319"/>
      <c r="AG1003" s="319"/>
      <c r="AH1003" s="319"/>
      <c r="AI1003" s="319"/>
      <c r="AJ1003" s="319"/>
      <c r="AK1003" s="319"/>
      <c r="AL1003" s="319"/>
      <c r="AM1003" s="319"/>
      <c r="AN1003" s="319"/>
      <c r="AO1003" s="319"/>
      <c r="AP1003" s="319"/>
      <c r="AQ1003" s="319"/>
      <c r="AR1003" s="319"/>
      <c r="AS1003" s="319"/>
      <c r="AT1003" s="319"/>
      <c r="AU1003" s="319"/>
      <c r="AV1003" s="319"/>
      <c r="AW1003" s="319"/>
      <c r="AX1003" s="319"/>
      <c r="AY1003" s="319"/>
      <c r="AZ1003" s="319"/>
      <c r="BA1003" s="319"/>
      <c r="BB1003" s="319"/>
      <c r="BC1003" s="319"/>
      <c r="BD1003" s="319"/>
      <c r="BE1003" s="319"/>
      <c r="BF1003" s="319"/>
      <c r="BG1003" s="319"/>
      <c r="BH1003" s="319"/>
      <c r="BI1003" s="319"/>
      <c r="BJ1003" s="319"/>
      <c r="BK1003" s="319"/>
      <c r="BL1003" s="319"/>
      <c r="BM1003" s="319"/>
      <c r="BN1003" s="319"/>
      <c r="BO1003" s="319"/>
      <c r="BP1003" s="319"/>
      <c r="BQ1003" s="319"/>
      <c r="BR1003" s="319"/>
      <c r="BS1003" s="319"/>
      <c r="BT1003" s="319"/>
      <c r="BU1003" s="319"/>
      <c r="BV1003" s="319"/>
      <c r="BW1003" s="319"/>
      <c r="BX1003" s="319"/>
      <c r="BY1003" s="319"/>
      <c r="BZ1003" s="319"/>
      <c r="CA1003" s="319"/>
      <c r="CB1003" s="319"/>
      <c r="CC1003" s="319"/>
      <c r="CD1003" s="319"/>
      <c r="CE1003" s="319"/>
      <c r="CF1003" s="319"/>
      <c r="CG1003" s="319"/>
      <c r="CH1003" s="319"/>
      <c r="CI1003" s="319"/>
      <c r="CJ1003" s="319"/>
      <c r="CK1003" s="319"/>
    </row>
    <row r="1004" spans="1:89">
      <c r="A1004" s="315"/>
      <c r="B1004" s="423"/>
      <c r="C1004" s="424"/>
      <c r="D1004" s="424"/>
      <c r="E1004" s="424"/>
      <c r="F1004" s="424"/>
      <c r="G1004" s="424"/>
      <c r="H1004" s="424"/>
      <c r="I1004" s="424"/>
      <c r="J1004" s="424"/>
      <c r="K1004" s="425"/>
      <c r="L1004" s="320"/>
      <c r="M1004" s="319"/>
      <c r="N1004" s="319"/>
      <c r="O1004" s="319"/>
      <c r="P1004" s="319"/>
      <c r="Q1004" s="319"/>
      <c r="R1004" s="319"/>
      <c r="S1004" s="319"/>
      <c r="T1004" s="319"/>
      <c r="U1004" s="319"/>
      <c r="V1004" s="319"/>
      <c r="W1004" s="319"/>
      <c r="X1004" s="319"/>
      <c r="Y1004" s="319"/>
      <c r="Z1004" s="319"/>
      <c r="AA1004" s="319"/>
      <c r="AB1004" s="319"/>
      <c r="AC1004" s="319"/>
      <c r="AD1004" s="319"/>
      <c r="AE1004" s="319"/>
      <c r="AF1004" s="319"/>
      <c r="AG1004" s="319"/>
      <c r="AH1004" s="319"/>
      <c r="AI1004" s="319"/>
      <c r="AJ1004" s="319"/>
      <c r="AK1004" s="319"/>
      <c r="AL1004" s="319"/>
      <c r="AM1004" s="319"/>
      <c r="AN1004" s="319"/>
      <c r="AO1004" s="319"/>
      <c r="AP1004" s="319"/>
      <c r="AQ1004" s="319"/>
      <c r="AR1004" s="319"/>
      <c r="AS1004" s="319"/>
      <c r="AT1004" s="319"/>
      <c r="AU1004" s="319"/>
      <c r="AV1004" s="319"/>
      <c r="AW1004" s="319"/>
      <c r="AX1004" s="319"/>
      <c r="AY1004" s="319"/>
      <c r="AZ1004" s="319"/>
      <c r="BA1004" s="319"/>
      <c r="BB1004" s="319"/>
      <c r="BC1004" s="319"/>
      <c r="BD1004" s="319"/>
      <c r="BE1004" s="319"/>
      <c r="BF1004" s="319"/>
      <c r="BG1004" s="319"/>
      <c r="BH1004" s="319"/>
      <c r="BI1004" s="319"/>
      <c r="BJ1004" s="319"/>
      <c r="BK1004" s="319"/>
      <c r="BL1004" s="319"/>
      <c r="BM1004" s="319"/>
      <c r="BN1004" s="319"/>
      <c r="BO1004" s="319"/>
      <c r="BP1004" s="319"/>
      <c r="BQ1004" s="319"/>
      <c r="BR1004" s="319"/>
      <c r="BS1004" s="319"/>
      <c r="BT1004" s="319"/>
      <c r="BU1004" s="319"/>
      <c r="BV1004" s="319"/>
      <c r="BW1004" s="319"/>
      <c r="BX1004" s="319"/>
      <c r="BY1004" s="319"/>
      <c r="BZ1004" s="319"/>
      <c r="CA1004" s="319"/>
      <c r="CB1004" s="319"/>
      <c r="CC1004" s="319"/>
      <c r="CD1004" s="319"/>
      <c r="CE1004" s="319"/>
      <c r="CF1004" s="319"/>
      <c r="CG1004" s="319"/>
      <c r="CH1004" s="319"/>
      <c r="CI1004" s="319"/>
      <c r="CJ1004" s="319"/>
      <c r="CK1004" s="319"/>
    </row>
    <row r="1005" spans="1:89">
      <c r="A1005" s="315"/>
      <c r="B1005" s="423"/>
      <c r="C1005" s="424"/>
      <c r="D1005" s="424"/>
      <c r="E1005" s="424"/>
      <c r="F1005" s="424"/>
      <c r="G1005" s="424"/>
      <c r="H1005" s="424"/>
      <c r="I1005" s="424"/>
      <c r="J1005" s="424"/>
      <c r="K1005" s="425"/>
      <c r="L1005" s="320"/>
      <c r="M1005" s="319"/>
      <c r="N1005" s="319"/>
      <c r="O1005" s="319"/>
      <c r="P1005" s="319"/>
      <c r="Q1005" s="319"/>
      <c r="R1005" s="319"/>
      <c r="S1005" s="319"/>
      <c r="T1005" s="319"/>
      <c r="U1005" s="319"/>
      <c r="V1005" s="319"/>
      <c r="W1005" s="319"/>
      <c r="X1005" s="319"/>
      <c r="Y1005" s="319"/>
      <c r="Z1005" s="319"/>
      <c r="AA1005" s="319"/>
      <c r="AB1005" s="319"/>
      <c r="AC1005" s="319"/>
      <c r="AD1005" s="319"/>
      <c r="AE1005" s="319"/>
      <c r="AF1005" s="319"/>
      <c r="AG1005" s="319"/>
      <c r="AH1005" s="319"/>
      <c r="AI1005" s="319"/>
      <c r="AJ1005" s="319"/>
      <c r="AK1005" s="319"/>
      <c r="AL1005" s="319"/>
      <c r="AM1005" s="319"/>
      <c r="AN1005" s="319"/>
      <c r="AO1005" s="319"/>
      <c r="AP1005" s="319"/>
      <c r="AQ1005" s="319"/>
      <c r="AR1005" s="319"/>
      <c r="AS1005" s="319"/>
      <c r="AT1005" s="319"/>
      <c r="AU1005" s="319"/>
      <c r="AV1005" s="319"/>
      <c r="AW1005" s="319"/>
      <c r="AX1005" s="319"/>
      <c r="AY1005" s="319"/>
      <c r="AZ1005" s="319"/>
      <c r="BA1005" s="319"/>
      <c r="BB1005" s="319"/>
      <c r="BC1005" s="319"/>
      <c r="BD1005" s="319"/>
      <c r="BE1005" s="319"/>
      <c r="BF1005" s="319"/>
      <c r="BG1005" s="319"/>
      <c r="BH1005" s="319"/>
      <c r="BI1005" s="319"/>
      <c r="BJ1005" s="319"/>
      <c r="BK1005" s="319"/>
      <c r="BL1005" s="319"/>
      <c r="BM1005" s="319"/>
      <c r="BN1005" s="319"/>
      <c r="BO1005" s="319"/>
      <c r="BP1005" s="319"/>
      <c r="BQ1005" s="319"/>
      <c r="BR1005" s="319"/>
      <c r="BS1005" s="319"/>
      <c r="BT1005" s="319"/>
      <c r="BU1005" s="319"/>
      <c r="BV1005" s="319"/>
      <c r="BW1005" s="319"/>
      <c r="BX1005" s="319"/>
      <c r="BY1005" s="319"/>
      <c r="BZ1005" s="319"/>
      <c r="CA1005" s="319"/>
      <c r="CB1005" s="319"/>
      <c r="CC1005" s="319"/>
      <c r="CD1005" s="319"/>
      <c r="CE1005" s="319"/>
      <c r="CF1005" s="319"/>
      <c r="CG1005" s="319"/>
      <c r="CH1005" s="319"/>
      <c r="CI1005" s="319"/>
      <c r="CJ1005" s="319"/>
      <c r="CK1005" s="319"/>
    </row>
    <row r="1006" spans="1:89">
      <c r="A1006" s="315"/>
      <c r="B1006" s="423"/>
      <c r="C1006" s="424"/>
      <c r="D1006" s="424"/>
      <c r="E1006" s="424"/>
      <c r="F1006" s="424"/>
      <c r="G1006" s="424"/>
      <c r="H1006" s="424"/>
      <c r="I1006" s="424"/>
      <c r="J1006" s="424"/>
      <c r="K1006" s="425"/>
      <c r="L1006" s="320"/>
      <c r="M1006" s="319"/>
      <c r="N1006" s="319"/>
      <c r="O1006" s="319"/>
      <c r="P1006" s="319"/>
      <c r="Q1006" s="319"/>
      <c r="R1006" s="319"/>
      <c r="S1006" s="319"/>
      <c r="T1006" s="319"/>
      <c r="U1006" s="319"/>
      <c r="V1006" s="319"/>
      <c r="W1006" s="319"/>
      <c r="X1006" s="319"/>
      <c r="Y1006" s="319"/>
      <c r="Z1006" s="319"/>
      <c r="AA1006" s="319"/>
      <c r="AB1006" s="319"/>
      <c r="AC1006" s="319"/>
      <c r="AD1006" s="319"/>
      <c r="AE1006" s="319"/>
      <c r="AF1006" s="319"/>
      <c r="AG1006" s="319"/>
      <c r="AH1006" s="319"/>
      <c r="AI1006" s="319"/>
      <c r="AJ1006" s="319"/>
      <c r="AK1006" s="319"/>
      <c r="AL1006" s="319"/>
      <c r="AM1006" s="319"/>
      <c r="AN1006" s="319"/>
      <c r="AO1006" s="319"/>
      <c r="AP1006" s="319"/>
      <c r="AQ1006" s="319"/>
      <c r="AR1006" s="319"/>
      <c r="AS1006" s="319"/>
      <c r="AT1006" s="319"/>
      <c r="AU1006" s="319"/>
      <c r="AV1006" s="319"/>
      <c r="AW1006" s="319"/>
      <c r="AX1006" s="319"/>
      <c r="AY1006" s="319"/>
      <c r="AZ1006" s="319"/>
      <c r="BA1006" s="319"/>
      <c r="BB1006" s="319"/>
      <c r="BC1006" s="319"/>
      <c r="BD1006" s="319"/>
      <c r="BE1006" s="319"/>
      <c r="BF1006" s="319"/>
      <c r="BG1006" s="319"/>
      <c r="BH1006" s="319"/>
      <c r="BI1006" s="319"/>
      <c r="BJ1006" s="319"/>
      <c r="BK1006" s="319"/>
      <c r="BL1006" s="319"/>
      <c r="BM1006" s="319"/>
      <c r="BN1006" s="319"/>
      <c r="BO1006" s="319"/>
      <c r="BP1006" s="319"/>
      <c r="BQ1006" s="319"/>
      <c r="BR1006" s="319"/>
      <c r="BS1006" s="319"/>
      <c r="BT1006" s="319"/>
      <c r="BU1006" s="319"/>
      <c r="BV1006" s="319"/>
      <c r="BW1006" s="319"/>
      <c r="BX1006" s="319"/>
      <c r="BY1006" s="319"/>
      <c r="BZ1006" s="319"/>
      <c r="CA1006" s="319"/>
      <c r="CB1006" s="319"/>
      <c r="CC1006" s="319"/>
      <c r="CD1006" s="319"/>
      <c r="CE1006" s="319"/>
      <c r="CF1006" s="319"/>
      <c r="CG1006" s="319"/>
      <c r="CH1006" s="319"/>
      <c r="CI1006" s="319"/>
      <c r="CJ1006" s="319"/>
      <c r="CK1006" s="319"/>
    </row>
    <row r="1007" spans="1:89">
      <c r="A1007" s="315"/>
      <c r="B1007" s="423"/>
      <c r="C1007" s="424"/>
      <c r="D1007" s="424"/>
      <c r="E1007" s="424"/>
      <c r="F1007" s="424"/>
      <c r="G1007" s="424"/>
      <c r="H1007" s="424"/>
      <c r="I1007" s="424"/>
      <c r="J1007" s="424"/>
      <c r="K1007" s="425"/>
      <c r="L1007" s="320"/>
      <c r="M1007" s="319"/>
      <c r="N1007" s="319"/>
      <c r="O1007" s="319"/>
      <c r="P1007" s="319"/>
      <c r="Q1007" s="319"/>
      <c r="R1007" s="319"/>
      <c r="S1007" s="319"/>
      <c r="T1007" s="319"/>
      <c r="U1007" s="319"/>
      <c r="V1007" s="319"/>
      <c r="W1007" s="319"/>
      <c r="X1007" s="319"/>
      <c r="Y1007" s="319"/>
      <c r="Z1007" s="319"/>
      <c r="AA1007" s="319"/>
      <c r="AB1007" s="319"/>
      <c r="AC1007" s="319"/>
      <c r="AD1007" s="319"/>
      <c r="AE1007" s="319"/>
      <c r="AF1007" s="319"/>
      <c r="AG1007" s="319"/>
      <c r="AH1007" s="319"/>
      <c r="AI1007" s="319"/>
      <c r="AJ1007" s="319"/>
      <c r="AK1007" s="319"/>
      <c r="AL1007" s="319"/>
      <c r="AM1007" s="319"/>
      <c r="AN1007" s="319"/>
      <c r="AO1007" s="319"/>
      <c r="AP1007" s="319"/>
      <c r="AQ1007" s="319"/>
      <c r="AR1007" s="319"/>
      <c r="AS1007" s="319"/>
      <c r="AT1007" s="319"/>
      <c r="AU1007" s="319"/>
      <c r="AV1007" s="319"/>
      <c r="AW1007" s="319"/>
      <c r="AX1007" s="319"/>
      <c r="AY1007" s="319"/>
      <c r="AZ1007" s="319"/>
      <c r="BA1007" s="319"/>
      <c r="BB1007" s="319"/>
      <c r="BC1007" s="319"/>
      <c r="BD1007" s="319"/>
      <c r="BE1007" s="319"/>
      <c r="BF1007" s="319"/>
      <c r="BG1007" s="319"/>
      <c r="BH1007" s="319"/>
      <c r="BI1007" s="319"/>
      <c r="BJ1007" s="319"/>
      <c r="BK1007" s="319"/>
      <c r="BL1007" s="319"/>
      <c r="BM1007" s="319"/>
      <c r="BN1007" s="319"/>
      <c r="BO1007" s="319"/>
      <c r="BP1007" s="319"/>
      <c r="BQ1007" s="319"/>
      <c r="BR1007" s="319"/>
      <c r="BS1007" s="319"/>
      <c r="BT1007" s="319"/>
      <c r="BU1007" s="319"/>
      <c r="BV1007" s="319"/>
      <c r="BW1007" s="319"/>
      <c r="BX1007" s="319"/>
      <c r="BY1007" s="319"/>
      <c r="BZ1007" s="319"/>
      <c r="CA1007" s="319"/>
      <c r="CB1007" s="319"/>
      <c r="CC1007" s="319"/>
      <c r="CD1007" s="319"/>
      <c r="CE1007" s="319"/>
      <c r="CF1007" s="319"/>
      <c r="CG1007" s="319"/>
      <c r="CH1007" s="319"/>
      <c r="CI1007" s="319"/>
      <c r="CJ1007" s="319"/>
      <c r="CK1007" s="319"/>
    </row>
    <row r="1008" spans="1:89">
      <c r="A1008" s="315"/>
      <c r="B1008" s="423"/>
      <c r="C1008" s="424"/>
      <c r="D1008" s="424"/>
      <c r="E1008" s="424"/>
      <c r="F1008" s="424"/>
      <c r="G1008" s="424"/>
      <c r="H1008" s="424"/>
      <c r="I1008" s="424"/>
      <c r="J1008" s="424"/>
      <c r="K1008" s="425"/>
      <c r="L1008" s="320"/>
      <c r="M1008" s="319"/>
      <c r="N1008" s="319"/>
      <c r="O1008" s="319"/>
      <c r="P1008" s="319"/>
      <c r="Q1008" s="319"/>
      <c r="R1008" s="319"/>
      <c r="S1008" s="319"/>
      <c r="T1008" s="319"/>
      <c r="U1008" s="319"/>
      <c r="V1008" s="319"/>
      <c r="W1008" s="319"/>
      <c r="X1008" s="319"/>
      <c r="Y1008" s="319"/>
      <c r="Z1008" s="319"/>
      <c r="AA1008" s="319"/>
      <c r="AB1008" s="319"/>
      <c r="AC1008" s="319"/>
      <c r="AD1008" s="319"/>
      <c r="AE1008" s="319"/>
      <c r="AF1008" s="319"/>
      <c r="AG1008" s="319"/>
      <c r="AH1008" s="319"/>
      <c r="AI1008" s="319"/>
      <c r="AJ1008" s="319"/>
      <c r="AK1008" s="319"/>
      <c r="AL1008" s="319"/>
      <c r="AM1008" s="319"/>
      <c r="AN1008" s="319"/>
      <c r="AO1008" s="319"/>
      <c r="AP1008" s="319"/>
      <c r="AQ1008" s="319"/>
      <c r="AR1008" s="319"/>
      <c r="AS1008" s="319"/>
      <c r="AT1008" s="319"/>
      <c r="AU1008" s="319"/>
      <c r="AV1008" s="319"/>
      <c r="AW1008" s="319"/>
      <c r="AX1008" s="319"/>
      <c r="AY1008" s="319"/>
      <c r="AZ1008" s="319"/>
      <c r="BA1008" s="319"/>
      <c r="BB1008" s="319"/>
      <c r="BC1008" s="319"/>
      <c r="BD1008" s="319"/>
      <c r="BE1008" s="319"/>
      <c r="BF1008" s="319"/>
      <c r="BG1008" s="319"/>
      <c r="BH1008" s="319"/>
      <c r="BI1008" s="319"/>
      <c r="BJ1008" s="319"/>
      <c r="BK1008" s="319"/>
      <c r="BL1008" s="319"/>
      <c r="BM1008" s="319"/>
      <c r="BN1008" s="319"/>
      <c r="BO1008" s="319"/>
      <c r="BP1008" s="319"/>
      <c r="BQ1008" s="319"/>
      <c r="BR1008" s="319"/>
      <c r="BS1008" s="319"/>
      <c r="BT1008" s="319"/>
      <c r="BU1008" s="319"/>
      <c r="BV1008" s="319"/>
      <c r="BW1008" s="319"/>
      <c r="BX1008" s="319"/>
      <c r="BY1008" s="319"/>
      <c r="BZ1008" s="319"/>
      <c r="CA1008" s="319"/>
      <c r="CB1008" s="319"/>
      <c r="CC1008" s="319"/>
      <c r="CD1008" s="319"/>
      <c r="CE1008" s="319"/>
      <c r="CF1008" s="319"/>
      <c r="CG1008" s="319"/>
      <c r="CH1008" s="319"/>
      <c r="CI1008" s="319"/>
      <c r="CJ1008" s="319"/>
      <c r="CK1008" s="319"/>
    </row>
    <row r="1009" spans="1:89">
      <c r="A1009" s="315"/>
      <c r="B1009" s="423"/>
      <c r="C1009" s="424"/>
      <c r="D1009" s="424"/>
      <c r="E1009" s="424"/>
      <c r="F1009" s="424"/>
      <c r="G1009" s="424"/>
      <c r="H1009" s="424"/>
      <c r="I1009" s="424"/>
      <c r="J1009" s="424"/>
      <c r="K1009" s="425"/>
      <c r="L1009" s="320"/>
      <c r="M1009" s="319"/>
      <c r="N1009" s="319"/>
      <c r="O1009" s="319"/>
      <c r="P1009" s="319"/>
      <c r="Q1009" s="319"/>
      <c r="R1009" s="319"/>
      <c r="S1009" s="319"/>
      <c r="T1009" s="319"/>
      <c r="U1009" s="319"/>
      <c r="V1009" s="319"/>
      <c r="W1009" s="319"/>
      <c r="X1009" s="319"/>
      <c r="Y1009" s="319"/>
      <c r="Z1009" s="319"/>
      <c r="AA1009" s="319"/>
      <c r="AB1009" s="319"/>
      <c r="AC1009" s="319"/>
      <c r="AD1009" s="319"/>
      <c r="AE1009" s="319"/>
      <c r="AF1009" s="319"/>
      <c r="AG1009" s="319"/>
      <c r="AH1009" s="319"/>
      <c r="AI1009" s="319"/>
      <c r="AJ1009" s="319"/>
      <c r="AK1009" s="319"/>
      <c r="AL1009" s="319"/>
      <c r="AM1009" s="319"/>
      <c r="AN1009" s="319"/>
      <c r="AO1009" s="319"/>
      <c r="AP1009" s="319"/>
      <c r="AQ1009" s="319"/>
      <c r="AR1009" s="319"/>
      <c r="AS1009" s="319"/>
      <c r="AT1009" s="319"/>
      <c r="AU1009" s="319"/>
      <c r="AV1009" s="319"/>
      <c r="AW1009" s="319"/>
      <c r="AX1009" s="319"/>
      <c r="AY1009" s="319"/>
      <c r="AZ1009" s="319"/>
      <c r="BA1009" s="319"/>
      <c r="BB1009" s="319"/>
      <c r="BC1009" s="319"/>
      <c r="BD1009" s="319"/>
      <c r="BE1009" s="319"/>
      <c r="BF1009" s="319"/>
      <c r="BG1009" s="319"/>
      <c r="BH1009" s="319"/>
      <c r="BI1009" s="319"/>
      <c r="BJ1009" s="319"/>
      <c r="BK1009" s="319"/>
      <c r="BL1009" s="319"/>
      <c r="BM1009" s="319"/>
      <c r="BN1009" s="319"/>
      <c r="BO1009" s="319"/>
      <c r="BP1009" s="319"/>
      <c r="BQ1009" s="319"/>
      <c r="BR1009" s="319"/>
      <c r="BS1009" s="319"/>
      <c r="BT1009" s="319"/>
      <c r="BU1009" s="319"/>
      <c r="BV1009" s="319"/>
      <c r="BW1009" s="319"/>
      <c r="BX1009" s="319"/>
      <c r="BY1009" s="319"/>
      <c r="BZ1009" s="319"/>
      <c r="CA1009" s="319"/>
      <c r="CB1009" s="319"/>
      <c r="CC1009" s="319"/>
      <c r="CD1009" s="319"/>
      <c r="CE1009" s="319"/>
      <c r="CF1009" s="319"/>
      <c r="CG1009" s="319"/>
      <c r="CH1009" s="319"/>
      <c r="CI1009" s="319"/>
      <c r="CJ1009" s="319"/>
      <c r="CK1009" s="319"/>
    </row>
    <row r="1010" spans="1:89">
      <c r="A1010" s="315"/>
      <c r="B1010" s="423"/>
      <c r="C1010" s="424"/>
      <c r="D1010" s="424"/>
      <c r="E1010" s="424"/>
      <c r="F1010" s="424"/>
      <c r="G1010" s="424"/>
      <c r="H1010" s="424"/>
      <c r="I1010" s="424"/>
      <c r="J1010" s="424"/>
      <c r="K1010" s="425"/>
      <c r="L1010" s="320"/>
      <c r="M1010" s="319"/>
      <c r="N1010" s="319"/>
      <c r="O1010" s="319"/>
      <c r="P1010" s="319"/>
      <c r="Q1010" s="319"/>
      <c r="R1010" s="319"/>
      <c r="S1010" s="319"/>
      <c r="T1010" s="319"/>
      <c r="U1010" s="319"/>
      <c r="V1010" s="319"/>
      <c r="W1010" s="319"/>
      <c r="X1010" s="319"/>
      <c r="Y1010" s="319"/>
      <c r="Z1010" s="319"/>
      <c r="AA1010" s="319"/>
      <c r="AB1010" s="319"/>
      <c r="AC1010" s="319"/>
      <c r="AD1010" s="319"/>
      <c r="AE1010" s="319"/>
      <c r="AF1010" s="319"/>
      <c r="AG1010" s="319"/>
      <c r="AH1010" s="319"/>
      <c r="AI1010" s="319"/>
      <c r="AJ1010" s="319"/>
      <c r="AK1010" s="319"/>
      <c r="AL1010" s="319"/>
      <c r="AM1010" s="319"/>
      <c r="AN1010" s="319"/>
      <c r="AO1010" s="319"/>
      <c r="AP1010" s="319"/>
      <c r="AQ1010" s="319"/>
      <c r="AR1010" s="319"/>
      <c r="AS1010" s="319"/>
      <c r="AT1010" s="319"/>
      <c r="AU1010" s="319"/>
      <c r="AV1010" s="319"/>
      <c r="AW1010" s="319"/>
      <c r="AX1010" s="319"/>
      <c r="AY1010" s="319"/>
      <c r="AZ1010" s="319"/>
      <c r="BA1010" s="319"/>
      <c r="BB1010" s="319"/>
      <c r="BC1010" s="319"/>
      <c r="BD1010" s="319"/>
      <c r="BE1010" s="319"/>
      <c r="BF1010" s="319"/>
      <c r="BG1010" s="319"/>
      <c r="BH1010" s="319"/>
      <c r="BI1010" s="319"/>
      <c r="BJ1010" s="319"/>
      <c r="BK1010" s="319"/>
      <c r="BL1010" s="319"/>
      <c r="BM1010" s="319"/>
      <c r="BN1010" s="319"/>
      <c r="BO1010" s="319"/>
      <c r="BP1010" s="319"/>
      <c r="BQ1010" s="319"/>
      <c r="BR1010" s="319"/>
      <c r="BS1010" s="319"/>
      <c r="BT1010" s="319"/>
      <c r="BU1010" s="319"/>
      <c r="BV1010" s="319"/>
      <c r="BW1010" s="319"/>
      <c r="BX1010" s="319"/>
      <c r="BY1010" s="319"/>
      <c r="BZ1010" s="319"/>
      <c r="CA1010" s="319"/>
      <c r="CB1010" s="319"/>
      <c r="CC1010" s="319"/>
      <c r="CD1010" s="319"/>
      <c r="CE1010" s="319"/>
      <c r="CF1010" s="319"/>
      <c r="CG1010" s="319"/>
      <c r="CH1010" s="319"/>
      <c r="CI1010" s="319"/>
      <c r="CJ1010" s="319"/>
      <c r="CK1010" s="319"/>
    </row>
    <row r="1011" spans="1:89">
      <c r="A1011" s="315"/>
      <c r="B1011" s="423"/>
      <c r="C1011" s="424"/>
      <c r="D1011" s="424"/>
      <c r="E1011" s="424"/>
      <c r="F1011" s="424"/>
      <c r="G1011" s="424"/>
      <c r="H1011" s="424"/>
      <c r="I1011" s="424"/>
      <c r="J1011" s="424"/>
      <c r="K1011" s="425"/>
      <c r="L1011" s="320"/>
      <c r="M1011" s="319"/>
      <c r="N1011" s="319"/>
      <c r="O1011" s="319"/>
      <c r="P1011" s="319"/>
      <c r="Q1011" s="319"/>
      <c r="R1011" s="319"/>
      <c r="S1011" s="319"/>
      <c r="T1011" s="319"/>
      <c r="U1011" s="319"/>
      <c r="V1011" s="319"/>
      <c r="W1011" s="319"/>
      <c r="X1011" s="319"/>
      <c r="Y1011" s="319"/>
      <c r="Z1011" s="319"/>
      <c r="AA1011" s="319"/>
      <c r="AB1011" s="319"/>
      <c r="AC1011" s="319"/>
      <c r="AD1011" s="319"/>
      <c r="AE1011" s="319"/>
      <c r="AF1011" s="319"/>
      <c r="AG1011" s="319"/>
      <c r="AH1011" s="319"/>
      <c r="AI1011" s="319"/>
      <c r="AJ1011" s="319"/>
      <c r="AK1011" s="319"/>
      <c r="AL1011" s="319"/>
      <c r="AM1011" s="319"/>
      <c r="AN1011" s="319"/>
      <c r="AO1011" s="319"/>
      <c r="AP1011" s="319"/>
      <c r="AQ1011" s="319"/>
      <c r="AR1011" s="319"/>
      <c r="AS1011" s="319"/>
      <c r="AT1011" s="319"/>
      <c r="AU1011" s="319"/>
      <c r="AV1011" s="319"/>
      <c r="AW1011" s="319"/>
      <c r="AX1011" s="319"/>
      <c r="AY1011" s="319"/>
      <c r="AZ1011" s="319"/>
      <c r="BA1011" s="319"/>
      <c r="BB1011" s="319"/>
      <c r="BC1011" s="319"/>
      <c r="BD1011" s="319"/>
      <c r="BE1011" s="319"/>
      <c r="BF1011" s="319"/>
      <c r="BG1011" s="319"/>
      <c r="BH1011" s="319"/>
      <c r="BI1011" s="319"/>
      <c r="BJ1011" s="319"/>
      <c r="BK1011" s="319"/>
      <c r="BL1011" s="319"/>
      <c r="BM1011" s="319"/>
      <c r="BN1011" s="319"/>
      <c r="BO1011" s="319"/>
      <c r="BP1011" s="319"/>
      <c r="BQ1011" s="319"/>
      <c r="BR1011" s="319"/>
      <c r="BS1011" s="319"/>
      <c r="BT1011" s="319"/>
      <c r="BU1011" s="319"/>
      <c r="BV1011" s="319"/>
      <c r="BW1011" s="319"/>
      <c r="BX1011" s="319"/>
      <c r="BY1011" s="319"/>
      <c r="BZ1011" s="319"/>
      <c r="CA1011" s="319"/>
      <c r="CB1011" s="319"/>
      <c r="CC1011" s="319"/>
      <c r="CD1011" s="319"/>
      <c r="CE1011" s="319"/>
      <c r="CF1011" s="319"/>
      <c r="CG1011" s="319"/>
      <c r="CH1011" s="319"/>
      <c r="CI1011" s="319"/>
      <c r="CJ1011" s="319"/>
      <c r="CK1011" s="319"/>
    </row>
    <row r="1012" spans="1:89">
      <c r="A1012" s="315"/>
      <c r="B1012" s="423"/>
      <c r="C1012" s="424"/>
      <c r="D1012" s="424"/>
      <c r="E1012" s="424"/>
      <c r="F1012" s="424"/>
      <c r="G1012" s="424"/>
      <c r="H1012" s="424"/>
      <c r="I1012" s="424"/>
      <c r="J1012" s="424"/>
      <c r="K1012" s="425"/>
      <c r="L1012" s="320"/>
      <c r="M1012" s="319"/>
      <c r="N1012" s="319"/>
      <c r="O1012" s="319"/>
      <c r="P1012" s="319"/>
      <c r="Q1012" s="319"/>
      <c r="R1012" s="319"/>
      <c r="S1012" s="319"/>
      <c r="T1012" s="319"/>
      <c r="U1012" s="319"/>
      <c r="V1012" s="319"/>
      <c r="W1012" s="319"/>
      <c r="X1012" s="319"/>
      <c r="Y1012" s="319"/>
      <c r="Z1012" s="319"/>
      <c r="AA1012" s="319"/>
      <c r="AB1012" s="319"/>
      <c r="AC1012" s="319"/>
      <c r="AD1012" s="319"/>
      <c r="AE1012" s="319"/>
      <c r="AF1012" s="319"/>
      <c r="AG1012" s="319"/>
      <c r="AH1012" s="319"/>
      <c r="AI1012" s="319"/>
      <c r="AJ1012" s="319"/>
      <c r="AK1012" s="319"/>
      <c r="AL1012" s="319"/>
      <c r="AM1012" s="319"/>
      <c r="AN1012" s="319"/>
      <c r="AO1012" s="319"/>
      <c r="AP1012" s="319"/>
      <c r="AQ1012" s="319"/>
      <c r="AR1012" s="319"/>
      <c r="AS1012" s="319"/>
      <c r="AT1012" s="319"/>
      <c r="AU1012" s="319"/>
      <c r="AV1012" s="319"/>
      <c r="AW1012" s="319"/>
      <c r="AX1012" s="319"/>
      <c r="AY1012" s="319"/>
      <c r="AZ1012" s="319"/>
      <c r="BA1012" s="319"/>
      <c r="BB1012" s="319"/>
      <c r="BC1012" s="319"/>
      <c r="BD1012" s="319"/>
      <c r="BE1012" s="319"/>
      <c r="BF1012" s="319"/>
      <c r="BG1012" s="319"/>
      <c r="BH1012" s="319"/>
      <c r="BI1012" s="319"/>
      <c r="BJ1012" s="319"/>
      <c r="BK1012" s="319"/>
      <c r="BL1012" s="319"/>
      <c r="BM1012" s="319"/>
      <c r="BN1012" s="319"/>
      <c r="BO1012" s="319"/>
      <c r="BP1012" s="319"/>
      <c r="BQ1012" s="319"/>
      <c r="BR1012" s="319"/>
      <c r="BS1012" s="319"/>
      <c r="BT1012" s="319"/>
      <c r="BU1012" s="319"/>
      <c r="BV1012" s="319"/>
      <c r="BW1012" s="319"/>
      <c r="BX1012" s="319"/>
      <c r="BY1012" s="319"/>
      <c r="BZ1012" s="319"/>
      <c r="CA1012" s="319"/>
      <c r="CB1012" s="319"/>
      <c r="CC1012" s="319"/>
      <c r="CD1012" s="319"/>
      <c r="CE1012" s="319"/>
      <c r="CF1012" s="319"/>
      <c r="CG1012" s="319"/>
      <c r="CH1012" s="319"/>
      <c r="CI1012" s="319"/>
      <c r="CJ1012" s="319"/>
      <c r="CK1012" s="319"/>
    </row>
    <row r="1013" spans="1:89">
      <c r="A1013" s="315"/>
      <c r="B1013" s="423"/>
      <c r="C1013" s="424"/>
      <c r="D1013" s="424"/>
      <c r="E1013" s="424"/>
      <c r="F1013" s="424"/>
      <c r="G1013" s="424"/>
      <c r="H1013" s="424"/>
      <c r="I1013" s="424"/>
      <c r="J1013" s="424"/>
      <c r="K1013" s="425"/>
      <c r="L1013" s="320"/>
      <c r="M1013" s="319"/>
      <c r="N1013" s="319"/>
      <c r="O1013" s="319"/>
      <c r="P1013" s="319"/>
      <c r="Q1013" s="319"/>
      <c r="R1013" s="319"/>
      <c r="S1013" s="319"/>
      <c r="T1013" s="319"/>
      <c r="U1013" s="319"/>
      <c r="V1013" s="319"/>
      <c r="W1013" s="319"/>
      <c r="X1013" s="319"/>
      <c r="Y1013" s="319"/>
      <c r="Z1013" s="319"/>
      <c r="AA1013" s="319"/>
      <c r="AB1013" s="319"/>
      <c r="AC1013" s="319"/>
      <c r="AD1013" s="319"/>
      <c r="AE1013" s="319"/>
      <c r="AF1013" s="319"/>
      <c r="AG1013" s="319"/>
      <c r="AH1013" s="319"/>
      <c r="AI1013" s="319"/>
      <c r="AJ1013" s="319"/>
      <c r="AK1013" s="319"/>
      <c r="AL1013" s="319"/>
      <c r="AM1013" s="319"/>
      <c r="AN1013" s="319"/>
      <c r="AO1013" s="319"/>
      <c r="AP1013" s="319"/>
      <c r="AQ1013" s="319"/>
      <c r="AR1013" s="319"/>
      <c r="AS1013" s="319"/>
      <c r="AT1013" s="319"/>
      <c r="AU1013" s="319"/>
      <c r="AV1013" s="319"/>
      <c r="AW1013" s="319"/>
      <c r="AX1013" s="319"/>
      <c r="AY1013" s="319"/>
      <c r="AZ1013" s="319"/>
      <c r="BA1013" s="319"/>
      <c r="BB1013" s="319"/>
      <c r="BC1013" s="319"/>
      <c r="BD1013" s="319"/>
      <c r="BE1013" s="319"/>
      <c r="BF1013" s="319"/>
      <c r="BG1013" s="319"/>
      <c r="BH1013" s="319"/>
      <c r="BI1013" s="319"/>
      <c r="BJ1013" s="319"/>
      <c r="BK1013" s="319"/>
      <c r="BL1013" s="319"/>
      <c r="BM1013" s="319"/>
      <c r="BN1013" s="319"/>
      <c r="BO1013" s="319"/>
      <c r="BP1013" s="319"/>
      <c r="BQ1013" s="319"/>
      <c r="BR1013" s="319"/>
      <c r="BS1013" s="319"/>
      <c r="BT1013" s="319"/>
      <c r="BU1013" s="319"/>
      <c r="BV1013" s="319"/>
      <c r="BW1013" s="319"/>
      <c r="BX1013" s="319"/>
      <c r="BY1013" s="319"/>
      <c r="BZ1013" s="319"/>
      <c r="CA1013" s="319"/>
      <c r="CB1013" s="319"/>
      <c r="CC1013" s="319"/>
      <c r="CD1013" s="319"/>
      <c r="CE1013" s="319"/>
      <c r="CF1013" s="319"/>
      <c r="CG1013" s="319"/>
      <c r="CH1013" s="319"/>
      <c r="CI1013" s="319"/>
      <c r="CJ1013" s="319"/>
      <c r="CK1013" s="319"/>
    </row>
    <row r="1014" spans="1:89">
      <c r="A1014" s="315"/>
      <c r="B1014" s="423"/>
      <c r="C1014" s="424"/>
      <c r="D1014" s="424"/>
      <c r="E1014" s="424"/>
      <c r="F1014" s="424"/>
      <c r="G1014" s="424"/>
      <c r="H1014" s="424"/>
      <c r="I1014" s="424"/>
      <c r="J1014" s="424"/>
      <c r="K1014" s="425"/>
      <c r="L1014" s="320"/>
      <c r="M1014" s="319"/>
      <c r="N1014" s="319"/>
      <c r="O1014" s="319"/>
      <c r="P1014" s="319"/>
      <c r="Q1014" s="319"/>
      <c r="R1014" s="319"/>
      <c r="S1014" s="319"/>
      <c r="T1014" s="319"/>
      <c r="U1014" s="319"/>
      <c r="V1014" s="319"/>
      <c r="W1014" s="319"/>
      <c r="X1014" s="319"/>
      <c r="Y1014" s="319"/>
      <c r="Z1014" s="319"/>
      <c r="AA1014" s="319"/>
      <c r="AB1014" s="319"/>
      <c r="AC1014" s="319"/>
      <c r="AD1014" s="319"/>
      <c r="AE1014" s="319"/>
      <c r="AF1014" s="319"/>
      <c r="AG1014" s="319"/>
      <c r="AH1014" s="319"/>
      <c r="AI1014" s="319"/>
      <c r="AJ1014" s="319"/>
      <c r="AK1014" s="319"/>
      <c r="AL1014" s="319"/>
      <c r="AM1014" s="319"/>
      <c r="AN1014" s="319"/>
      <c r="AO1014" s="319"/>
      <c r="AP1014" s="319"/>
      <c r="AQ1014" s="319"/>
      <c r="AR1014" s="319"/>
      <c r="AS1014" s="319"/>
      <c r="AT1014" s="319"/>
      <c r="AU1014" s="319"/>
      <c r="AV1014" s="319"/>
      <c r="AW1014" s="319"/>
      <c r="AX1014" s="319"/>
      <c r="AY1014" s="319"/>
      <c r="AZ1014" s="319"/>
      <c r="BA1014" s="319"/>
      <c r="BB1014" s="319"/>
      <c r="BC1014" s="319"/>
      <c r="BD1014" s="319"/>
      <c r="BE1014" s="319"/>
      <c r="BF1014" s="319"/>
      <c r="BG1014" s="319"/>
      <c r="BH1014" s="319"/>
      <c r="BI1014" s="319"/>
      <c r="BJ1014" s="319"/>
      <c r="BK1014" s="319"/>
      <c r="BL1014" s="319"/>
      <c r="BM1014" s="319"/>
      <c r="BN1014" s="319"/>
      <c r="BO1014" s="319"/>
      <c r="BP1014" s="319"/>
      <c r="BQ1014" s="319"/>
      <c r="BR1014" s="319"/>
      <c r="BS1014" s="319"/>
      <c r="BT1014" s="319"/>
      <c r="BU1014" s="319"/>
      <c r="BV1014" s="319"/>
      <c r="BW1014" s="319"/>
      <c r="BX1014" s="319"/>
      <c r="BY1014" s="319"/>
      <c r="BZ1014" s="319"/>
      <c r="CA1014" s="319"/>
      <c r="CB1014" s="319"/>
      <c r="CC1014" s="319"/>
      <c r="CD1014" s="319"/>
      <c r="CE1014" s="319"/>
      <c r="CF1014" s="319"/>
      <c r="CG1014" s="319"/>
      <c r="CH1014" s="319"/>
      <c r="CI1014" s="319"/>
      <c r="CJ1014" s="319"/>
      <c r="CK1014" s="319"/>
    </row>
    <row r="1015" spans="1:89">
      <c r="A1015" s="315"/>
      <c r="B1015" s="423"/>
      <c r="C1015" s="424"/>
      <c r="D1015" s="424"/>
      <c r="E1015" s="424"/>
      <c r="F1015" s="424"/>
      <c r="G1015" s="424"/>
      <c r="H1015" s="424"/>
      <c r="I1015" s="424"/>
      <c r="J1015" s="424"/>
      <c r="K1015" s="425"/>
      <c r="L1015" s="320"/>
      <c r="M1015" s="319"/>
      <c r="N1015" s="319"/>
      <c r="O1015" s="319"/>
      <c r="P1015" s="319"/>
      <c r="Q1015" s="319"/>
      <c r="R1015" s="319"/>
      <c r="S1015" s="319"/>
      <c r="T1015" s="319"/>
      <c r="U1015" s="319"/>
      <c r="V1015" s="319"/>
      <c r="W1015" s="319"/>
      <c r="X1015" s="319"/>
      <c r="Y1015" s="319"/>
      <c r="Z1015" s="319"/>
      <c r="AA1015" s="319"/>
      <c r="AB1015" s="319"/>
      <c r="AC1015" s="319"/>
      <c r="AD1015" s="319"/>
      <c r="AE1015" s="319"/>
      <c r="AF1015" s="319"/>
      <c r="AG1015" s="319"/>
      <c r="AH1015" s="319"/>
      <c r="AI1015" s="319"/>
      <c r="AJ1015" s="319"/>
      <c r="AK1015" s="319"/>
      <c r="AL1015" s="319"/>
      <c r="AM1015" s="319"/>
      <c r="AN1015" s="319"/>
      <c r="AO1015" s="319"/>
      <c r="AP1015" s="319"/>
      <c r="AQ1015" s="319"/>
      <c r="AR1015" s="319"/>
      <c r="AS1015" s="319"/>
      <c r="AT1015" s="319"/>
      <c r="AU1015" s="319"/>
      <c r="AV1015" s="319"/>
      <c r="AW1015" s="319"/>
      <c r="AX1015" s="319"/>
      <c r="AY1015" s="319"/>
      <c r="AZ1015" s="319"/>
      <c r="BA1015" s="319"/>
      <c r="BB1015" s="319"/>
      <c r="BC1015" s="319"/>
      <c r="BD1015" s="319"/>
      <c r="BE1015" s="319"/>
      <c r="BF1015" s="319"/>
      <c r="BG1015" s="319"/>
      <c r="BH1015" s="319"/>
      <c r="BI1015" s="319"/>
      <c r="BJ1015" s="319"/>
      <c r="BK1015" s="319"/>
      <c r="BL1015" s="319"/>
      <c r="BM1015" s="319"/>
      <c r="BN1015" s="319"/>
      <c r="BO1015" s="319"/>
      <c r="BP1015" s="319"/>
      <c r="BQ1015" s="319"/>
      <c r="BR1015" s="319"/>
      <c r="BS1015" s="319"/>
      <c r="BT1015" s="319"/>
      <c r="BU1015" s="319"/>
      <c r="BV1015" s="319"/>
      <c r="BW1015" s="319"/>
      <c r="BX1015" s="319"/>
      <c r="BY1015" s="319"/>
      <c r="BZ1015" s="319"/>
      <c r="CA1015" s="319"/>
      <c r="CB1015" s="319"/>
      <c r="CC1015" s="319"/>
      <c r="CD1015" s="319"/>
      <c r="CE1015" s="319"/>
      <c r="CF1015" s="319"/>
      <c r="CG1015" s="319"/>
      <c r="CH1015" s="319"/>
      <c r="CI1015" s="319"/>
      <c r="CJ1015" s="319"/>
      <c r="CK1015" s="319"/>
    </row>
    <row r="1016" spans="1:89">
      <c r="A1016" s="315"/>
      <c r="B1016" s="423"/>
      <c r="C1016" s="424"/>
      <c r="D1016" s="424"/>
      <c r="E1016" s="424"/>
      <c r="F1016" s="424"/>
      <c r="G1016" s="424"/>
      <c r="H1016" s="424"/>
      <c r="I1016" s="424"/>
      <c r="J1016" s="424"/>
      <c r="K1016" s="425"/>
      <c r="L1016" s="320"/>
      <c r="M1016" s="319"/>
      <c r="N1016" s="319"/>
      <c r="O1016" s="319"/>
      <c r="P1016" s="319"/>
      <c r="Q1016" s="319"/>
      <c r="R1016" s="319"/>
      <c r="S1016" s="319"/>
      <c r="T1016" s="319"/>
      <c r="U1016" s="319"/>
      <c r="V1016" s="319"/>
      <c r="W1016" s="319"/>
      <c r="X1016" s="319"/>
      <c r="Y1016" s="319"/>
      <c r="Z1016" s="319"/>
      <c r="AA1016" s="319"/>
      <c r="AB1016" s="319"/>
      <c r="AC1016" s="319"/>
      <c r="AD1016" s="319"/>
      <c r="AE1016" s="319"/>
      <c r="AF1016" s="319"/>
      <c r="AG1016" s="319"/>
      <c r="AH1016" s="319"/>
      <c r="AI1016" s="319"/>
      <c r="AJ1016" s="319"/>
      <c r="AK1016" s="319"/>
      <c r="AL1016" s="319"/>
      <c r="AM1016" s="319"/>
      <c r="AN1016" s="319"/>
      <c r="AO1016" s="319"/>
      <c r="AP1016" s="319"/>
      <c r="AQ1016" s="319"/>
      <c r="AR1016" s="319"/>
      <c r="AS1016" s="319"/>
      <c r="AT1016" s="319"/>
      <c r="AU1016" s="319"/>
      <c r="AV1016" s="319"/>
      <c r="AW1016" s="319"/>
      <c r="AX1016" s="319"/>
      <c r="AY1016" s="319"/>
      <c r="AZ1016" s="319"/>
      <c r="BA1016" s="319"/>
      <c r="BB1016" s="319"/>
      <c r="BC1016" s="319"/>
      <c r="BD1016" s="319"/>
      <c r="BE1016" s="319"/>
      <c r="BF1016" s="319"/>
      <c r="BG1016" s="319"/>
      <c r="BH1016" s="319"/>
      <c r="BI1016" s="319"/>
      <c r="BJ1016" s="319"/>
      <c r="BK1016" s="319"/>
      <c r="BL1016" s="319"/>
      <c r="BM1016" s="319"/>
      <c r="BN1016" s="319"/>
      <c r="BO1016" s="319"/>
      <c r="BP1016" s="319"/>
      <c r="BQ1016" s="319"/>
      <c r="BR1016" s="319"/>
      <c r="BS1016" s="319"/>
      <c r="BT1016" s="319"/>
      <c r="BU1016" s="319"/>
      <c r="BV1016" s="319"/>
      <c r="BW1016" s="319"/>
      <c r="BX1016" s="319"/>
      <c r="BY1016" s="319"/>
      <c r="BZ1016" s="319"/>
      <c r="CA1016" s="319"/>
      <c r="CB1016" s="319"/>
      <c r="CC1016" s="319"/>
      <c r="CD1016" s="319"/>
      <c r="CE1016" s="319"/>
      <c r="CF1016" s="319"/>
      <c r="CG1016" s="319"/>
      <c r="CH1016" s="319"/>
      <c r="CI1016" s="319"/>
      <c r="CJ1016" s="319"/>
      <c r="CK1016" s="319"/>
    </row>
    <row r="1017" spans="1:89">
      <c r="A1017" s="315"/>
      <c r="B1017" s="423"/>
      <c r="C1017" s="424"/>
      <c r="D1017" s="424"/>
      <c r="E1017" s="424"/>
      <c r="F1017" s="424"/>
      <c r="G1017" s="424"/>
      <c r="H1017" s="424"/>
      <c r="I1017" s="424"/>
      <c r="J1017" s="424"/>
      <c r="K1017" s="425"/>
      <c r="L1017" s="320"/>
      <c r="M1017" s="319"/>
      <c r="N1017" s="319"/>
      <c r="O1017" s="319"/>
      <c r="P1017" s="319"/>
      <c r="Q1017" s="319"/>
      <c r="R1017" s="319"/>
      <c r="S1017" s="319"/>
      <c r="T1017" s="319"/>
      <c r="U1017" s="319"/>
      <c r="V1017" s="319"/>
      <c r="W1017" s="319"/>
      <c r="X1017" s="319"/>
      <c r="Y1017" s="319"/>
      <c r="Z1017" s="319"/>
      <c r="AA1017" s="319"/>
      <c r="AB1017" s="319"/>
      <c r="AC1017" s="319"/>
      <c r="AD1017" s="319"/>
      <c r="AE1017" s="319"/>
      <c r="AF1017" s="319"/>
      <c r="AG1017" s="319"/>
      <c r="AH1017" s="319"/>
      <c r="AI1017" s="319"/>
      <c r="AJ1017" s="319"/>
      <c r="AK1017" s="319"/>
      <c r="AL1017" s="319"/>
      <c r="AM1017" s="319"/>
      <c r="AN1017" s="319"/>
      <c r="AO1017" s="319"/>
      <c r="AP1017" s="319"/>
      <c r="AQ1017" s="319"/>
      <c r="AR1017" s="319"/>
      <c r="AS1017" s="319"/>
      <c r="AT1017" s="319"/>
      <c r="AU1017" s="319"/>
      <c r="AV1017" s="319"/>
      <c r="AW1017" s="319"/>
      <c r="AX1017" s="319"/>
      <c r="AY1017" s="319"/>
      <c r="AZ1017" s="319"/>
      <c r="BA1017" s="319"/>
      <c r="BB1017" s="319"/>
      <c r="BC1017" s="319"/>
      <c r="BD1017" s="319"/>
      <c r="BE1017" s="319"/>
      <c r="BF1017" s="319"/>
      <c r="BG1017" s="319"/>
      <c r="BH1017" s="319"/>
      <c r="BI1017" s="319"/>
      <c r="BJ1017" s="319"/>
      <c r="BK1017" s="319"/>
      <c r="BL1017" s="319"/>
      <c r="BM1017" s="319"/>
      <c r="BN1017" s="319"/>
      <c r="BO1017" s="319"/>
      <c r="BP1017" s="319"/>
      <c r="BQ1017" s="319"/>
      <c r="BR1017" s="319"/>
      <c r="BS1017" s="319"/>
      <c r="BT1017" s="319"/>
      <c r="BU1017" s="319"/>
      <c r="BV1017" s="319"/>
      <c r="BW1017" s="319"/>
      <c r="BX1017" s="319"/>
      <c r="BY1017" s="319"/>
      <c r="BZ1017" s="319"/>
      <c r="CA1017" s="319"/>
      <c r="CB1017" s="319"/>
      <c r="CC1017" s="319"/>
      <c r="CD1017" s="319"/>
      <c r="CE1017" s="319"/>
      <c r="CF1017" s="319"/>
      <c r="CG1017" s="319"/>
      <c r="CH1017" s="319"/>
      <c r="CI1017" s="319"/>
      <c r="CJ1017" s="319"/>
      <c r="CK1017" s="319"/>
    </row>
    <row r="1018" spans="1:89">
      <c r="A1018" s="315"/>
      <c r="B1018" s="423"/>
      <c r="C1018" s="424"/>
      <c r="D1018" s="424"/>
      <c r="E1018" s="424"/>
      <c r="F1018" s="424"/>
      <c r="G1018" s="424"/>
      <c r="H1018" s="424"/>
      <c r="I1018" s="424"/>
      <c r="J1018" s="424"/>
      <c r="K1018" s="425"/>
      <c r="L1018" s="320"/>
      <c r="M1018" s="319"/>
      <c r="N1018" s="319"/>
      <c r="O1018" s="319"/>
      <c r="P1018" s="319"/>
      <c r="Q1018" s="319"/>
      <c r="R1018" s="319"/>
      <c r="S1018" s="319"/>
      <c r="T1018" s="319"/>
      <c r="U1018" s="319"/>
      <c r="V1018" s="319"/>
      <c r="W1018" s="319"/>
      <c r="X1018" s="319"/>
      <c r="Y1018" s="319"/>
      <c r="Z1018" s="319"/>
      <c r="AA1018" s="319"/>
      <c r="AB1018" s="319"/>
      <c r="AC1018" s="319"/>
      <c r="AD1018" s="319"/>
      <c r="AE1018" s="319"/>
      <c r="AF1018" s="319"/>
      <c r="AG1018" s="319"/>
      <c r="AH1018" s="319"/>
      <c r="AI1018" s="319"/>
      <c r="AJ1018" s="319"/>
      <c r="AK1018" s="319"/>
      <c r="AL1018" s="319"/>
      <c r="AM1018" s="319"/>
      <c r="AN1018" s="319"/>
      <c r="AO1018" s="319"/>
      <c r="AP1018" s="319"/>
      <c r="AQ1018" s="319"/>
      <c r="AR1018" s="319"/>
      <c r="AS1018" s="319"/>
      <c r="AT1018" s="319"/>
      <c r="AU1018" s="319"/>
      <c r="AV1018" s="319"/>
      <c r="AW1018" s="319"/>
      <c r="AX1018" s="319"/>
      <c r="AY1018" s="319"/>
      <c r="AZ1018" s="319"/>
      <c r="BA1018" s="319"/>
      <c r="BB1018" s="319"/>
      <c r="BC1018" s="319"/>
      <c r="BD1018" s="319"/>
      <c r="BE1018" s="319"/>
      <c r="BF1018" s="319"/>
      <c r="BG1018" s="319"/>
      <c r="BH1018" s="319"/>
      <c r="BI1018" s="319"/>
      <c r="BJ1018" s="319"/>
      <c r="BK1018" s="319"/>
      <c r="BL1018" s="319"/>
      <c r="BM1018" s="319"/>
      <c r="BN1018" s="319"/>
      <c r="BO1018" s="319"/>
      <c r="BP1018" s="319"/>
      <c r="BQ1018" s="319"/>
      <c r="BR1018" s="319"/>
      <c r="BS1018" s="319"/>
      <c r="BT1018" s="319"/>
      <c r="BU1018" s="319"/>
      <c r="BV1018" s="319"/>
      <c r="BW1018" s="319"/>
      <c r="BX1018" s="319"/>
      <c r="BY1018" s="319"/>
      <c r="BZ1018" s="319"/>
      <c r="CA1018" s="319"/>
      <c r="CB1018" s="319"/>
      <c r="CC1018" s="319"/>
      <c r="CD1018" s="319"/>
      <c r="CE1018" s="319"/>
      <c r="CF1018" s="319"/>
      <c r="CG1018" s="319"/>
      <c r="CH1018" s="319"/>
      <c r="CI1018" s="319"/>
      <c r="CJ1018" s="319"/>
      <c r="CK1018" s="319"/>
    </row>
    <row r="1019" spans="1:89">
      <c r="A1019" s="315"/>
      <c r="B1019" s="423"/>
      <c r="C1019" s="424"/>
      <c r="D1019" s="424"/>
      <c r="E1019" s="424"/>
      <c r="F1019" s="424"/>
      <c r="G1019" s="424"/>
      <c r="H1019" s="424"/>
      <c r="I1019" s="424"/>
      <c r="J1019" s="424"/>
      <c r="K1019" s="425"/>
      <c r="L1019" s="320"/>
      <c r="M1019" s="319"/>
      <c r="N1019" s="319"/>
      <c r="O1019" s="319"/>
      <c r="P1019" s="319"/>
      <c r="Q1019" s="319"/>
      <c r="R1019" s="319"/>
      <c r="S1019" s="319"/>
      <c r="T1019" s="319"/>
      <c r="U1019" s="319"/>
      <c r="V1019" s="319"/>
      <c r="W1019" s="319"/>
      <c r="X1019" s="319"/>
      <c r="Y1019" s="319"/>
      <c r="Z1019" s="319"/>
      <c r="AA1019" s="319"/>
      <c r="AB1019" s="319"/>
      <c r="AC1019" s="319"/>
      <c r="AD1019" s="319"/>
      <c r="AE1019" s="319"/>
      <c r="AF1019" s="319"/>
      <c r="AG1019" s="319"/>
      <c r="AH1019" s="319"/>
      <c r="AI1019" s="319"/>
      <c r="AJ1019" s="319"/>
      <c r="AK1019" s="319"/>
      <c r="AL1019" s="319"/>
      <c r="AM1019" s="319"/>
      <c r="AN1019" s="319"/>
      <c r="AO1019" s="319"/>
      <c r="AP1019" s="319"/>
      <c r="AQ1019" s="319"/>
      <c r="AR1019" s="319"/>
      <c r="AS1019" s="319"/>
      <c r="AT1019" s="319"/>
      <c r="AU1019" s="319"/>
      <c r="AV1019" s="319"/>
      <c r="AW1019" s="319"/>
      <c r="AX1019" s="319"/>
      <c r="AY1019" s="319"/>
      <c r="AZ1019" s="319"/>
      <c r="BA1019" s="319"/>
      <c r="BB1019" s="319"/>
      <c r="BC1019" s="319"/>
      <c r="BD1019" s="319"/>
      <c r="BE1019" s="319"/>
      <c r="BF1019" s="319"/>
      <c r="BG1019" s="319"/>
      <c r="BH1019" s="319"/>
      <c r="BI1019" s="319"/>
      <c r="BJ1019" s="319"/>
      <c r="BK1019" s="319"/>
      <c r="BL1019" s="319"/>
      <c r="BM1019" s="319"/>
      <c r="BN1019" s="319"/>
      <c r="BO1019" s="319"/>
      <c r="BP1019" s="319"/>
      <c r="BQ1019" s="319"/>
      <c r="BR1019" s="319"/>
      <c r="BS1019" s="319"/>
      <c r="BT1019" s="319"/>
      <c r="BU1019" s="319"/>
      <c r="BV1019" s="319"/>
      <c r="BW1019" s="319"/>
      <c r="BX1019" s="319"/>
      <c r="BY1019" s="319"/>
      <c r="BZ1019" s="319"/>
      <c r="CA1019" s="319"/>
      <c r="CB1019" s="319"/>
      <c r="CC1019" s="319"/>
      <c r="CD1019" s="319"/>
      <c r="CE1019" s="319"/>
      <c r="CF1019" s="319"/>
      <c r="CG1019" s="319"/>
      <c r="CH1019" s="319"/>
      <c r="CI1019" s="319"/>
      <c r="CJ1019" s="319"/>
      <c r="CK1019" s="319"/>
    </row>
    <row r="1020" spans="1:89">
      <c r="A1020" s="315"/>
      <c r="B1020" s="423"/>
      <c r="C1020" s="424"/>
      <c r="D1020" s="424"/>
      <c r="E1020" s="424"/>
      <c r="F1020" s="424"/>
      <c r="G1020" s="424"/>
      <c r="H1020" s="424"/>
      <c r="I1020" s="424"/>
      <c r="J1020" s="424"/>
      <c r="K1020" s="425"/>
      <c r="L1020" s="320"/>
      <c r="M1020" s="319"/>
      <c r="N1020" s="319"/>
      <c r="O1020" s="319"/>
      <c r="P1020" s="319"/>
      <c r="Q1020" s="319"/>
      <c r="R1020" s="319"/>
      <c r="S1020" s="319"/>
      <c r="T1020" s="319"/>
      <c r="U1020" s="319"/>
      <c r="V1020" s="319"/>
      <c r="W1020" s="319"/>
      <c r="X1020" s="319"/>
      <c r="Y1020" s="319"/>
      <c r="Z1020" s="319"/>
      <c r="AA1020" s="319"/>
      <c r="AB1020" s="319"/>
      <c r="AC1020" s="319"/>
      <c r="AD1020" s="319"/>
      <c r="AE1020" s="319"/>
      <c r="AF1020" s="319"/>
      <c r="AG1020" s="319"/>
      <c r="AH1020" s="319"/>
      <c r="AI1020" s="319"/>
      <c r="AJ1020" s="319"/>
      <c r="AK1020" s="319"/>
      <c r="AL1020" s="319"/>
      <c r="AM1020" s="319"/>
      <c r="AN1020" s="319"/>
      <c r="AO1020" s="319"/>
      <c r="AP1020" s="319"/>
      <c r="AQ1020" s="319"/>
      <c r="AR1020" s="319"/>
      <c r="AS1020" s="319"/>
      <c r="AT1020" s="319"/>
      <c r="AU1020" s="319"/>
      <c r="AV1020" s="319"/>
      <c r="AW1020" s="319"/>
      <c r="AX1020" s="319"/>
      <c r="AY1020" s="319"/>
      <c r="AZ1020" s="319"/>
      <c r="BA1020" s="319"/>
      <c r="BB1020" s="319"/>
      <c r="BC1020" s="319"/>
      <c r="BD1020" s="319"/>
      <c r="BE1020" s="319"/>
      <c r="BF1020" s="319"/>
      <c r="BG1020" s="319"/>
      <c r="BH1020" s="319"/>
      <c r="BI1020" s="319"/>
      <c r="BJ1020" s="319"/>
      <c r="BK1020" s="319"/>
      <c r="BL1020" s="319"/>
      <c r="BM1020" s="319"/>
      <c r="BN1020" s="319"/>
      <c r="BO1020" s="319"/>
      <c r="BP1020" s="319"/>
      <c r="BQ1020" s="319"/>
      <c r="BR1020" s="319"/>
      <c r="BS1020" s="319"/>
      <c r="BT1020" s="319"/>
      <c r="BU1020" s="319"/>
      <c r="BV1020" s="319"/>
      <c r="BW1020" s="319"/>
      <c r="BX1020" s="319"/>
      <c r="BY1020" s="319"/>
      <c r="BZ1020" s="319"/>
      <c r="CA1020" s="319"/>
      <c r="CB1020" s="319"/>
      <c r="CC1020" s="319"/>
      <c r="CD1020" s="319"/>
      <c r="CE1020" s="319"/>
      <c r="CF1020" s="319"/>
      <c r="CG1020" s="319"/>
      <c r="CH1020" s="319"/>
      <c r="CI1020" s="319"/>
      <c r="CJ1020" s="319"/>
      <c r="CK1020" s="319"/>
    </row>
    <row r="1021" spans="1:89">
      <c r="A1021" s="315"/>
      <c r="B1021" s="423"/>
      <c r="C1021" s="424"/>
      <c r="D1021" s="424"/>
      <c r="E1021" s="424"/>
      <c r="F1021" s="424"/>
      <c r="G1021" s="424"/>
      <c r="H1021" s="424"/>
      <c r="I1021" s="424"/>
      <c r="J1021" s="424"/>
      <c r="K1021" s="425"/>
      <c r="L1021" s="320"/>
      <c r="M1021" s="319"/>
      <c r="N1021" s="319"/>
      <c r="O1021" s="319"/>
      <c r="P1021" s="319"/>
      <c r="Q1021" s="319"/>
      <c r="R1021" s="319"/>
      <c r="S1021" s="319"/>
      <c r="T1021" s="319"/>
      <c r="U1021" s="319"/>
      <c r="V1021" s="319"/>
      <c r="W1021" s="319"/>
      <c r="X1021" s="319"/>
      <c r="Y1021" s="319"/>
      <c r="Z1021" s="319"/>
      <c r="AA1021" s="319"/>
      <c r="AB1021" s="319"/>
      <c r="AC1021" s="319"/>
      <c r="AD1021" s="319"/>
      <c r="AE1021" s="319"/>
      <c r="AF1021" s="319"/>
      <c r="AG1021" s="319"/>
      <c r="AH1021" s="319"/>
      <c r="AI1021" s="319"/>
      <c r="AJ1021" s="319"/>
      <c r="AK1021" s="319"/>
      <c r="AL1021" s="319"/>
      <c r="AM1021" s="319"/>
      <c r="AN1021" s="319"/>
      <c r="AO1021" s="319"/>
      <c r="AP1021" s="319"/>
      <c r="AQ1021" s="319"/>
      <c r="AR1021" s="319"/>
      <c r="AS1021" s="319"/>
      <c r="AT1021" s="319"/>
      <c r="AU1021" s="319"/>
      <c r="AV1021" s="319"/>
      <c r="AW1021" s="319"/>
      <c r="AX1021" s="319"/>
      <c r="AY1021" s="319"/>
      <c r="AZ1021" s="319"/>
      <c r="BA1021" s="319"/>
      <c r="BB1021" s="319"/>
      <c r="BC1021" s="319"/>
      <c r="BD1021" s="319"/>
      <c r="BE1021" s="319"/>
      <c r="BF1021" s="319"/>
      <c r="BG1021" s="319"/>
      <c r="BH1021" s="319"/>
      <c r="BI1021" s="319"/>
      <c r="BJ1021" s="319"/>
      <c r="BK1021" s="319"/>
      <c r="BL1021" s="319"/>
      <c r="BM1021" s="319"/>
      <c r="BN1021" s="319"/>
      <c r="BO1021" s="319"/>
      <c r="BP1021" s="319"/>
      <c r="BQ1021" s="319"/>
      <c r="BR1021" s="319"/>
      <c r="BS1021" s="319"/>
      <c r="BT1021" s="319"/>
      <c r="BU1021" s="319"/>
      <c r="BV1021" s="319"/>
      <c r="BW1021" s="319"/>
      <c r="BX1021" s="319"/>
      <c r="BY1021" s="319"/>
      <c r="BZ1021" s="319"/>
      <c r="CA1021" s="319"/>
      <c r="CB1021" s="319"/>
      <c r="CC1021" s="319"/>
      <c r="CD1021" s="319"/>
      <c r="CE1021" s="319"/>
      <c r="CF1021" s="319"/>
      <c r="CG1021" s="319"/>
      <c r="CH1021" s="319"/>
      <c r="CI1021" s="319"/>
      <c r="CJ1021" s="319"/>
      <c r="CK1021" s="319"/>
    </row>
    <row r="1022" spans="1:89">
      <c r="A1022" s="315"/>
      <c r="B1022" s="423"/>
      <c r="C1022" s="424"/>
      <c r="D1022" s="424"/>
      <c r="E1022" s="424"/>
      <c r="F1022" s="424"/>
      <c r="G1022" s="424"/>
      <c r="H1022" s="424"/>
      <c r="I1022" s="424"/>
      <c r="J1022" s="424"/>
      <c r="K1022" s="425"/>
      <c r="L1022" s="320"/>
      <c r="M1022" s="319"/>
      <c r="N1022" s="319"/>
      <c r="O1022" s="319"/>
      <c r="P1022" s="319"/>
      <c r="Q1022" s="319"/>
      <c r="R1022" s="319"/>
      <c r="S1022" s="319"/>
      <c r="T1022" s="319"/>
      <c r="U1022" s="319"/>
      <c r="V1022" s="319"/>
      <c r="W1022" s="319"/>
      <c r="X1022" s="319"/>
      <c r="Y1022" s="319"/>
      <c r="Z1022" s="319"/>
      <c r="AA1022" s="319"/>
      <c r="AB1022" s="319"/>
      <c r="AC1022" s="319"/>
      <c r="AD1022" s="319"/>
      <c r="AE1022" s="319"/>
      <c r="AF1022" s="319"/>
      <c r="AG1022" s="319"/>
      <c r="AH1022" s="319"/>
      <c r="AI1022" s="319"/>
      <c r="AJ1022" s="319"/>
      <c r="AK1022" s="319"/>
      <c r="AL1022" s="319"/>
      <c r="AM1022" s="319"/>
      <c r="AN1022" s="319"/>
      <c r="AO1022" s="319"/>
      <c r="AP1022" s="319"/>
      <c r="AQ1022" s="319"/>
      <c r="AR1022" s="319"/>
      <c r="AS1022" s="319"/>
      <c r="AT1022" s="319"/>
      <c r="AU1022" s="319"/>
      <c r="AV1022" s="319"/>
      <c r="AW1022" s="319"/>
      <c r="AX1022" s="319"/>
      <c r="AY1022" s="319"/>
      <c r="AZ1022" s="319"/>
      <c r="BA1022" s="319"/>
      <c r="BB1022" s="319"/>
      <c r="BC1022" s="319"/>
      <c r="BD1022" s="319"/>
      <c r="BE1022" s="319"/>
      <c r="BF1022" s="319"/>
      <c r="BG1022" s="319"/>
      <c r="BH1022" s="319"/>
      <c r="BI1022" s="319"/>
      <c r="BJ1022" s="319"/>
      <c r="BK1022" s="319"/>
      <c r="BL1022" s="319"/>
      <c r="BM1022" s="319"/>
      <c r="BN1022" s="319"/>
      <c r="BO1022" s="319"/>
      <c r="BP1022" s="319"/>
      <c r="BQ1022" s="319"/>
      <c r="BR1022" s="319"/>
      <c r="BS1022" s="319"/>
      <c r="BT1022" s="319"/>
      <c r="BU1022" s="319"/>
      <c r="BV1022" s="319"/>
      <c r="BW1022" s="319"/>
      <c r="BX1022" s="319"/>
      <c r="BY1022" s="319"/>
      <c r="BZ1022" s="319"/>
      <c r="CA1022" s="319"/>
      <c r="CB1022" s="319"/>
      <c r="CC1022" s="319"/>
      <c r="CD1022" s="319"/>
      <c r="CE1022" s="319"/>
      <c r="CF1022" s="319"/>
      <c r="CG1022" s="319"/>
      <c r="CH1022" s="319"/>
      <c r="CI1022" s="319"/>
      <c r="CJ1022" s="319"/>
      <c r="CK1022" s="319"/>
    </row>
    <row r="1023" spans="1:89">
      <c r="A1023" s="315"/>
      <c r="B1023" s="423"/>
      <c r="C1023" s="424"/>
      <c r="D1023" s="424"/>
      <c r="E1023" s="424"/>
      <c r="F1023" s="424"/>
      <c r="G1023" s="424"/>
      <c r="H1023" s="424"/>
      <c r="I1023" s="424"/>
      <c r="J1023" s="424"/>
      <c r="K1023" s="425"/>
      <c r="L1023" s="320"/>
      <c r="M1023" s="319"/>
      <c r="N1023" s="319"/>
      <c r="O1023" s="319"/>
      <c r="P1023" s="319"/>
      <c r="Q1023" s="319"/>
      <c r="R1023" s="319"/>
      <c r="S1023" s="319"/>
      <c r="T1023" s="319"/>
      <c r="U1023" s="319"/>
      <c r="V1023" s="319"/>
      <c r="W1023" s="319"/>
      <c r="X1023" s="319"/>
      <c r="Y1023" s="319"/>
      <c r="Z1023" s="319"/>
      <c r="AA1023" s="319"/>
      <c r="AB1023" s="319"/>
      <c r="AC1023" s="319"/>
      <c r="AD1023" s="319"/>
      <c r="AE1023" s="319"/>
      <c r="AF1023" s="319"/>
      <c r="AG1023" s="319"/>
      <c r="AH1023" s="319"/>
      <c r="AI1023" s="319"/>
      <c r="AJ1023" s="319"/>
      <c r="AK1023" s="319"/>
      <c r="AL1023" s="319"/>
      <c r="AM1023" s="319"/>
      <c r="AN1023" s="319"/>
      <c r="AO1023" s="319"/>
      <c r="AP1023" s="319"/>
      <c r="AQ1023" s="319"/>
      <c r="AR1023" s="319"/>
      <c r="AS1023" s="319"/>
      <c r="AT1023" s="319"/>
      <c r="AU1023" s="319"/>
      <c r="AV1023" s="319"/>
      <c r="AW1023" s="319"/>
      <c r="AX1023" s="319"/>
      <c r="AY1023" s="319"/>
      <c r="AZ1023" s="319"/>
      <c r="BA1023" s="319"/>
      <c r="BB1023" s="319"/>
      <c r="BC1023" s="319"/>
      <c r="BD1023" s="319"/>
      <c r="BE1023" s="319"/>
      <c r="BF1023" s="319"/>
      <c r="BG1023" s="319"/>
      <c r="BH1023" s="319"/>
      <c r="BI1023" s="319"/>
      <c r="BJ1023" s="319"/>
      <c r="BK1023" s="319"/>
      <c r="BL1023" s="319"/>
      <c r="BM1023" s="319"/>
      <c r="BN1023" s="319"/>
      <c r="BO1023" s="319"/>
      <c r="BP1023" s="319"/>
      <c r="BQ1023" s="319"/>
      <c r="BR1023" s="319"/>
      <c r="BS1023" s="319"/>
      <c r="BT1023" s="319"/>
      <c r="BU1023" s="319"/>
      <c r="BV1023" s="319"/>
      <c r="BW1023" s="319"/>
      <c r="BX1023" s="319"/>
      <c r="BY1023" s="319"/>
      <c r="BZ1023" s="319"/>
      <c r="CA1023" s="319"/>
      <c r="CB1023" s="319"/>
      <c r="CC1023" s="319"/>
      <c r="CD1023" s="319"/>
      <c r="CE1023" s="319"/>
      <c r="CF1023" s="319"/>
      <c r="CG1023" s="319"/>
      <c r="CH1023" s="319"/>
      <c r="CI1023" s="319"/>
      <c r="CJ1023" s="319"/>
      <c r="CK1023" s="319"/>
    </row>
    <row r="1024" spans="1:89">
      <c r="A1024" s="315"/>
      <c r="B1024" s="423"/>
      <c r="C1024" s="424"/>
      <c r="D1024" s="424"/>
      <c r="E1024" s="424"/>
      <c r="F1024" s="424"/>
      <c r="G1024" s="424"/>
      <c r="H1024" s="424"/>
      <c r="I1024" s="424"/>
      <c r="J1024" s="424"/>
      <c r="K1024" s="425"/>
      <c r="L1024" s="320"/>
      <c r="M1024" s="319"/>
      <c r="N1024" s="319"/>
      <c r="O1024" s="319"/>
      <c r="P1024" s="319"/>
      <c r="Q1024" s="319"/>
      <c r="R1024" s="319"/>
      <c r="S1024" s="319"/>
      <c r="T1024" s="319"/>
      <c r="U1024" s="319"/>
      <c r="V1024" s="319"/>
      <c r="W1024" s="319"/>
      <c r="X1024" s="319"/>
      <c r="Y1024" s="319"/>
      <c r="Z1024" s="319"/>
      <c r="AA1024" s="319"/>
      <c r="AB1024" s="319"/>
      <c r="AC1024" s="319"/>
      <c r="AD1024" s="319"/>
      <c r="AE1024" s="319"/>
      <c r="AF1024" s="319"/>
      <c r="AG1024" s="319"/>
      <c r="AH1024" s="319"/>
      <c r="AI1024" s="319"/>
      <c r="AJ1024" s="319"/>
      <c r="AK1024" s="319"/>
      <c r="AL1024" s="319"/>
      <c r="AM1024" s="319"/>
      <c r="AN1024" s="319"/>
      <c r="AO1024" s="319"/>
      <c r="AP1024" s="319"/>
      <c r="AQ1024" s="319"/>
      <c r="AR1024" s="319"/>
      <c r="AS1024" s="319"/>
      <c r="AT1024" s="319"/>
      <c r="AU1024" s="319"/>
      <c r="AV1024" s="319"/>
      <c r="AW1024" s="319"/>
      <c r="AX1024" s="319"/>
      <c r="AY1024" s="319"/>
      <c r="AZ1024" s="319"/>
      <c r="BA1024" s="319"/>
      <c r="BB1024" s="319"/>
      <c r="BC1024" s="319"/>
      <c r="BD1024" s="319"/>
      <c r="BE1024" s="319"/>
      <c r="BF1024" s="319"/>
      <c r="BG1024" s="319"/>
      <c r="BH1024" s="319"/>
      <c r="BI1024" s="319"/>
      <c r="BJ1024" s="319"/>
      <c r="BK1024" s="319"/>
      <c r="BL1024" s="319"/>
      <c r="BM1024" s="319"/>
      <c r="BN1024" s="319"/>
      <c r="BO1024" s="319"/>
      <c r="BP1024" s="319"/>
      <c r="BQ1024" s="319"/>
      <c r="BR1024" s="319"/>
      <c r="BS1024" s="319"/>
      <c r="BT1024" s="319"/>
      <c r="BU1024" s="319"/>
      <c r="BV1024" s="319"/>
      <c r="BW1024" s="319"/>
      <c r="BX1024" s="319"/>
      <c r="BY1024" s="319"/>
      <c r="BZ1024" s="319"/>
      <c r="CA1024" s="319"/>
      <c r="CB1024" s="319"/>
      <c r="CC1024" s="319"/>
      <c r="CD1024" s="319"/>
      <c r="CE1024" s="319"/>
      <c r="CF1024" s="319"/>
      <c r="CG1024" s="319"/>
      <c r="CH1024" s="319"/>
      <c r="CI1024" s="319"/>
      <c r="CJ1024" s="319"/>
      <c r="CK1024" s="319"/>
    </row>
    <row r="1025" spans="1:89">
      <c r="A1025" s="315"/>
      <c r="B1025" s="423"/>
      <c r="C1025" s="424"/>
      <c r="D1025" s="424"/>
      <c r="E1025" s="424"/>
      <c r="F1025" s="424"/>
      <c r="G1025" s="424"/>
      <c r="H1025" s="424"/>
      <c r="I1025" s="424"/>
      <c r="J1025" s="424"/>
      <c r="K1025" s="425"/>
      <c r="L1025" s="320"/>
      <c r="M1025" s="319"/>
      <c r="N1025" s="319"/>
      <c r="O1025" s="319"/>
      <c r="P1025" s="319"/>
      <c r="Q1025" s="319"/>
      <c r="R1025" s="319"/>
      <c r="S1025" s="319"/>
      <c r="T1025" s="319"/>
      <c r="U1025" s="319"/>
      <c r="V1025" s="319"/>
      <c r="W1025" s="319"/>
      <c r="X1025" s="319"/>
      <c r="Y1025" s="319"/>
      <c r="Z1025" s="319"/>
      <c r="AA1025" s="319"/>
      <c r="AB1025" s="319"/>
      <c r="AC1025" s="319"/>
      <c r="AD1025" s="319"/>
      <c r="AE1025" s="319"/>
      <c r="AF1025" s="319"/>
      <c r="AG1025" s="319"/>
      <c r="AH1025" s="319"/>
      <c r="AI1025" s="319"/>
      <c r="AJ1025" s="319"/>
      <c r="AK1025" s="319"/>
      <c r="AL1025" s="319"/>
      <c r="AM1025" s="319"/>
      <c r="AN1025" s="319"/>
      <c r="AO1025" s="319"/>
      <c r="AP1025" s="319"/>
      <c r="AQ1025" s="319"/>
      <c r="AR1025" s="319"/>
      <c r="AS1025" s="319"/>
      <c r="AT1025" s="319"/>
      <c r="AU1025" s="319"/>
      <c r="AV1025" s="319"/>
      <c r="AW1025" s="319"/>
      <c r="AX1025" s="319"/>
      <c r="AY1025" s="319"/>
      <c r="AZ1025" s="319"/>
      <c r="BA1025" s="319"/>
      <c r="BB1025" s="319"/>
      <c r="BC1025" s="319"/>
      <c r="BD1025" s="319"/>
      <c r="BE1025" s="319"/>
      <c r="BF1025" s="319"/>
      <c r="BG1025" s="319"/>
      <c r="BH1025" s="319"/>
      <c r="BI1025" s="319"/>
      <c r="BJ1025" s="319"/>
      <c r="BK1025" s="319"/>
      <c r="BL1025" s="319"/>
      <c r="BM1025" s="319"/>
      <c r="BN1025" s="319"/>
      <c r="BO1025" s="319"/>
      <c r="BP1025" s="319"/>
      <c r="BQ1025" s="319"/>
      <c r="BR1025" s="319"/>
      <c r="BS1025" s="319"/>
      <c r="BT1025" s="319"/>
      <c r="BU1025" s="319"/>
      <c r="BV1025" s="319"/>
      <c r="BW1025" s="319"/>
      <c r="BX1025" s="319"/>
      <c r="BY1025" s="319"/>
      <c r="BZ1025" s="319"/>
      <c r="CA1025" s="319"/>
      <c r="CB1025" s="319"/>
      <c r="CC1025" s="319"/>
      <c r="CD1025" s="319"/>
      <c r="CE1025" s="319"/>
      <c r="CF1025" s="319"/>
      <c r="CG1025" s="319"/>
      <c r="CH1025" s="319"/>
      <c r="CI1025" s="319"/>
      <c r="CJ1025" s="319"/>
      <c r="CK1025" s="319"/>
    </row>
    <row r="1026" spans="1:89">
      <c r="A1026" s="315"/>
      <c r="B1026" s="423"/>
      <c r="C1026" s="424"/>
      <c r="D1026" s="424"/>
      <c r="E1026" s="424"/>
      <c r="F1026" s="424"/>
      <c r="G1026" s="424"/>
      <c r="H1026" s="424"/>
      <c r="I1026" s="424"/>
      <c r="J1026" s="424"/>
      <c r="K1026" s="425"/>
      <c r="L1026" s="320"/>
      <c r="M1026" s="319"/>
      <c r="N1026" s="319"/>
      <c r="O1026" s="319"/>
      <c r="P1026" s="319"/>
      <c r="Q1026" s="319"/>
      <c r="R1026" s="319"/>
      <c r="S1026" s="319"/>
      <c r="T1026" s="319"/>
      <c r="U1026" s="319"/>
      <c r="V1026" s="319"/>
      <c r="W1026" s="319"/>
      <c r="X1026" s="319"/>
      <c r="Y1026" s="319"/>
      <c r="Z1026" s="319"/>
      <c r="AA1026" s="319"/>
      <c r="AB1026" s="319"/>
      <c r="AC1026" s="319"/>
      <c r="AD1026" s="319"/>
      <c r="AE1026" s="319"/>
      <c r="AF1026" s="319"/>
      <c r="AG1026" s="319"/>
      <c r="AH1026" s="319"/>
      <c r="AI1026" s="319"/>
      <c r="AJ1026" s="319"/>
      <c r="AK1026" s="319"/>
      <c r="AL1026" s="319"/>
      <c r="AM1026" s="319"/>
      <c r="AN1026" s="319"/>
      <c r="AO1026" s="319"/>
      <c r="AP1026" s="319"/>
      <c r="AQ1026" s="319"/>
      <c r="AR1026" s="319"/>
      <c r="AS1026" s="319"/>
      <c r="AT1026" s="319"/>
      <c r="AU1026" s="319"/>
      <c r="AV1026" s="319"/>
      <c r="AW1026" s="319"/>
      <c r="AX1026" s="319"/>
      <c r="AY1026" s="319"/>
      <c r="AZ1026" s="319"/>
      <c r="BA1026" s="319"/>
      <c r="BB1026" s="319"/>
      <c r="BC1026" s="319"/>
      <c r="BD1026" s="319"/>
      <c r="BE1026" s="319"/>
      <c r="BF1026" s="319"/>
      <c r="BG1026" s="319"/>
      <c r="BH1026" s="319"/>
      <c r="BI1026" s="319"/>
      <c r="BJ1026" s="319"/>
      <c r="BK1026" s="319"/>
      <c r="BL1026" s="319"/>
      <c r="BM1026" s="319"/>
      <c r="BN1026" s="319"/>
      <c r="BO1026" s="319"/>
      <c r="BP1026" s="319"/>
      <c r="BQ1026" s="319"/>
      <c r="BR1026" s="319"/>
      <c r="BS1026" s="319"/>
      <c r="BT1026" s="319"/>
      <c r="BU1026" s="319"/>
      <c r="BV1026" s="319"/>
      <c r="BW1026" s="319"/>
      <c r="BX1026" s="319"/>
      <c r="BY1026" s="319"/>
      <c r="BZ1026" s="319"/>
      <c r="CA1026" s="319"/>
      <c r="CB1026" s="319"/>
      <c r="CC1026" s="319"/>
      <c r="CD1026" s="319"/>
      <c r="CE1026" s="319"/>
      <c r="CF1026" s="319"/>
      <c r="CG1026" s="319"/>
      <c r="CH1026" s="319"/>
      <c r="CI1026" s="319"/>
      <c r="CJ1026" s="319"/>
      <c r="CK1026" s="319"/>
    </row>
    <row r="1027" spans="1:89">
      <c r="A1027" s="315"/>
      <c r="B1027" s="423"/>
      <c r="C1027" s="424"/>
      <c r="D1027" s="424"/>
      <c r="E1027" s="424"/>
      <c r="F1027" s="424"/>
      <c r="G1027" s="424"/>
      <c r="H1027" s="424"/>
      <c r="I1027" s="424"/>
      <c r="J1027" s="424"/>
      <c r="K1027" s="425"/>
      <c r="L1027" s="320"/>
      <c r="M1027" s="319"/>
      <c r="N1027" s="319"/>
      <c r="O1027" s="319"/>
      <c r="P1027" s="319"/>
      <c r="Q1027" s="319"/>
      <c r="R1027" s="319"/>
      <c r="S1027" s="319"/>
      <c r="T1027" s="319"/>
      <c r="U1027" s="319"/>
      <c r="V1027" s="319"/>
      <c r="W1027" s="319"/>
      <c r="X1027" s="319"/>
      <c r="Y1027" s="319"/>
      <c r="Z1027" s="319"/>
      <c r="AA1027" s="319"/>
      <c r="AB1027" s="319"/>
      <c r="AC1027" s="319"/>
      <c r="AD1027" s="319"/>
      <c r="AE1027" s="319"/>
      <c r="AF1027" s="319"/>
      <c r="AG1027" s="319"/>
      <c r="AH1027" s="319"/>
      <c r="AI1027" s="319"/>
      <c r="AJ1027" s="319"/>
      <c r="AK1027" s="319"/>
      <c r="AL1027" s="319"/>
      <c r="AM1027" s="319"/>
      <c r="AN1027" s="319"/>
      <c r="AO1027" s="319"/>
      <c r="AP1027" s="319"/>
      <c r="AQ1027" s="319"/>
      <c r="AR1027" s="319"/>
      <c r="AS1027" s="319"/>
      <c r="AT1027" s="319"/>
      <c r="AU1027" s="319"/>
      <c r="AV1027" s="319"/>
      <c r="AW1027" s="319"/>
      <c r="AX1027" s="319"/>
      <c r="AY1027" s="319"/>
      <c r="AZ1027" s="319"/>
      <c r="BA1027" s="319"/>
      <c r="BB1027" s="319"/>
      <c r="BC1027" s="319"/>
      <c r="BD1027" s="319"/>
      <c r="BE1027" s="319"/>
      <c r="BF1027" s="319"/>
      <c r="BG1027" s="319"/>
      <c r="BH1027" s="319"/>
      <c r="BI1027" s="319"/>
      <c r="BJ1027" s="319"/>
      <c r="BK1027" s="319"/>
      <c r="BL1027" s="319"/>
      <c r="BM1027" s="319"/>
      <c r="BN1027" s="319"/>
      <c r="BO1027" s="319"/>
      <c r="BP1027" s="319"/>
      <c r="BQ1027" s="319"/>
      <c r="BR1027" s="319"/>
      <c r="BS1027" s="319"/>
      <c r="BT1027" s="319"/>
      <c r="BU1027" s="319"/>
      <c r="BV1027" s="319"/>
      <c r="BW1027" s="319"/>
      <c r="BX1027" s="319"/>
      <c r="BY1027" s="319"/>
      <c r="BZ1027" s="319"/>
      <c r="CA1027" s="319"/>
      <c r="CB1027" s="319"/>
      <c r="CC1027" s="319"/>
      <c r="CD1027" s="319"/>
      <c r="CE1027" s="319"/>
      <c r="CF1027" s="319"/>
      <c r="CG1027" s="319"/>
      <c r="CH1027" s="319"/>
      <c r="CI1027" s="319"/>
      <c r="CJ1027" s="319"/>
      <c r="CK1027" s="319"/>
    </row>
    <row r="1028" spans="1:89">
      <c r="A1028" s="315"/>
      <c r="B1028" s="423"/>
      <c r="C1028" s="424"/>
      <c r="D1028" s="424"/>
      <c r="E1028" s="424"/>
      <c r="F1028" s="424"/>
      <c r="G1028" s="424"/>
      <c r="H1028" s="424"/>
      <c r="I1028" s="424"/>
      <c r="J1028" s="424"/>
      <c r="K1028" s="425"/>
      <c r="L1028" s="320"/>
      <c r="M1028" s="319"/>
      <c r="N1028" s="319"/>
      <c r="O1028" s="319"/>
      <c r="P1028" s="319"/>
      <c r="Q1028" s="319"/>
      <c r="R1028" s="319"/>
      <c r="S1028" s="319"/>
      <c r="T1028" s="319"/>
      <c r="U1028" s="319"/>
      <c r="V1028" s="319"/>
      <c r="W1028" s="319"/>
      <c r="X1028" s="319"/>
      <c r="Y1028" s="319"/>
      <c r="Z1028" s="319"/>
      <c r="AA1028" s="319"/>
      <c r="AB1028" s="319"/>
      <c r="AC1028" s="319"/>
      <c r="AD1028" s="319"/>
      <c r="AE1028" s="319"/>
      <c r="AF1028" s="319"/>
      <c r="AG1028" s="319"/>
      <c r="AH1028" s="319"/>
      <c r="AI1028" s="319"/>
      <c r="AJ1028" s="319"/>
      <c r="AK1028" s="319"/>
      <c r="AL1028" s="319"/>
      <c r="AM1028" s="319"/>
      <c r="AN1028" s="319"/>
      <c r="AO1028" s="319"/>
      <c r="AP1028" s="319"/>
      <c r="AQ1028" s="319"/>
      <c r="AR1028" s="319"/>
      <c r="AS1028" s="319"/>
      <c r="AT1028" s="319"/>
      <c r="AU1028" s="319"/>
      <c r="AV1028" s="319"/>
      <c r="AW1028" s="319"/>
      <c r="AX1028" s="319"/>
      <c r="AY1028" s="319"/>
      <c r="AZ1028" s="319"/>
      <c r="BA1028" s="319"/>
      <c r="BB1028" s="319"/>
      <c r="BC1028" s="319"/>
      <c r="BD1028" s="319"/>
      <c r="BE1028" s="319"/>
      <c r="BF1028" s="319"/>
      <c r="BG1028" s="319"/>
      <c r="BH1028" s="319"/>
      <c r="BI1028" s="319"/>
      <c r="BJ1028" s="319"/>
      <c r="BK1028" s="319"/>
      <c r="BL1028" s="319"/>
      <c r="BM1028" s="319"/>
      <c r="BN1028" s="319"/>
      <c r="BO1028" s="319"/>
      <c r="BP1028" s="319"/>
      <c r="BQ1028" s="319"/>
      <c r="BR1028" s="319"/>
      <c r="BS1028" s="319"/>
      <c r="BT1028" s="319"/>
      <c r="BU1028" s="319"/>
      <c r="BV1028" s="319"/>
      <c r="BW1028" s="319"/>
      <c r="BX1028" s="319"/>
      <c r="BY1028" s="319"/>
      <c r="BZ1028" s="319"/>
      <c r="CA1028" s="319"/>
      <c r="CB1028" s="319"/>
      <c r="CC1028" s="319"/>
      <c r="CD1028" s="319"/>
      <c r="CE1028" s="319"/>
      <c r="CF1028" s="319"/>
      <c r="CG1028" s="319"/>
      <c r="CH1028" s="319"/>
      <c r="CI1028" s="319"/>
      <c r="CJ1028" s="319"/>
      <c r="CK1028" s="319"/>
    </row>
    <row r="1029" spans="1:89">
      <c r="A1029" s="315"/>
      <c r="B1029" s="423"/>
      <c r="C1029" s="424"/>
      <c r="D1029" s="424"/>
      <c r="E1029" s="424"/>
      <c r="F1029" s="424"/>
      <c r="G1029" s="424"/>
      <c r="H1029" s="424"/>
      <c r="I1029" s="424"/>
      <c r="J1029" s="424"/>
      <c r="K1029" s="425"/>
      <c r="L1029" s="320"/>
      <c r="M1029" s="319"/>
      <c r="N1029" s="319"/>
      <c r="O1029" s="319"/>
      <c r="P1029" s="319"/>
      <c r="Q1029" s="319"/>
      <c r="R1029" s="319"/>
      <c r="S1029" s="319"/>
      <c r="T1029" s="319"/>
      <c r="U1029" s="319"/>
      <c r="V1029" s="319"/>
      <c r="W1029" s="319"/>
      <c r="X1029" s="319"/>
      <c r="Y1029" s="319"/>
      <c r="Z1029" s="319"/>
      <c r="AA1029" s="319"/>
      <c r="AB1029" s="319"/>
      <c r="AC1029" s="319"/>
      <c r="AD1029" s="319"/>
      <c r="AE1029" s="319"/>
      <c r="AF1029" s="319"/>
      <c r="AG1029" s="319"/>
      <c r="AH1029" s="319"/>
      <c r="AI1029" s="319"/>
      <c r="AJ1029" s="319"/>
      <c r="AK1029" s="319"/>
      <c r="AL1029" s="319"/>
      <c r="AM1029" s="319"/>
      <c r="AN1029" s="319"/>
      <c r="AO1029" s="319"/>
      <c r="AP1029" s="319"/>
      <c r="AQ1029" s="319"/>
      <c r="AR1029" s="319"/>
      <c r="AS1029" s="319"/>
      <c r="AT1029" s="319"/>
      <c r="AU1029" s="319"/>
      <c r="AV1029" s="319"/>
      <c r="AW1029" s="319"/>
      <c r="AX1029" s="319"/>
      <c r="AY1029" s="319"/>
      <c r="AZ1029" s="319"/>
      <c r="BA1029" s="319"/>
      <c r="BB1029" s="319"/>
      <c r="BC1029" s="319"/>
      <c r="BD1029" s="319"/>
      <c r="BE1029" s="319"/>
      <c r="BF1029" s="319"/>
      <c r="BG1029" s="319"/>
      <c r="BH1029" s="319"/>
      <c r="BI1029" s="319"/>
      <c r="BJ1029" s="319"/>
      <c r="BK1029" s="319"/>
      <c r="BL1029" s="319"/>
      <c r="BM1029" s="319"/>
      <c r="BN1029" s="319"/>
      <c r="BO1029" s="319"/>
      <c r="BP1029" s="319"/>
      <c r="BQ1029" s="319"/>
      <c r="BR1029" s="319"/>
      <c r="BS1029" s="319"/>
      <c r="BT1029" s="319"/>
      <c r="BU1029" s="319"/>
      <c r="BV1029" s="319"/>
      <c r="BW1029" s="319"/>
      <c r="BX1029" s="319"/>
      <c r="BY1029" s="319"/>
      <c r="BZ1029" s="319"/>
      <c r="CA1029" s="319"/>
      <c r="CB1029" s="319"/>
      <c r="CC1029" s="319"/>
      <c r="CD1029" s="319"/>
      <c r="CE1029" s="319"/>
      <c r="CF1029" s="319"/>
      <c r="CG1029" s="319"/>
      <c r="CH1029" s="319"/>
      <c r="CI1029" s="319"/>
      <c r="CJ1029" s="319"/>
      <c r="CK1029" s="319"/>
    </row>
    <row r="1030" spans="1:89">
      <c r="A1030" s="315"/>
      <c r="B1030" s="423"/>
      <c r="C1030" s="424"/>
      <c r="D1030" s="424"/>
      <c r="E1030" s="424"/>
      <c r="F1030" s="424"/>
      <c r="G1030" s="424"/>
      <c r="H1030" s="424"/>
      <c r="I1030" s="424"/>
      <c r="J1030" s="424"/>
      <c r="K1030" s="425"/>
      <c r="L1030" s="320"/>
      <c r="M1030" s="319"/>
      <c r="N1030" s="319"/>
      <c r="O1030" s="319"/>
      <c r="P1030" s="319"/>
      <c r="Q1030" s="319"/>
      <c r="R1030" s="319"/>
      <c r="S1030" s="319"/>
      <c r="T1030" s="319"/>
      <c r="U1030" s="319"/>
      <c r="V1030" s="319"/>
      <c r="W1030" s="319"/>
      <c r="X1030" s="319"/>
      <c r="Y1030" s="319"/>
      <c r="Z1030" s="319"/>
      <c r="AA1030" s="319"/>
      <c r="AB1030" s="319"/>
      <c r="AC1030" s="319"/>
      <c r="AD1030" s="319"/>
      <c r="AE1030" s="319"/>
      <c r="AF1030" s="319"/>
      <c r="AG1030" s="319"/>
      <c r="AH1030" s="319"/>
      <c r="AI1030" s="319"/>
      <c r="AJ1030" s="319"/>
      <c r="AK1030" s="319"/>
      <c r="AL1030" s="319"/>
      <c r="AM1030" s="319"/>
      <c r="AN1030" s="319"/>
      <c r="AO1030" s="319"/>
      <c r="AP1030" s="319"/>
      <c r="AQ1030" s="319"/>
      <c r="AR1030" s="319"/>
      <c r="AS1030" s="319"/>
      <c r="AT1030" s="319"/>
      <c r="AU1030" s="319"/>
      <c r="AV1030" s="319"/>
      <c r="AW1030" s="319"/>
      <c r="AX1030" s="319"/>
      <c r="AY1030" s="319"/>
      <c r="AZ1030" s="319"/>
      <c r="BA1030" s="319"/>
      <c r="BB1030" s="319"/>
      <c r="BC1030" s="319"/>
      <c r="BD1030" s="319"/>
      <c r="BE1030" s="319"/>
      <c r="BF1030" s="319"/>
      <c r="BG1030" s="319"/>
      <c r="BH1030" s="319"/>
      <c r="BI1030" s="319"/>
      <c r="BJ1030" s="319"/>
      <c r="BK1030" s="319"/>
      <c r="BL1030" s="319"/>
      <c r="BM1030" s="319"/>
      <c r="BN1030" s="319"/>
      <c r="BO1030" s="319"/>
      <c r="BP1030" s="319"/>
      <c r="BQ1030" s="319"/>
      <c r="BR1030" s="319"/>
      <c r="BS1030" s="319"/>
      <c r="BT1030" s="319"/>
      <c r="BU1030" s="319"/>
      <c r="BV1030" s="319"/>
      <c r="BW1030" s="319"/>
      <c r="BX1030" s="319"/>
      <c r="BY1030" s="319"/>
      <c r="BZ1030" s="319"/>
      <c r="CA1030" s="319"/>
      <c r="CB1030" s="319"/>
      <c r="CC1030" s="319"/>
      <c r="CD1030" s="319"/>
      <c r="CE1030" s="319"/>
      <c r="CF1030" s="319"/>
      <c r="CG1030" s="319"/>
      <c r="CH1030" s="319"/>
      <c r="CI1030" s="319"/>
      <c r="CJ1030" s="319"/>
      <c r="CK1030" s="319"/>
    </row>
    <row r="1031" spans="1:89">
      <c r="A1031" s="315"/>
      <c r="B1031" s="423"/>
      <c r="C1031" s="424"/>
      <c r="D1031" s="424"/>
      <c r="E1031" s="424"/>
      <c r="F1031" s="424"/>
      <c r="G1031" s="424"/>
      <c r="H1031" s="424"/>
      <c r="I1031" s="424"/>
      <c r="J1031" s="424"/>
      <c r="K1031" s="425"/>
      <c r="L1031" s="320"/>
      <c r="M1031" s="319"/>
      <c r="N1031" s="319"/>
      <c r="O1031" s="319"/>
      <c r="P1031" s="319"/>
      <c r="Q1031" s="319"/>
      <c r="R1031" s="319"/>
      <c r="S1031" s="319"/>
      <c r="T1031" s="319"/>
      <c r="U1031" s="319"/>
      <c r="V1031" s="319"/>
      <c r="W1031" s="319"/>
      <c r="X1031" s="319"/>
      <c r="Y1031" s="319"/>
      <c r="Z1031" s="319"/>
      <c r="AA1031" s="319"/>
      <c r="AB1031" s="319"/>
      <c r="AC1031" s="319"/>
      <c r="AD1031" s="319"/>
      <c r="AE1031" s="319"/>
      <c r="AF1031" s="319"/>
      <c r="AG1031" s="319"/>
      <c r="AH1031" s="319"/>
      <c r="AI1031" s="319"/>
      <c r="AJ1031" s="319"/>
      <c r="AK1031" s="319"/>
      <c r="AL1031" s="319"/>
      <c r="AM1031" s="319"/>
      <c r="AN1031" s="319"/>
      <c r="AO1031" s="319"/>
      <c r="AP1031" s="319"/>
      <c r="AQ1031" s="319"/>
      <c r="AR1031" s="319"/>
      <c r="AS1031" s="319"/>
      <c r="AT1031" s="319"/>
      <c r="AU1031" s="319"/>
      <c r="AV1031" s="319"/>
      <c r="AW1031" s="319"/>
      <c r="AX1031" s="319"/>
      <c r="AY1031" s="319"/>
      <c r="AZ1031" s="319"/>
      <c r="BA1031" s="319"/>
      <c r="BB1031" s="319"/>
      <c r="BC1031" s="319"/>
      <c r="BD1031" s="319"/>
      <c r="BE1031" s="319"/>
      <c r="BF1031" s="319"/>
      <c r="BG1031" s="319"/>
      <c r="BH1031" s="319"/>
      <c r="BI1031" s="319"/>
      <c r="BJ1031" s="319"/>
      <c r="BK1031" s="319"/>
      <c r="BL1031" s="319"/>
      <c r="BM1031" s="319"/>
      <c r="BN1031" s="319"/>
      <c r="BO1031" s="319"/>
      <c r="BP1031" s="319"/>
      <c r="BQ1031" s="319"/>
      <c r="BR1031" s="319"/>
      <c r="BS1031" s="319"/>
      <c r="BT1031" s="319"/>
      <c r="BU1031" s="319"/>
      <c r="BV1031" s="319"/>
      <c r="BW1031" s="319"/>
      <c r="BX1031" s="319"/>
      <c r="BY1031" s="319"/>
      <c r="BZ1031" s="319"/>
      <c r="CA1031" s="319"/>
      <c r="CB1031" s="319"/>
      <c r="CC1031" s="319"/>
      <c r="CD1031" s="319"/>
      <c r="CE1031" s="319"/>
      <c r="CF1031" s="319"/>
      <c r="CG1031" s="319"/>
      <c r="CH1031" s="319"/>
      <c r="CI1031" s="319"/>
      <c r="CJ1031" s="319"/>
      <c r="CK1031" s="319"/>
    </row>
    <row r="1032" spans="1:89">
      <c r="A1032" s="315"/>
      <c r="B1032" s="423"/>
      <c r="C1032" s="424"/>
      <c r="D1032" s="424"/>
      <c r="E1032" s="424"/>
      <c r="F1032" s="424"/>
      <c r="G1032" s="424"/>
      <c r="H1032" s="424"/>
      <c r="I1032" s="424"/>
      <c r="J1032" s="424"/>
      <c r="K1032" s="425"/>
      <c r="L1032" s="320"/>
      <c r="M1032" s="319"/>
      <c r="N1032" s="319"/>
      <c r="O1032" s="319"/>
      <c r="P1032" s="319"/>
      <c r="Q1032" s="319"/>
      <c r="R1032" s="319"/>
      <c r="S1032" s="319"/>
      <c r="T1032" s="319"/>
      <c r="U1032" s="319"/>
      <c r="V1032" s="319"/>
      <c r="W1032" s="319"/>
      <c r="X1032" s="319"/>
      <c r="Y1032" s="319"/>
      <c r="Z1032" s="319"/>
      <c r="AA1032" s="319"/>
      <c r="AB1032" s="319"/>
      <c r="AC1032" s="319"/>
      <c r="AD1032" s="319"/>
      <c r="AE1032" s="319"/>
      <c r="AF1032" s="319"/>
      <c r="AG1032" s="319"/>
      <c r="AH1032" s="319"/>
      <c r="AI1032" s="319"/>
      <c r="AJ1032" s="319"/>
      <c r="AK1032" s="319"/>
      <c r="AL1032" s="319"/>
      <c r="AM1032" s="319"/>
      <c r="AN1032" s="319"/>
      <c r="AO1032" s="319"/>
      <c r="AP1032" s="319"/>
      <c r="AQ1032" s="319"/>
      <c r="AR1032" s="319"/>
      <c r="AS1032" s="319"/>
      <c r="AT1032" s="319"/>
      <c r="AU1032" s="319"/>
      <c r="AV1032" s="319"/>
      <c r="AW1032" s="319"/>
      <c r="AX1032" s="319"/>
      <c r="AY1032" s="319"/>
      <c r="AZ1032" s="319"/>
      <c r="BA1032" s="319"/>
      <c r="BB1032" s="319"/>
      <c r="BC1032" s="319"/>
      <c r="BD1032" s="319"/>
      <c r="BE1032" s="319"/>
      <c r="BF1032" s="319"/>
      <c r="BG1032" s="319"/>
      <c r="BH1032" s="319"/>
      <c r="BI1032" s="319"/>
      <c r="BJ1032" s="319"/>
      <c r="BK1032" s="319"/>
      <c r="BL1032" s="319"/>
      <c r="BM1032" s="319"/>
      <c r="BN1032" s="319"/>
      <c r="BO1032" s="319"/>
      <c r="BP1032" s="319"/>
      <c r="BQ1032" s="319"/>
      <c r="BR1032" s="319"/>
      <c r="BS1032" s="319"/>
      <c r="BT1032" s="319"/>
      <c r="BU1032" s="319"/>
      <c r="BV1032" s="319"/>
      <c r="BW1032" s="319"/>
      <c r="BX1032" s="319"/>
      <c r="BY1032" s="319"/>
      <c r="BZ1032" s="319"/>
      <c r="CA1032" s="319"/>
      <c r="CB1032" s="319"/>
      <c r="CC1032" s="319"/>
      <c r="CD1032" s="319"/>
      <c r="CE1032" s="319"/>
      <c r="CF1032" s="319"/>
      <c r="CG1032" s="319"/>
      <c r="CH1032" s="319"/>
      <c r="CI1032" s="319"/>
      <c r="CJ1032" s="319"/>
      <c r="CK1032" s="319"/>
    </row>
    <row r="1033" spans="1:89">
      <c r="A1033" s="315"/>
      <c r="B1033" s="423"/>
      <c r="C1033" s="424"/>
      <c r="D1033" s="424"/>
      <c r="E1033" s="424"/>
      <c r="F1033" s="424"/>
      <c r="G1033" s="424"/>
      <c r="H1033" s="424"/>
      <c r="I1033" s="424"/>
      <c r="J1033" s="424"/>
      <c r="K1033" s="425"/>
      <c r="L1033" s="320"/>
      <c r="M1033" s="319"/>
      <c r="N1033" s="319"/>
      <c r="O1033" s="319"/>
      <c r="P1033" s="319"/>
      <c r="Q1033" s="319"/>
      <c r="R1033" s="319"/>
      <c r="S1033" s="319"/>
      <c r="T1033" s="319"/>
      <c r="U1033" s="319"/>
      <c r="V1033" s="319"/>
      <c r="W1033" s="319"/>
      <c r="X1033" s="319"/>
      <c r="Y1033" s="319"/>
      <c r="Z1033" s="319"/>
      <c r="AA1033" s="319"/>
      <c r="AB1033" s="319"/>
      <c r="AC1033" s="319"/>
      <c r="AD1033" s="319"/>
      <c r="AE1033" s="319"/>
      <c r="AF1033" s="319"/>
      <c r="AG1033" s="319"/>
      <c r="AH1033" s="319"/>
      <c r="AI1033" s="319"/>
      <c r="AJ1033" s="319"/>
      <c r="AK1033" s="319"/>
      <c r="AL1033" s="319"/>
      <c r="AM1033" s="319"/>
      <c r="AN1033" s="319"/>
      <c r="AO1033" s="319"/>
      <c r="AP1033" s="319"/>
      <c r="AQ1033" s="319"/>
      <c r="AR1033" s="319"/>
      <c r="AS1033" s="319"/>
      <c r="AT1033" s="319"/>
      <c r="AU1033" s="319"/>
      <c r="AV1033" s="319"/>
      <c r="AW1033" s="319"/>
      <c r="AX1033" s="319"/>
      <c r="AY1033" s="319"/>
      <c r="AZ1033" s="319"/>
      <c r="BA1033" s="319"/>
      <c r="BB1033" s="319"/>
      <c r="BC1033" s="319"/>
      <c r="BD1033" s="319"/>
      <c r="BE1033" s="319"/>
      <c r="BF1033" s="319"/>
      <c r="BG1033" s="319"/>
      <c r="BH1033" s="319"/>
      <c r="BI1033" s="319"/>
      <c r="BJ1033" s="319"/>
      <c r="BK1033" s="319"/>
      <c r="BL1033" s="319"/>
      <c r="BM1033" s="319"/>
      <c r="BN1033" s="319"/>
      <c r="BO1033" s="319"/>
      <c r="BP1033" s="319"/>
      <c r="BQ1033" s="319"/>
      <c r="BR1033" s="319"/>
      <c r="BS1033" s="319"/>
      <c r="BT1033" s="319"/>
      <c r="BU1033" s="319"/>
      <c r="BV1033" s="319"/>
      <c r="BW1033" s="319"/>
      <c r="BX1033" s="319"/>
      <c r="BY1033" s="319"/>
      <c r="BZ1033" s="319"/>
      <c r="CA1033" s="319"/>
      <c r="CB1033" s="319"/>
      <c r="CC1033" s="319"/>
      <c r="CD1033" s="319"/>
      <c r="CE1033" s="319"/>
      <c r="CF1033" s="319"/>
      <c r="CG1033" s="319"/>
      <c r="CH1033" s="319"/>
      <c r="CI1033" s="319"/>
      <c r="CJ1033" s="319"/>
      <c r="CK1033" s="319"/>
    </row>
    <row r="1034" spans="1:89">
      <c r="A1034" s="315"/>
      <c r="B1034" s="423"/>
      <c r="C1034" s="424"/>
      <c r="D1034" s="424"/>
      <c r="E1034" s="424"/>
      <c r="F1034" s="424"/>
      <c r="G1034" s="424"/>
      <c r="H1034" s="424"/>
      <c r="I1034" s="424"/>
      <c r="J1034" s="424"/>
      <c r="K1034" s="425"/>
      <c r="L1034" s="320"/>
      <c r="M1034" s="319"/>
      <c r="N1034" s="319"/>
      <c r="O1034" s="319"/>
      <c r="P1034" s="319"/>
      <c r="Q1034" s="319"/>
      <c r="R1034" s="319"/>
      <c r="S1034" s="319"/>
      <c r="T1034" s="319"/>
      <c r="U1034" s="319"/>
      <c r="V1034" s="319"/>
      <c r="W1034" s="319"/>
      <c r="X1034" s="319"/>
      <c r="Y1034" s="319"/>
      <c r="Z1034" s="319"/>
      <c r="AA1034" s="319"/>
      <c r="AB1034" s="319"/>
      <c r="AC1034" s="319"/>
      <c r="AD1034" s="319"/>
      <c r="AE1034" s="319"/>
      <c r="AF1034" s="319"/>
      <c r="AG1034" s="319"/>
      <c r="AH1034" s="319"/>
      <c r="AI1034" s="319"/>
      <c r="AJ1034" s="319"/>
      <c r="AK1034" s="319"/>
      <c r="AL1034" s="319"/>
      <c r="AM1034" s="319"/>
      <c r="AN1034" s="319"/>
      <c r="AO1034" s="319"/>
      <c r="AP1034" s="319"/>
      <c r="AQ1034" s="319"/>
      <c r="AR1034" s="319"/>
      <c r="AS1034" s="319"/>
      <c r="AT1034" s="319"/>
      <c r="AU1034" s="319"/>
      <c r="AV1034" s="319"/>
      <c r="AW1034" s="319"/>
      <c r="AX1034" s="319"/>
      <c r="AY1034" s="319"/>
      <c r="AZ1034" s="319"/>
      <c r="BA1034" s="319"/>
      <c r="BB1034" s="319"/>
      <c r="BC1034" s="319"/>
      <c r="BD1034" s="319"/>
      <c r="BE1034" s="319"/>
      <c r="BF1034" s="319"/>
      <c r="BG1034" s="319"/>
      <c r="BH1034" s="319"/>
      <c r="BI1034" s="319"/>
      <c r="BJ1034" s="319"/>
      <c r="BK1034" s="319"/>
      <c r="BL1034" s="319"/>
      <c r="BM1034" s="319"/>
      <c r="BN1034" s="319"/>
      <c r="BO1034" s="319"/>
      <c r="BP1034" s="319"/>
      <c r="BQ1034" s="319"/>
      <c r="BR1034" s="319"/>
      <c r="BS1034" s="319"/>
      <c r="BT1034" s="319"/>
      <c r="BU1034" s="319"/>
      <c r="BV1034" s="319"/>
      <c r="BW1034" s="319"/>
      <c r="BX1034" s="319"/>
      <c r="BY1034" s="319"/>
      <c r="BZ1034" s="319"/>
      <c r="CA1034" s="319"/>
      <c r="CB1034" s="319"/>
      <c r="CC1034" s="319"/>
      <c r="CD1034" s="319"/>
      <c r="CE1034" s="319"/>
      <c r="CF1034" s="319"/>
      <c r="CG1034" s="319"/>
      <c r="CH1034" s="319"/>
      <c r="CI1034" s="319"/>
      <c r="CJ1034" s="319"/>
      <c r="CK1034" s="319"/>
    </row>
    <row r="1035" spans="1:89">
      <c r="A1035" s="315"/>
      <c r="B1035" s="423"/>
      <c r="C1035" s="424"/>
      <c r="D1035" s="424"/>
      <c r="E1035" s="424"/>
      <c r="F1035" s="424"/>
      <c r="G1035" s="424"/>
      <c r="H1035" s="424"/>
      <c r="I1035" s="424"/>
      <c r="J1035" s="424"/>
      <c r="K1035" s="425"/>
      <c r="L1035" s="320"/>
      <c r="M1035" s="319"/>
      <c r="N1035" s="319"/>
      <c r="O1035" s="319"/>
      <c r="P1035" s="319"/>
      <c r="Q1035" s="319"/>
      <c r="R1035" s="319"/>
      <c r="S1035" s="319"/>
      <c r="T1035" s="319"/>
      <c r="U1035" s="319"/>
      <c r="V1035" s="319"/>
      <c r="W1035" s="319"/>
      <c r="X1035" s="319"/>
      <c r="Y1035" s="319"/>
      <c r="Z1035" s="319"/>
      <c r="AA1035" s="319"/>
      <c r="AB1035" s="319"/>
      <c r="AC1035" s="319"/>
      <c r="AD1035" s="319"/>
      <c r="AE1035" s="319"/>
      <c r="AF1035" s="319"/>
      <c r="AG1035" s="319"/>
      <c r="AH1035" s="319"/>
      <c r="AI1035" s="319"/>
      <c r="AJ1035" s="319"/>
      <c r="AK1035" s="319"/>
      <c r="AL1035" s="319"/>
      <c r="AM1035" s="319"/>
      <c r="AN1035" s="319"/>
      <c r="AO1035" s="319"/>
      <c r="AP1035" s="319"/>
      <c r="AQ1035" s="319"/>
      <c r="AR1035" s="319"/>
      <c r="AS1035" s="319"/>
      <c r="AT1035" s="319"/>
      <c r="AU1035" s="319"/>
      <c r="AV1035" s="319"/>
      <c r="AW1035" s="319"/>
      <c r="AX1035" s="319"/>
      <c r="AY1035" s="319"/>
      <c r="AZ1035" s="319"/>
      <c r="BA1035" s="319"/>
      <c r="BB1035" s="319"/>
      <c r="BC1035" s="319"/>
      <c r="BD1035" s="319"/>
      <c r="BE1035" s="319"/>
      <c r="BF1035" s="319"/>
      <c r="BG1035" s="319"/>
      <c r="BH1035" s="319"/>
      <c r="BI1035" s="319"/>
      <c r="BJ1035" s="319"/>
      <c r="BK1035" s="319"/>
      <c r="BL1035" s="319"/>
      <c r="BM1035" s="319"/>
      <c r="BN1035" s="319"/>
      <c r="BO1035" s="319"/>
      <c r="BP1035" s="319"/>
      <c r="BQ1035" s="319"/>
      <c r="BR1035" s="319"/>
      <c r="BS1035" s="319"/>
      <c r="BT1035" s="319"/>
      <c r="BU1035" s="319"/>
      <c r="BV1035" s="319"/>
      <c r="BW1035" s="319"/>
      <c r="BX1035" s="319"/>
      <c r="BY1035" s="319"/>
      <c r="BZ1035" s="319"/>
      <c r="CA1035" s="319"/>
      <c r="CB1035" s="319"/>
      <c r="CC1035" s="319"/>
      <c r="CD1035" s="319"/>
      <c r="CE1035" s="319"/>
      <c r="CF1035" s="319"/>
      <c r="CG1035" s="319"/>
      <c r="CH1035" s="319"/>
      <c r="CI1035" s="319"/>
      <c r="CJ1035" s="319"/>
      <c r="CK1035" s="319"/>
    </row>
    <row r="1036" spans="1:89">
      <c r="A1036" s="315"/>
      <c r="B1036" s="423"/>
      <c r="C1036" s="424"/>
      <c r="D1036" s="424"/>
      <c r="E1036" s="424"/>
      <c r="F1036" s="424"/>
      <c r="G1036" s="424"/>
      <c r="H1036" s="424"/>
      <c r="I1036" s="424"/>
      <c r="J1036" s="424"/>
      <c r="K1036" s="425"/>
      <c r="L1036" s="320"/>
      <c r="M1036" s="319"/>
      <c r="N1036" s="319"/>
      <c r="O1036" s="319"/>
      <c r="P1036" s="319"/>
      <c r="Q1036" s="319"/>
      <c r="R1036" s="319"/>
      <c r="S1036" s="319"/>
      <c r="T1036" s="319"/>
      <c r="U1036" s="319"/>
      <c r="V1036" s="319"/>
      <c r="W1036" s="319"/>
      <c r="X1036" s="319"/>
      <c r="Y1036" s="319"/>
      <c r="Z1036" s="319"/>
      <c r="AA1036" s="319"/>
      <c r="AB1036" s="319"/>
      <c r="AC1036" s="319"/>
      <c r="AD1036" s="319"/>
      <c r="AE1036" s="319"/>
      <c r="AF1036" s="319"/>
      <c r="AG1036" s="319"/>
      <c r="AH1036" s="319"/>
      <c r="AI1036" s="319"/>
      <c r="AJ1036" s="319"/>
      <c r="AK1036" s="319"/>
      <c r="AL1036" s="319"/>
      <c r="AM1036" s="319"/>
      <c r="AN1036" s="319"/>
      <c r="AO1036" s="319"/>
      <c r="AP1036" s="319"/>
      <c r="AQ1036" s="319"/>
      <c r="AR1036" s="319"/>
      <c r="AS1036" s="319"/>
      <c r="AT1036" s="319"/>
      <c r="AU1036" s="319"/>
      <c r="AV1036" s="319"/>
      <c r="AW1036" s="319"/>
      <c r="AX1036" s="319"/>
      <c r="AY1036" s="319"/>
      <c r="AZ1036" s="319"/>
      <c r="BA1036" s="319"/>
      <c r="BB1036" s="319"/>
      <c r="BC1036" s="319"/>
      <c r="BD1036" s="319"/>
      <c r="BE1036" s="319"/>
      <c r="BF1036" s="319"/>
      <c r="BG1036" s="319"/>
      <c r="BH1036" s="319"/>
      <c r="BI1036" s="319"/>
      <c r="BJ1036" s="319"/>
      <c r="BK1036" s="319"/>
      <c r="BL1036" s="319"/>
      <c r="BM1036" s="319"/>
      <c r="BN1036" s="319"/>
      <c r="BO1036" s="319"/>
      <c r="BP1036" s="319"/>
      <c r="BQ1036" s="319"/>
      <c r="BR1036" s="319"/>
      <c r="BS1036" s="319"/>
      <c r="BT1036" s="319"/>
      <c r="BU1036" s="319"/>
      <c r="BV1036" s="319"/>
      <c r="BW1036" s="319"/>
      <c r="BX1036" s="319"/>
      <c r="BY1036" s="319"/>
      <c r="BZ1036" s="319"/>
      <c r="CA1036" s="319"/>
      <c r="CB1036" s="319"/>
      <c r="CC1036" s="319"/>
      <c r="CD1036" s="319"/>
      <c r="CE1036" s="319"/>
      <c r="CF1036" s="319"/>
      <c r="CG1036" s="319"/>
      <c r="CH1036" s="319"/>
      <c r="CI1036" s="319"/>
      <c r="CJ1036" s="319"/>
      <c r="CK1036" s="319"/>
    </row>
    <row r="1037" spans="1:89">
      <c r="A1037" s="315"/>
      <c r="B1037" s="423"/>
      <c r="C1037" s="424"/>
      <c r="D1037" s="424"/>
      <c r="E1037" s="424"/>
      <c r="F1037" s="424"/>
      <c r="G1037" s="424"/>
      <c r="H1037" s="424"/>
      <c r="I1037" s="424"/>
      <c r="J1037" s="424"/>
      <c r="K1037" s="425"/>
      <c r="L1037" s="320"/>
      <c r="M1037" s="319"/>
      <c r="N1037" s="319"/>
      <c r="O1037" s="319"/>
      <c r="P1037" s="319"/>
      <c r="Q1037" s="319"/>
      <c r="R1037" s="319"/>
      <c r="S1037" s="319"/>
      <c r="T1037" s="319"/>
      <c r="U1037" s="319"/>
      <c r="V1037" s="319"/>
      <c r="W1037" s="319"/>
      <c r="X1037" s="319"/>
      <c r="Y1037" s="319"/>
      <c r="Z1037" s="319"/>
      <c r="AA1037" s="319"/>
      <c r="AB1037" s="319"/>
      <c r="AC1037" s="319"/>
      <c r="AD1037" s="319"/>
      <c r="AE1037" s="319"/>
      <c r="AF1037" s="319"/>
      <c r="AG1037" s="319"/>
      <c r="AH1037" s="319"/>
      <c r="AI1037" s="319"/>
      <c r="AJ1037" s="319"/>
      <c r="AK1037" s="319"/>
      <c r="AL1037" s="319"/>
      <c r="AM1037" s="319"/>
      <c r="AN1037" s="319"/>
      <c r="AO1037" s="319"/>
      <c r="AP1037" s="319"/>
      <c r="AQ1037" s="319"/>
      <c r="AR1037" s="319"/>
      <c r="AS1037" s="319"/>
      <c r="AT1037" s="319"/>
      <c r="AU1037" s="319"/>
      <c r="AV1037" s="319"/>
      <c r="AW1037" s="319"/>
      <c r="AX1037" s="319"/>
      <c r="AY1037" s="319"/>
      <c r="AZ1037" s="319"/>
      <c r="BA1037" s="319"/>
      <c r="BB1037" s="319"/>
      <c r="BC1037" s="319"/>
      <c r="BD1037" s="319"/>
      <c r="BE1037" s="319"/>
      <c r="BF1037" s="319"/>
      <c r="BG1037" s="319"/>
      <c r="BH1037" s="319"/>
      <c r="BI1037" s="319"/>
      <c r="BJ1037" s="319"/>
      <c r="BK1037" s="319"/>
      <c r="BL1037" s="319"/>
      <c r="BM1037" s="319"/>
      <c r="BN1037" s="319"/>
      <c r="BO1037" s="319"/>
      <c r="BP1037" s="319"/>
      <c r="BQ1037" s="319"/>
      <c r="BR1037" s="319"/>
      <c r="BS1037" s="319"/>
      <c r="BT1037" s="319"/>
      <c r="BU1037" s="319"/>
      <c r="BV1037" s="319"/>
      <c r="BW1037" s="319"/>
      <c r="BX1037" s="319"/>
      <c r="BY1037" s="319"/>
      <c r="BZ1037" s="319"/>
      <c r="CA1037" s="319"/>
      <c r="CB1037" s="319"/>
      <c r="CC1037" s="319"/>
      <c r="CD1037" s="319"/>
      <c r="CE1037" s="319"/>
      <c r="CF1037" s="319"/>
      <c r="CG1037" s="319"/>
      <c r="CH1037" s="319"/>
      <c r="CI1037" s="319"/>
      <c r="CJ1037" s="319"/>
      <c r="CK1037" s="319"/>
    </row>
    <row r="1038" spans="1:89">
      <c r="A1038" s="315"/>
      <c r="B1038" s="423"/>
      <c r="C1038" s="424"/>
      <c r="D1038" s="424"/>
      <c r="E1038" s="424"/>
      <c r="F1038" s="424"/>
      <c r="G1038" s="424"/>
      <c r="H1038" s="424"/>
      <c r="I1038" s="424"/>
      <c r="J1038" s="424"/>
      <c r="K1038" s="425"/>
      <c r="L1038" s="320"/>
      <c r="M1038" s="319"/>
      <c r="N1038" s="319"/>
      <c r="O1038" s="319"/>
      <c r="P1038" s="319"/>
      <c r="Q1038" s="319"/>
      <c r="R1038" s="319"/>
      <c r="S1038" s="319"/>
      <c r="T1038" s="319"/>
      <c r="U1038" s="319"/>
      <c r="V1038" s="319"/>
      <c r="W1038" s="319"/>
      <c r="X1038" s="319"/>
      <c r="Y1038" s="319"/>
      <c r="Z1038" s="319"/>
      <c r="AA1038" s="319"/>
      <c r="AB1038" s="319"/>
      <c r="AC1038" s="319"/>
      <c r="AD1038" s="319"/>
      <c r="AE1038" s="319"/>
      <c r="AF1038" s="319"/>
      <c r="AG1038" s="319"/>
      <c r="AH1038" s="319"/>
      <c r="AI1038" s="319"/>
      <c r="AJ1038" s="319"/>
      <c r="AK1038" s="319"/>
      <c r="AL1038" s="319"/>
      <c r="AM1038" s="319"/>
      <c r="AN1038" s="319"/>
      <c r="AO1038" s="319"/>
      <c r="AP1038" s="319"/>
      <c r="AQ1038" s="319"/>
      <c r="AR1038" s="319"/>
      <c r="AS1038" s="319"/>
      <c r="AT1038" s="319"/>
      <c r="AU1038" s="319"/>
      <c r="AV1038" s="319"/>
      <c r="AW1038" s="319"/>
      <c r="AX1038" s="319"/>
      <c r="AY1038" s="319"/>
      <c r="AZ1038" s="319"/>
      <c r="BA1038" s="319"/>
      <c r="BB1038" s="319"/>
      <c r="BC1038" s="319"/>
      <c r="BD1038" s="319"/>
      <c r="BE1038" s="319"/>
      <c r="BF1038" s="319"/>
      <c r="BG1038" s="319"/>
      <c r="BH1038" s="319"/>
      <c r="BI1038" s="319"/>
      <c r="BJ1038" s="319"/>
      <c r="BK1038" s="319"/>
      <c r="BL1038" s="319"/>
      <c r="BM1038" s="319"/>
      <c r="BN1038" s="319"/>
      <c r="BO1038" s="319"/>
      <c r="BP1038" s="319"/>
      <c r="BQ1038" s="319"/>
      <c r="BR1038" s="319"/>
      <c r="BS1038" s="319"/>
      <c r="BT1038" s="319"/>
      <c r="BU1038" s="319"/>
      <c r="BV1038" s="319"/>
      <c r="BW1038" s="319"/>
      <c r="BX1038" s="319"/>
      <c r="BY1038" s="319"/>
      <c r="BZ1038" s="319"/>
      <c r="CA1038" s="319"/>
      <c r="CB1038" s="319"/>
      <c r="CC1038" s="319"/>
      <c r="CD1038" s="319"/>
      <c r="CE1038" s="319"/>
      <c r="CF1038" s="319"/>
      <c r="CG1038" s="319"/>
      <c r="CH1038" s="319"/>
      <c r="CI1038" s="319"/>
      <c r="CJ1038" s="319"/>
      <c r="CK1038" s="319"/>
    </row>
    <row r="1039" spans="1:89">
      <c r="A1039" s="315"/>
      <c r="B1039" s="423"/>
      <c r="C1039" s="424"/>
      <c r="D1039" s="424"/>
      <c r="E1039" s="424"/>
      <c r="F1039" s="424"/>
      <c r="G1039" s="424"/>
      <c r="H1039" s="424"/>
      <c r="I1039" s="424"/>
      <c r="J1039" s="424"/>
      <c r="K1039" s="425"/>
      <c r="L1039" s="320"/>
      <c r="M1039" s="319"/>
      <c r="N1039" s="319"/>
      <c r="O1039" s="319"/>
      <c r="P1039" s="319"/>
      <c r="Q1039" s="319"/>
      <c r="R1039" s="319"/>
      <c r="S1039" s="319"/>
      <c r="T1039" s="319"/>
      <c r="U1039" s="319"/>
      <c r="V1039" s="319"/>
      <c r="W1039" s="319"/>
      <c r="X1039" s="319"/>
      <c r="Y1039" s="319"/>
      <c r="Z1039" s="319"/>
      <c r="AA1039" s="319"/>
      <c r="AB1039" s="319"/>
      <c r="AC1039" s="319"/>
      <c r="AD1039" s="319"/>
      <c r="AE1039" s="319"/>
      <c r="AF1039" s="319"/>
      <c r="AG1039" s="319"/>
      <c r="AH1039" s="319"/>
      <c r="AI1039" s="319"/>
      <c r="AJ1039" s="319"/>
      <c r="AK1039" s="319"/>
      <c r="AL1039" s="319"/>
      <c r="AM1039" s="319"/>
      <c r="AN1039" s="319"/>
      <c r="AO1039" s="319"/>
      <c r="AP1039" s="319"/>
      <c r="AQ1039" s="319"/>
      <c r="AR1039" s="319"/>
      <c r="AS1039" s="319"/>
      <c r="AT1039" s="319"/>
      <c r="AU1039" s="319"/>
      <c r="AV1039" s="319"/>
      <c r="AW1039" s="319"/>
      <c r="AX1039" s="319"/>
      <c r="AY1039" s="319"/>
      <c r="AZ1039" s="319"/>
      <c r="BA1039" s="319"/>
      <c r="BB1039" s="319"/>
      <c r="BC1039" s="319"/>
      <c r="BD1039" s="319"/>
      <c r="BE1039" s="319"/>
      <c r="BF1039" s="319"/>
      <c r="BG1039" s="319"/>
      <c r="BH1039" s="319"/>
      <c r="BI1039" s="319"/>
      <c r="BJ1039" s="319"/>
      <c r="BK1039" s="319"/>
      <c r="BL1039" s="319"/>
      <c r="BM1039" s="319"/>
      <c r="BN1039" s="319"/>
      <c r="BO1039" s="319"/>
      <c r="BP1039" s="319"/>
      <c r="BQ1039" s="319"/>
      <c r="BR1039" s="319"/>
      <c r="BS1039" s="319"/>
      <c r="BT1039" s="319"/>
      <c r="BU1039" s="319"/>
      <c r="BV1039" s="319"/>
      <c r="BW1039" s="319"/>
      <c r="BX1039" s="319"/>
      <c r="BY1039" s="319"/>
      <c r="BZ1039" s="319"/>
      <c r="CA1039" s="319"/>
      <c r="CB1039" s="319"/>
      <c r="CC1039" s="319"/>
      <c r="CD1039" s="319"/>
      <c r="CE1039" s="319"/>
      <c r="CF1039" s="319"/>
      <c r="CG1039" s="319"/>
      <c r="CH1039" s="319"/>
      <c r="CI1039" s="319"/>
      <c r="CJ1039" s="319"/>
      <c r="CK1039" s="319"/>
    </row>
    <row r="1040" spans="1:89">
      <c r="A1040" s="315"/>
      <c r="B1040" s="423"/>
      <c r="C1040" s="424"/>
      <c r="D1040" s="424"/>
      <c r="E1040" s="424"/>
      <c r="F1040" s="424"/>
      <c r="G1040" s="424"/>
      <c r="H1040" s="424"/>
      <c r="I1040" s="424"/>
      <c r="J1040" s="424"/>
      <c r="K1040" s="425"/>
      <c r="L1040" s="320"/>
      <c r="M1040" s="319"/>
      <c r="N1040" s="319"/>
      <c r="O1040" s="319"/>
      <c r="P1040" s="319"/>
      <c r="Q1040" s="319"/>
      <c r="R1040" s="319"/>
      <c r="S1040" s="319"/>
      <c r="T1040" s="319"/>
      <c r="U1040" s="319"/>
      <c r="V1040" s="319"/>
      <c r="W1040" s="319"/>
      <c r="X1040" s="319"/>
      <c r="Y1040" s="319"/>
      <c r="Z1040" s="319"/>
      <c r="AA1040" s="319"/>
      <c r="AB1040" s="319"/>
      <c r="AC1040" s="319"/>
      <c r="AD1040" s="319"/>
      <c r="AE1040" s="319"/>
      <c r="AF1040" s="319"/>
      <c r="AG1040" s="319"/>
      <c r="AH1040" s="319"/>
      <c r="AI1040" s="319"/>
      <c r="AJ1040" s="319"/>
      <c r="AK1040" s="319"/>
      <c r="AL1040" s="319"/>
      <c r="AM1040" s="319"/>
      <c r="AN1040" s="319"/>
      <c r="AO1040" s="319"/>
      <c r="AP1040" s="319"/>
      <c r="AQ1040" s="319"/>
      <c r="AR1040" s="319"/>
      <c r="AS1040" s="319"/>
      <c r="AT1040" s="319"/>
      <c r="AU1040" s="319"/>
      <c r="AV1040" s="319"/>
      <c r="AW1040" s="319"/>
      <c r="AX1040" s="319"/>
      <c r="AY1040" s="319"/>
      <c r="AZ1040" s="319"/>
      <c r="BA1040" s="319"/>
      <c r="BB1040" s="319"/>
      <c r="BC1040" s="319"/>
      <c r="BD1040" s="319"/>
      <c r="BE1040" s="319"/>
      <c r="BF1040" s="319"/>
      <c r="BG1040" s="319"/>
      <c r="BH1040" s="319"/>
      <c r="BI1040" s="319"/>
      <c r="BJ1040" s="319"/>
      <c r="BK1040" s="319"/>
      <c r="BL1040" s="319"/>
      <c r="BM1040" s="319"/>
      <c r="BN1040" s="319"/>
      <c r="BO1040" s="319"/>
      <c r="BP1040" s="319"/>
      <c r="BQ1040" s="319"/>
      <c r="BR1040" s="319"/>
      <c r="BS1040" s="319"/>
      <c r="BT1040" s="319"/>
      <c r="BU1040" s="319"/>
      <c r="BV1040" s="319"/>
      <c r="BW1040" s="319"/>
      <c r="BX1040" s="319"/>
      <c r="BY1040" s="319"/>
      <c r="BZ1040" s="319"/>
      <c r="CA1040" s="319"/>
      <c r="CB1040" s="319"/>
      <c r="CC1040" s="319"/>
      <c r="CD1040" s="319"/>
      <c r="CE1040" s="319"/>
      <c r="CF1040" s="319"/>
      <c r="CG1040" s="319"/>
      <c r="CH1040" s="319"/>
      <c r="CI1040" s="319"/>
      <c r="CJ1040" s="319"/>
      <c r="CK1040" s="319"/>
    </row>
    <row r="1041" spans="1:89">
      <c r="A1041" s="315"/>
      <c r="B1041" s="423"/>
      <c r="C1041" s="424"/>
      <c r="D1041" s="424"/>
      <c r="E1041" s="424"/>
      <c r="F1041" s="424"/>
      <c r="G1041" s="424"/>
      <c r="H1041" s="424"/>
      <c r="I1041" s="424"/>
      <c r="J1041" s="424"/>
      <c r="K1041" s="425"/>
      <c r="L1041" s="320"/>
      <c r="M1041" s="319"/>
      <c r="N1041" s="319"/>
      <c r="O1041" s="319"/>
      <c r="P1041" s="319"/>
      <c r="Q1041" s="319"/>
      <c r="R1041" s="319"/>
      <c r="S1041" s="319"/>
      <c r="T1041" s="319"/>
      <c r="U1041" s="319"/>
      <c r="V1041" s="319"/>
      <c r="W1041" s="319"/>
      <c r="X1041" s="319"/>
      <c r="Y1041" s="319"/>
      <c r="Z1041" s="319"/>
      <c r="AA1041" s="319"/>
      <c r="AB1041" s="319"/>
      <c r="AC1041" s="319"/>
      <c r="AD1041" s="319"/>
      <c r="AE1041" s="319"/>
      <c r="AF1041" s="319"/>
      <c r="AG1041" s="319"/>
      <c r="AH1041" s="319"/>
      <c r="AI1041" s="319"/>
      <c r="AJ1041" s="319"/>
      <c r="AK1041" s="319"/>
      <c r="AL1041" s="319"/>
      <c r="AM1041" s="319"/>
      <c r="AN1041" s="319"/>
      <c r="AO1041" s="319"/>
      <c r="AP1041" s="319"/>
      <c r="AQ1041" s="319"/>
      <c r="AR1041" s="319"/>
      <c r="AS1041" s="319"/>
      <c r="AT1041" s="319"/>
      <c r="AU1041" s="319"/>
      <c r="AV1041" s="319"/>
      <c r="AW1041" s="319"/>
      <c r="AX1041" s="319"/>
      <c r="AY1041" s="319"/>
      <c r="AZ1041" s="319"/>
      <c r="BA1041" s="319"/>
      <c r="BB1041" s="319"/>
      <c r="BC1041" s="319"/>
      <c r="BD1041" s="319"/>
      <c r="BE1041" s="319"/>
      <c r="BF1041" s="319"/>
      <c r="BG1041" s="319"/>
      <c r="BH1041" s="319"/>
      <c r="BI1041" s="319"/>
      <c r="BJ1041" s="319"/>
      <c r="BK1041" s="319"/>
      <c r="BL1041" s="319"/>
      <c r="BM1041" s="319"/>
      <c r="BN1041" s="319"/>
      <c r="BO1041" s="319"/>
      <c r="BP1041" s="319"/>
      <c r="BQ1041" s="319"/>
      <c r="BR1041" s="319"/>
      <c r="BS1041" s="319"/>
      <c r="BT1041" s="319"/>
      <c r="BU1041" s="319"/>
      <c r="BV1041" s="319"/>
      <c r="BW1041" s="319"/>
      <c r="BX1041" s="319"/>
      <c r="BY1041" s="319"/>
      <c r="BZ1041" s="319"/>
      <c r="CA1041" s="319"/>
      <c r="CB1041" s="319"/>
      <c r="CC1041" s="319"/>
      <c r="CD1041" s="319"/>
      <c r="CE1041" s="319"/>
      <c r="CF1041" s="319"/>
      <c r="CG1041" s="319"/>
      <c r="CH1041" s="319"/>
      <c r="CI1041" s="319"/>
      <c r="CJ1041" s="319"/>
      <c r="CK1041" s="319"/>
    </row>
    <row r="1042" spans="1:89">
      <c r="A1042" s="315"/>
      <c r="B1042" s="423"/>
      <c r="C1042" s="424"/>
      <c r="D1042" s="424"/>
      <c r="E1042" s="424"/>
      <c r="F1042" s="424"/>
      <c r="G1042" s="424"/>
      <c r="H1042" s="424"/>
      <c r="I1042" s="424"/>
      <c r="J1042" s="424"/>
      <c r="K1042" s="425"/>
      <c r="L1042" s="320"/>
      <c r="M1042" s="319"/>
      <c r="N1042" s="319"/>
      <c r="O1042" s="319"/>
      <c r="P1042" s="319"/>
      <c r="Q1042" s="319"/>
      <c r="R1042" s="319"/>
      <c r="S1042" s="319"/>
      <c r="T1042" s="319"/>
      <c r="U1042" s="319"/>
      <c r="V1042" s="319"/>
      <c r="W1042" s="319"/>
      <c r="X1042" s="319"/>
      <c r="Y1042" s="319"/>
      <c r="Z1042" s="319"/>
      <c r="AA1042" s="319"/>
      <c r="AB1042" s="319"/>
      <c r="AC1042" s="319"/>
      <c r="AD1042" s="319"/>
      <c r="AE1042" s="319"/>
      <c r="AF1042" s="319"/>
      <c r="AG1042" s="319"/>
      <c r="AH1042" s="319"/>
      <c r="AI1042" s="319"/>
      <c r="AJ1042" s="319"/>
      <c r="AK1042" s="319"/>
      <c r="AL1042" s="319"/>
      <c r="AM1042" s="319"/>
      <c r="AN1042" s="319"/>
      <c r="AO1042" s="319"/>
      <c r="AP1042" s="319"/>
      <c r="AQ1042" s="319"/>
      <c r="AR1042" s="319"/>
      <c r="AS1042" s="319"/>
      <c r="AT1042" s="319"/>
      <c r="AU1042" s="319"/>
      <c r="AV1042" s="319"/>
      <c r="AW1042" s="319"/>
      <c r="AX1042" s="319"/>
      <c r="AY1042" s="319"/>
      <c r="AZ1042" s="319"/>
      <c r="BA1042" s="319"/>
      <c r="BB1042" s="319"/>
      <c r="BC1042" s="319"/>
      <c r="BD1042" s="319"/>
      <c r="BE1042" s="319"/>
      <c r="BF1042" s="319"/>
      <c r="BG1042" s="319"/>
      <c r="BH1042" s="319"/>
      <c r="BI1042" s="319"/>
      <c r="BJ1042" s="319"/>
      <c r="BK1042" s="319"/>
      <c r="BL1042" s="319"/>
      <c r="BM1042" s="319"/>
      <c r="BN1042" s="319"/>
      <c r="BO1042" s="319"/>
      <c r="BP1042" s="319"/>
      <c r="BQ1042" s="319"/>
      <c r="BR1042" s="319"/>
      <c r="BS1042" s="319"/>
      <c r="BT1042" s="319"/>
      <c r="BU1042" s="319"/>
      <c r="BV1042" s="319"/>
      <c r="BW1042" s="319"/>
      <c r="BX1042" s="319"/>
      <c r="BY1042" s="319"/>
      <c r="BZ1042" s="319"/>
      <c r="CA1042" s="319"/>
      <c r="CB1042" s="319"/>
      <c r="CC1042" s="319"/>
      <c r="CD1042" s="319"/>
      <c r="CE1042" s="319"/>
      <c r="CF1042" s="319"/>
      <c r="CG1042" s="319"/>
      <c r="CH1042" s="319"/>
      <c r="CI1042" s="319"/>
      <c r="CJ1042" s="319"/>
      <c r="CK1042" s="319"/>
    </row>
    <row r="1043" spans="1:89">
      <c r="A1043" s="315"/>
      <c r="B1043" s="423"/>
      <c r="C1043" s="424"/>
      <c r="D1043" s="424"/>
      <c r="E1043" s="424"/>
      <c r="F1043" s="424"/>
      <c r="G1043" s="424"/>
      <c r="H1043" s="424"/>
      <c r="I1043" s="424"/>
      <c r="J1043" s="424"/>
      <c r="K1043" s="425"/>
      <c r="L1043" s="320"/>
      <c r="M1043" s="319"/>
      <c r="N1043" s="319"/>
      <c r="O1043" s="319"/>
      <c r="P1043" s="319"/>
      <c r="Q1043" s="319"/>
      <c r="R1043" s="319"/>
      <c r="S1043" s="319"/>
      <c r="T1043" s="319"/>
      <c r="U1043" s="319"/>
      <c r="V1043" s="319"/>
      <c r="W1043" s="319"/>
      <c r="X1043" s="319"/>
      <c r="Y1043" s="319"/>
      <c r="Z1043" s="319"/>
      <c r="AA1043" s="319"/>
      <c r="AB1043" s="319"/>
      <c r="AC1043" s="319"/>
      <c r="AD1043" s="319"/>
      <c r="AE1043" s="319"/>
      <c r="AF1043" s="319"/>
      <c r="AG1043" s="319"/>
      <c r="AH1043" s="319"/>
      <c r="AI1043" s="319"/>
      <c r="AJ1043" s="319"/>
      <c r="AK1043" s="319"/>
      <c r="AL1043" s="319"/>
      <c r="AM1043" s="319"/>
      <c r="AN1043" s="319"/>
      <c r="AO1043" s="319"/>
      <c r="AP1043" s="319"/>
      <c r="AQ1043" s="319"/>
      <c r="AR1043" s="319"/>
      <c r="AS1043" s="319"/>
      <c r="AT1043" s="319"/>
      <c r="AU1043" s="319"/>
      <c r="AV1043" s="319"/>
      <c r="AW1043" s="319"/>
      <c r="AX1043" s="319"/>
      <c r="AY1043" s="319"/>
      <c r="AZ1043" s="319"/>
      <c r="BA1043" s="319"/>
      <c r="BB1043" s="319"/>
      <c r="BC1043" s="319"/>
      <c r="BD1043" s="319"/>
      <c r="BE1043" s="319"/>
      <c r="BF1043" s="319"/>
      <c r="BG1043" s="319"/>
      <c r="BH1043" s="319"/>
      <c r="BI1043" s="319"/>
      <c r="BJ1043" s="319"/>
      <c r="BK1043" s="319"/>
      <c r="BL1043" s="319"/>
      <c r="BM1043" s="319"/>
      <c r="BN1043" s="319"/>
      <c r="BO1043" s="319"/>
      <c r="BP1043" s="319"/>
      <c r="BQ1043" s="319"/>
      <c r="BR1043" s="319"/>
      <c r="BS1043" s="319"/>
      <c r="BT1043" s="319"/>
      <c r="BU1043" s="319"/>
      <c r="BV1043" s="319"/>
      <c r="BW1043" s="319"/>
      <c r="BX1043" s="319"/>
      <c r="BY1043" s="319"/>
      <c r="BZ1043" s="319"/>
      <c r="CA1043" s="319"/>
      <c r="CB1043" s="319"/>
      <c r="CC1043" s="319"/>
      <c r="CD1043" s="319"/>
      <c r="CE1043" s="319"/>
      <c r="CF1043" s="319"/>
      <c r="CG1043" s="319"/>
      <c r="CH1043" s="319"/>
      <c r="CI1043" s="319"/>
      <c r="CJ1043" s="319"/>
      <c r="CK1043" s="319"/>
    </row>
    <row r="1044" spans="1:89">
      <c r="A1044" s="315"/>
      <c r="B1044" s="423"/>
      <c r="C1044" s="424"/>
      <c r="D1044" s="424"/>
      <c r="E1044" s="424"/>
      <c r="F1044" s="424"/>
      <c r="G1044" s="424"/>
      <c r="H1044" s="424"/>
      <c r="I1044" s="424"/>
      <c r="J1044" s="424"/>
      <c r="K1044" s="425"/>
      <c r="L1044" s="320"/>
      <c r="M1044" s="319"/>
      <c r="N1044" s="319"/>
      <c r="O1044" s="319"/>
      <c r="P1044" s="319"/>
      <c r="Q1044" s="319"/>
      <c r="R1044" s="319"/>
      <c r="S1044" s="319"/>
      <c r="T1044" s="319"/>
      <c r="U1044" s="319"/>
      <c r="V1044" s="319"/>
      <c r="W1044" s="319"/>
      <c r="X1044" s="319"/>
      <c r="Y1044" s="319"/>
      <c r="Z1044" s="319"/>
      <c r="AA1044" s="319"/>
      <c r="AB1044" s="319"/>
      <c r="AC1044" s="319"/>
      <c r="AD1044" s="319"/>
      <c r="AE1044" s="319"/>
      <c r="AF1044" s="319"/>
      <c r="AG1044" s="319"/>
      <c r="AH1044" s="319"/>
      <c r="AI1044" s="319"/>
      <c r="AJ1044" s="319"/>
      <c r="AK1044" s="319"/>
      <c r="AL1044" s="319"/>
      <c r="AM1044" s="319"/>
      <c r="AN1044" s="319"/>
      <c r="AO1044" s="319"/>
      <c r="AP1044" s="319"/>
      <c r="AQ1044" s="319"/>
      <c r="AR1044" s="319"/>
      <c r="AS1044" s="319"/>
      <c r="AT1044" s="319"/>
      <c r="AU1044" s="319"/>
      <c r="AV1044" s="319"/>
      <c r="AW1044" s="319"/>
      <c r="AX1044" s="319"/>
      <c r="AY1044" s="319"/>
      <c r="AZ1044" s="319"/>
      <c r="BA1044" s="319"/>
      <c r="BB1044" s="319"/>
      <c r="BC1044" s="319"/>
      <c r="BD1044" s="319"/>
      <c r="BE1044" s="319"/>
      <c r="BF1044" s="319"/>
      <c r="BG1044" s="319"/>
      <c r="BH1044" s="319"/>
      <c r="BI1044" s="319"/>
      <c r="BJ1044" s="319"/>
      <c r="BK1044" s="319"/>
      <c r="BL1044" s="319"/>
      <c r="BM1044" s="319"/>
      <c r="BN1044" s="319"/>
      <c r="BO1044" s="319"/>
      <c r="BP1044" s="319"/>
      <c r="BQ1044" s="319"/>
      <c r="BR1044" s="319"/>
      <c r="BS1044" s="319"/>
      <c r="BT1044" s="319"/>
      <c r="BU1044" s="319"/>
      <c r="BV1044" s="319"/>
      <c r="BW1044" s="319"/>
      <c r="BX1044" s="319"/>
      <c r="BY1044" s="319"/>
      <c r="BZ1044" s="319"/>
      <c r="CA1044" s="319"/>
      <c r="CB1044" s="319"/>
      <c r="CC1044" s="319"/>
      <c r="CD1044" s="319"/>
      <c r="CE1044" s="319"/>
      <c r="CF1044" s="319"/>
      <c r="CG1044" s="319"/>
      <c r="CH1044" s="319"/>
      <c r="CI1044" s="319"/>
      <c r="CJ1044" s="319"/>
      <c r="CK1044" s="319"/>
    </row>
    <row r="1045" spans="1:89">
      <c r="A1045" s="315"/>
      <c r="B1045" s="423"/>
      <c r="C1045" s="424"/>
      <c r="D1045" s="424"/>
      <c r="E1045" s="424"/>
      <c r="F1045" s="424"/>
      <c r="G1045" s="424"/>
      <c r="H1045" s="424"/>
      <c r="I1045" s="424"/>
      <c r="J1045" s="424"/>
      <c r="K1045" s="425"/>
      <c r="L1045" s="320"/>
      <c r="M1045" s="319"/>
      <c r="N1045" s="319"/>
      <c r="O1045" s="319"/>
      <c r="P1045" s="319"/>
      <c r="Q1045" s="319"/>
      <c r="R1045" s="319"/>
      <c r="S1045" s="319"/>
      <c r="T1045" s="319"/>
      <c r="U1045" s="319"/>
      <c r="V1045" s="319"/>
      <c r="W1045" s="319"/>
      <c r="X1045" s="319"/>
      <c r="Y1045" s="319"/>
      <c r="Z1045" s="319"/>
      <c r="AA1045" s="319"/>
      <c r="AB1045" s="319"/>
      <c r="AC1045" s="319"/>
      <c r="AD1045" s="319"/>
      <c r="AE1045" s="319"/>
      <c r="AF1045" s="319"/>
      <c r="AG1045" s="319"/>
      <c r="AH1045" s="319"/>
      <c r="AI1045" s="319"/>
      <c r="AJ1045" s="319"/>
      <c r="AK1045" s="319"/>
      <c r="AL1045" s="319"/>
      <c r="AM1045" s="319"/>
      <c r="AN1045" s="319"/>
      <c r="AO1045" s="319"/>
      <c r="AP1045" s="319"/>
      <c r="AQ1045" s="319"/>
      <c r="AR1045" s="319"/>
      <c r="AS1045" s="319"/>
      <c r="AT1045" s="319"/>
      <c r="AU1045" s="319"/>
      <c r="AV1045" s="319"/>
      <c r="AW1045" s="319"/>
      <c r="AX1045" s="319"/>
      <c r="AY1045" s="319"/>
      <c r="AZ1045" s="319"/>
      <c r="BA1045" s="319"/>
      <c r="BB1045" s="319"/>
      <c r="BC1045" s="319"/>
      <c r="BD1045" s="319"/>
      <c r="BE1045" s="319"/>
      <c r="BF1045" s="319"/>
      <c r="BG1045" s="319"/>
      <c r="BH1045" s="319"/>
      <c r="BI1045" s="319"/>
      <c r="BJ1045" s="319"/>
      <c r="BK1045" s="319"/>
      <c r="BL1045" s="319"/>
      <c r="BM1045" s="319"/>
      <c r="BN1045" s="319"/>
      <c r="BO1045" s="319"/>
      <c r="BP1045" s="319"/>
      <c r="BQ1045" s="319"/>
      <c r="BR1045" s="319"/>
      <c r="BS1045" s="319"/>
      <c r="BT1045" s="319"/>
      <c r="BU1045" s="319"/>
      <c r="BV1045" s="319"/>
      <c r="BW1045" s="319"/>
      <c r="BX1045" s="319"/>
      <c r="BY1045" s="319"/>
      <c r="BZ1045" s="319"/>
      <c r="CA1045" s="319"/>
      <c r="CB1045" s="319"/>
      <c r="CC1045" s="319"/>
      <c r="CD1045" s="319"/>
      <c r="CE1045" s="319"/>
      <c r="CF1045" s="319"/>
      <c r="CG1045" s="319"/>
      <c r="CH1045" s="319"/>
      <c r="CI1045" s="319"/>
      <c r="CJ1045" s="319"/>
      <c r="CK1045" s="319"/>
    </row>
    <row r="1046" spans="1:89">
      <c r="A1046" s="315"/>
      <c r="B1046" s="423"/>
      <c r="C1046" s="424"/>
      <c r="D1046" s="424"/>
      <c r="E1046" s="424"/>
      <c r="F1046" s="424"/>
      <c r="G1046" s="424"/>
      <c r="H1046" s="424"/>
      <c r="I1046" s="424"/>
      <c r="J1046" s="424"/>
      <c r="K1046" s="425"/>
      <c r="L1046" s="320"/>
      <c r="M1046" s="319"/>
      <c r="N1046" s="319"/>
      <c r="O1046" s="319"/>
      <c r="P1046" s="319"/>
      <c r="Q1046" s="319"/>
      <c r="R1046" s="319"/>
      <c r="S1046" s="319"/>
      <c r="T1046" s="319"/>
      <c r="U1046" s="319"/>
      <c r="V1046" s="319"/>
      <c r="W1046" s="319"/>
      <c r="X1046" s="319"/>
      <c r="Y1046" s="319"/>
      <c r="Z1046" s="319"/>
      <c r="AA1046" s="319"/>
      <c r="AB1046" s="319"/>
      <c r="AC1046" s="319"/>
      <c r="AD1046" s="319"/>
      <c r="AE1046" s="319"/>
      <c r="AF1046" s="319"/>
      <c r="AG1046" s="319"/>
      <c r="AH1046" s="319"/>
      <c r="AI1046" s="319"/>
      <c r="AJ1046" s="319"/>
      <c r="AK1046" s="319"/>
      <c r="AL1046" s="319"/>
      <c r="AM1046" s="319"/>
      <c r="AN1046" s="319"/>
      <c r="AO1046" s="319"/>
      <c r="AP1046" s="319"/>
      <c r="AQ1046" s="319"/>
      <c r="AR1046" s="319"/>
      <c r="AS1046" s="319"/>
      <c r="AT1046" s="319"/>
      <c r="AU1046" s="319"/>
      <c r="AV1046" s="319"/>
      <c r="AW1046" s="319"/>
      <c r="AX1046" s="319"/>
      <c r="AY1046" s="319"/>
      <c r="AZ1046" s="319"/>
      <c r="BA1046" s="319"/>
      <c r="BB1046" s="319"/>
      <c r="BC1046" s="319"/>
      <c r="BD1046" s="319"/>
      <c r="BE1046" s="319"/>
      <c r="BF1046" s="319"/>
      <c r="BG1046" s="319"/>
      <c r="BH1046" s="319"/>
      <c r="BI1046" s="319"/>
      <c r="BJ1046" s="319"/>
      <c r="BK1046" s="319"/>
      <c r="BL1046" s="319"/>
      <c r="BM1046" s="319"/>
      <c r="BN1046" s="319"/>
      <c r="BO1046" s="319"/>
      <c r="BP1046" s="319"/>
      <c r="BQ1046" s="319"/>
      <c r="BR1046" s="319"/>
      <c r="BS1046" s="319"/>
      <c r="BT1046" s="319"/>
      <c r="BU1046" s="319"/>
      <c r="BV1046" s="319"/>
      <c r="BW1046" s="319"/>
      <c r="BX1046" s="319"/>
      <c r="BY1046" s="319"/>
      <c r="BZ1046" s="319"/>
      <c r="CA1046" s="319"/>
      <c r="CB1046" s="319"/>
      <c r="CC1046" s="319"/>
      <c r="CD1046" s="319"/>
      <c r="CE1046" s="319"/>
      <c r="CF1046" s="319"/>
      <c r="CG1046" s="319"/>
      <c r="CH1046" s="319"/>
      <c r="CI1046" s="319"/>
      <c r="CJ1046" s="319"/>
      <c r="CK1046" s="319"/>
    </row>
    <row r="1047" spans="1:89">
      <c r="A1047" s="315"/>
      <c r="B1047" s="423"/>
      <c r="C1047" s="424"/>
      <c r="D1047" s="424"/>
      <c r="E1047" s="424"/>
      <c r="F1047" s="424"/>
      <c r="G1047" s="424"/>
      <c r="H1047" s="424"/>
      <c r="I1047" s="424"/>
      <c r="J1047" s="424"/>
      <c r="K1047" s="425"/>
      <c r="L1047" s="320"/>
      <c r="M1047" s="319"/>
      <c r="N1047" s="319"/>
      <c r="O1047" s="319"/>
      <c r="P1047" s="319"/>
      <c r="Q1047" s="319"/>
      <c r="R1047" s="319"/>
      <c r="S1047" s="319"/>
      <c r="T1047" s="319"/>
      <c r="U1047" s="319"/>
      <c r="V1047" s="319"/>
      <c r="W1047" s="319"/>
      <c r="X1047" s="319"/>
      <c r="Y1047" s="319"/>
      <c r="Z1047" s="319"/>
      <c r="AA1047" s="319"/>
      <c r="AB1047" s="319"/>
      <c r="AC1047" s="319"/>
      <c r="AD1047" s="319"/>
      <c r="AE1047" s="319"/>
      <c r="AF1047" s="319"/>
      <c r="AG1047" s="319"/>
      <c r="AH1047" s="319"/>
      <c r="AI1047" s="319"/>
      <c r="AJ1047" s="319"/>
      <c r="AK1047" s="319"/>
      <c r="AL1047" s="319"/>
      <c r="AM1047" s="319"/>
      <c r="AN1047" s="319"/>
      <c r="AO1047" s="319"/>
      <c r="AP1047" s="319"/>
      <c r="AQ1047" s="319"/>
      <c r="AR1047" s="319"/>
      <c r="AS1047" s="319"/>
      <c r="AT1047" s="319"/>
      <c r="AU1047" s="319"/>
      <c r="AV1047" s="319"/>
      <c r="AW1047" s="319"/>
      <c r="AX1047" s="319"/>
      <c r="AY1047" s="319"/>
      <c r="AZ1047" s="319"/>
      <c r="BA1047" s="319"/>
      <c r="BB1047" s="319"/>
      <c r="BC1047" s="319"/>
      <c r="BD1047" s="319"/>
      <c r="BE1047" s="319"/>
      <c r="BF1047" s="319"/>
      <c r="BG1047" s="319"/>
      <c r="BH1047" s="319"/>
      <c r="BI1047" s="319"/>
      <c r="BJ1047" s="319"/>
      <c r="BK1047" s="319"/>
      <c r="BL1047" s="319"/>
      <c r="BM1047" s="319"/>
      <c r="BN1047" s="319"/>
      <c r="BO1047" s="319"/>
      <c r="BP1047" s="319"/>
      <c r="BQ1047" s="319"/>
      <c r="BR1047" s="319"/>
      <c r="BS1047" s="319"/>
      <c r="BT1047" s="319"/>
      <c r="BU1047" s="319"/>
      <c r="BV1047" s="319"/>
      <c r="BW1047" s="319"/>
      <c r="BX1047" s="319"/>
      <c r="BY1047" s="319"/>
      <c r="BZ1047" s="319"/>
      <c r="CA1047" s="319"/>
      <c r="CB1047" s="319"/>
      <c r="CC1047" s="319"/>
      <c r="CD1047" s="319"/>
      <c r="CE1047" s="319"/>
      <c r="CF1047" s="319"/>
      <c r="CG1047" s="319"/>
      <c r="CH1047" s="319"/>
      <c r="CI1047" s="319"/>
      <c r="CJ1047" s="319"/>
      <c r="CK1047" s="319"/>
    </row>
    <row r="1048" spans="1:89">
      <c r="A1048" s="315"/>
      <c r="B1048" s="423"/>
      <c r="C1048" s="424"/>
      <c r="D1048" s="424"/>
      <c r="E1048" s="424"/>
      <c r="F1048" s="424"/>
      <c r="G1048" s="424"/>
      <c r="H1048" s="424"/>
      <c r="I1048" s="424"/>
      <c r="J1048" s="424"/>
      <c r="K1048" s="425"/>
      <c r="L1048" s="320"/>
      <c r="M1048" s="319"/>
      <c r="N1048" s="319"/>
      <c r="O1048" s="319"/>
      <c r="P1048" s="319"/>
      <c r="Q1048" s="319"/>
      <c r="R1048" s="319"/>
      <c r="S1048" s="319"/>
      <c r="T1048" s="319"/>
      <c r="U1048" s="319"/>
      <c r="V1048" s="319"/>
      <c r="W1048" s="319"/>
      <c r="X1048" s="319"/>
      <c r="Y1048" s="319"/>
      <c r="Z1048" s="319"/>
      <c r="AA1048" s="319"/>
      <c r="AB1048" s="319"/>
      <c r="AC1048" s="319"/>
      <c r="AD1048" s="319"/>
      <c r="AE1048" s="319"/>
      <c r="AF1048" s="319"/>
      <c r="AG1048" s="319"/>
      <c r="AH1048" s="319"/>
      <c r="AI1048" s="319"/>
      <c r="AJ1048" s="319"/>
      <c r="AK1048" s="319"/>
      <c r="AL1048" s="319"/>
      <c r="AM1048" s="319"/>
      <c r="AN1048" s="319"/>
      <c r="AO1048" s="319"/>
      <c r="AP1048" s="319"/>
      <c r="AQ1048" s="319"/>
      <c r="AR1048" s="319"/>
      <c r="AS1048" s="319"/>
      <c r="AT1048" s="319"/>
      <c r="AU1048" s="319"/>
      <c r="AV1048" s="319"/>
      <c r="AW1048" s="319"/>
      <c r="AX1048" s="319"/>
      <c r="AY1048" s="319"/>
      <c r="AZ1048" s="319"/>
      <c r="BA1048" s="319"/>
      <c r="BB1048" s="319"/>
      <c r="BC1048" s="319"/>
      <c r="BD1048" s="319"/>
      <c r="BE1048" s="319"/>
      <c r="BF1048" s="319"/>
      <c r="BG1048" s="319"/>
      <c r="BH1048" s="319"/>
      <c r="BI1048" s="319"/>
      <c r="BJ1048" s="319"/>
      <c r="BK1048" s="319"/>
      <c r="BL1048" s="319"/>
      <c r="BM1048" s="319"/>
      <c r="BN1048" s="319"/>
      <c r="BO1048" s="319"/>
      <c r="BP1048" s="319"/>
      <c r="BQ1048" s="319"/>
      <c r="BR1048" s="319"/>
      <c r="BS1048" s="319"/>
      <c r="BT1048" s="319"/>
      <c r="BU1048" s="319"/>
      <c r="BV1048" s="319"/>
      <c r="BW1048" s="319"/>
      <c r="BX1048" s="319"/>
      <c r="BY1048" s="319"/>
      <c r="BZ1048" s="319"/>
      <c r="CA1048" s="319"/>
      <c r="CB1048" s="319"/>
      <c r="CC1048" s="319"/>
      <c r="CD1048" s="319"/>
      <c r="CE1048" s="319"/>
      <c r="CF1048" s="319"/>
      <c r="CG1048" s="319"/>
      <c r="CH1048" s="319"/>
      <c r="CI1048" s="319"/>
      <c r="CJ1048" s="319"/>
      <c r="CK1048" s="319"/>
    </row>
    <row r="1049" spans="1:89">
      <c r="A1049" s="315"/>
      <c r="B1049" s="423"/>
      <c r="C1049" s="424"/>
      <c r="D1049" s="424"/>
      <c r="E1049" s="424"/>
      <c r="F1049" s="424"/>
      <c r="G1049" s="424"/>
      <c r="H1049" s="424"/>
      <c r="I1049" s="424"/>
      <c r="J1049" s="424"/>
      <c r="K1049" s="425"/>
      <c r="L1049" s="320"/>
      <c r="M1049" s="319"/>
      <c r="N1049" s="319"/>
      <c r="O1049" s="319"/>
      <c r="P1049" s="319"/>
      <c r="Q1049" s="319"/>
      <c r="R1049" s="319"/>
      <c r="S1049" s="319"/>
      <c r="T1049" s="319"/>
      <c r="U1049" s="319"/>
      <c r="V1049" s="319"/>
      <c r="W1049" s="319"/>
      <c r="X1049" s="319"/>
      <c r="Y1049" s="319"/>
      <c r="Z1049" s="319"/>
      <c r="AA1049" s="319"/>
      <c r="AB1049" s="319"/>
      <c r="AC1049" s="319"/>
      <c r="AD1049" s="319"/>
      <c r="AE1049" s="319"/>
      <c r="AF1049" s="319"/>
      <c r="AG1049" s="319"/>
      <c r="AH1049" s="319"/>
      <c r="AI1049" s="319"/>
      <c r="AJ1049" s="319"/>
      <c r="AK1049" s="319"/>
      <c r="AL1049" s="319"/>
      <c r="AM1049" s="319"/>
      <c r="AN1049" s="319"/>
      <c r="AO1049" s="319"/>
      <c r="AP1049" s="319"/>
      <c r="AQ1049" s="319"/>
      <c r="AR1049" s="319"/>
      <c r="AS1049" s="319"/>
      <c r="AT1049" s="319"/>
      <c r="AU1049" s="319"/>
      <c r="AV1049" s="319"/>
      <c r="AW1049" s="319"/>
      <c r="AX1049" s="319"/>
      <c r="AY1049" s="319"/>
      <c r="AZ1049" s="319"/>
      <c r="BA1049" s="319"/>
      <c r="BB1049" s="319"/>
      <c r="BC1049" s="319"/>
      <c r="BD1049" s="319"/>
      <c r="BE1049" s="319"/>
      <c r="BF1049" s="319"/>
      <c r="BG1049" s="319"/>
      <c r="BH1049" s="319"/>
      <c r="BI1049" s="319"/>
      <c r="BJ1049" s="319"/>
      <c r="BK1049" s="319"/>
      <c r="BL1049" s="319"/>
      <c r="BM1049" s="319"/>
      <c r="BN1049" s="319"/>
      <c r="BO1049" s="319"/>
      <c r="BP1049" s="319"/>
      <c r="BQ1049" s="319"/>
      <c r="BR1049" s="319"/>
      <c r="BS1049" s="319"/>
      <c r="BT1049" s="319"/>
      <c r="BU1049" s="319"/>
      <c r="BV1049" s="319"/>
      <c r="BW1049" s="319"/>
      <c r="BX1049" s="319"/>
      <c r="BY1049" s="319"/>
      <c r="BZ1049" s="319"/>
      <c r="CA1049" s="319"/>
      <c r="CB1049" s="319"/>
      <c r="CC1049" s="319"/>
      <c r="CD1049" s="319"/>
      <c r="CE1049" s="319"/>
      <c r="CF1049" s="319"/>
      <c r="CG1049" s="319"/>
      <c r="CH1049" s="319"/>
      <c r="CI1049" s="319"/>
      <c r="CJ1049" s="319"/>
      <c r="CK1049" s="319"/>
    </row>
    <row r="1050" spans="1:89">
      <c r="A1050" s="315"/>
      <c r="B1050" s="423"/>
      <c r="C1050" s="424"/>
      <c r="D1050" s="424"/>
      <c r="E1050" s="424"/>
      <c r="F1050" s="424"/>
      <c r="G1050" s="424"/>
      <c r="H1050" s="424"/>
      <c r="I1050" s="424"/>
      <c r="J1050" s="424"/>
      <c r="K1050" s="425"/>
      <c r="L1050" s="320"/>
      <c r="M1050" s="319"/>
      <c r="N1050" s="319"/>
      <c r="O1050" s="319"/>
      <c r="P1050" s="319"/>
      <c r="Q1050" s="319"/>
      <c r="R1050" s="319"/>
      <c r="S1050" s="319"/>
      <c r="T1050" s="319"/>
      <c r="U1050" s="319"/>
      <c r="V1050" s="319"/>
      <c r="W1050" s="319"/>
      <c r="X1050" s="319"/>
      <c r="Y1050" s="319"/>
      <c r="Z1050" s="319"/>
      <c r="AA1050" s="319"/>
      <c r="AB1050" s="319"/>
      <c r="AC1050" s="319"/>
      <c r="AD1050" s="319"/>
      <c r="AE1050" s="319"/>
      <c r="AF1050" s="319"/>
      <c r="AG1050" s="319"/>
      <c r="AH1050" s="319"/>
      <c r="AI1050" s="319"/>
      <c r="AJ1050" s="319"/>
      <c r="AK1050" s="319"/>
      <c r="AL1050" s="319"/>
      <c r="AM1050" s="319"/>
      <c r="AN1050" s="319"/>
      <c r="AO1050" s="319"/>
      <c r="AP1050" s="319"/>
      <c r="AQ1050" s="319"/>
      <c r="AR1050" s="319"/>
      <c r="AS1050" s="319"/>
      <c r="AT1050" s="319"/>
      <c r="AU1050" s="319"/>
      <c r="AV1050" s="319"/>
      <c r="AW1050" s="319"/>
      <c r="AX1050" s="319"/>
      <c r="AY1050" s="319"/>
      <c r="AZ1050" s="319"/>
      <c r="BA1050" s="319"/>
      <c r="BB1050" s="319"/>
      <c r="BC1050" s="319"/>
      <c r="BD1050" s="319"/>
      <c r="BE1050" s="319"/>
      <c r="BF1050" s="319"/>
      <c r="BG1050" s="319"/>
      <c r="BH1050" s="319"/>
      <c r="BI1050" s="319"/>
      <c r="BJ1050" s="319"/>
      <c r="BK1050" s="319"/>
      <c r="BL1050" s="319"/>
      <c r="BM1050" s="319"/>
      <c r="BN1050" s="319"/>
      <c r="BO1050" s="319"/>
      <c r="BP1050" s="319"/>
      <c r="BQ1050" s="319"/>
      <c r="BR1050" s="319"/>
      <c r="BS1050" s="319"/>
      <c r="BT1050" s="319"/>
      <c r="BU1050" s="319"/>
      <c r="BV1050" s="319"/>
      <c r="BW1050" s="319"/>
      <c r="BX1050" s="319"/>
      <c r="BY1050" s="319"/>
      <c r="BZ1050" s="319"/>
      <c r="CA1050" s="319"/>
      <c r="CB1050" s="319"/>
      <c r="CC1050" s="319"/>
      <c r="CD1050" s="319"/>
      <c r="CE1050" s="319"/>
      <c r="CF1050" s="319"/>
      <c r="CG1050" s="319"/>
      <c r="CH1050" s="319"/>
      <c r="CI1050" s="319"/>
      <c r="CJ1050" s="319"/>
      <c r="CK1050" s="319"/>
    </row>
    <row r="1051" spans="1:89">
      <c r="A1051" s="315"/>
      <c r="B1051" s="423"/>
      <c r="C1051" s="424"/>
      <c r="D1051" s="424"/>
      <c r="E1051" s="424"/>
      <c r="F1051" s="424"/>
      <c r="G1051" s="424"/>
      <c r="H1051" s="424"/>
      <c r="I1051" s="424"/>
      <c r="J1051" s="424"/>
      <c r="K1051" s="425"/>
      <c r="L1051" s="320"/>
      <c r="M1051" s="319"/>
      <c r="N1051" s="319"/>
      <c r="O1051" s="319"/>
      <c r="P1051" s="319"/>
      <c r="Q1051" s="319"/>
      <c r="R1051" s="319"/>
      <c r="S1051" s="319"/>
      <c r="T1051" s="319"/>
      <c r="U1051" s="319"/>
      <c r="V1051" s="319"/>
      <c r="W1051" s="319"/>
      <c r="X1051" s="319"/>
      <c r="Y1051" s="319"/>
      <c r="Z1051" s="319"/>
      <c r="AA1051" s="319"/>
      <c r="AB1051" s="319"/>
      <c r="AC1051" s="319"/>
      <c r="AD1051" s="319"/>
      <c r="AE1051" s="319"/>
      <c r="AF1051" s="319"/>
      <c r="AG1051" s="319"/>
      <c r="AH1051" s="319"/>
      <c r="AI1051" s="319"/>
      <c r="AJ1051" s="319"/>
      <c r="AK1051" s="319"/>
      <c r="AL1051" s="319"/>
      <c r="AM1051" s="319"/>
      <c r="AN1051" s="319"/>
      <c r="AO1051" s="319"/>
      <c r="AP1051" s="319"/>
      <c r="AQ1051" s="319"/>
      <c r="AR1051" s="319"/>
      <c r="AS1051" s="319"/>
      <c r="AT1051" s="319"/>
      <c r="AU1051" s="319"/>
      <c r="AV1051" s="319"/>
      <c r="AW1051" s="319"/>
      <c r="AX1051" s="319"/>
      <c r="AY1051" s="319"/>
      <c r="AZ1051" s="319"/>
      <c r="BA1051" s="319"/>
      <c r="BB1051" s="319"/>
      <c r="BC1051" s="319"/>
      <c r="BD1051" s="319"/>
      <c r="BE1051" s="319"/>
      <c r="BF1051" s="319"/>
      <c r="BG1051" s="319"/>
      <c r="BH1051" s="319"/>
      <c r="BI1051" s="319"/>
      <c r="BJ1051" s="319"/>
      <c r="BK1051" s="319"/>
      <c r="BL1051" s="319"/>
      <c r="BM1051" s="319"/>
      <c r="BN1051" s="319"/>
      <c r="BO1051" s="319"/>
      <c r="BP1051" s="319"/>
      <c r="BQ1051" s="319"/>
      <c r="BR1051" s="319"/>
      <c r="BS1051" s="319"/>
      <c r="BT1051" s="319"/>
      <c r="BU1051" s="319"/>
      <c r="BV1051" s="319"/>
      <c r="BW1051" s="319"/>
      <c r="BX1051" s="319"/>
      <c r="BY1051" s="319"/>
      <c r="BZ1051" s="319"/>
      <c r="CA1051" s="319"/>
      <c r="CB1051" s="319"/>
      <c r="CC1051" s="319"/>
      <c r="CD1051" s="319"/>
      <c r="CE1051" s="319"/>
      <c r="CF1051" s="319"/>
      <c r="CG1051" s="319"/>
      <c r="CH1051" s="319"/>
      <c r="CI1051" s="319"/>
      <c r="CJ1051" s="319"/>
      <c r="CK1051" s="319"/>
    </row>
    <row r="1052" spans="1:89">
      <c r="A1052" s="315"/>
      <c r="B1052" s="423"/>
      <c r="C1052" s="424"/>
      <c r="D1052" s="424"/>
      <c r="E1052" s="424"/>
      <c r="F1052" s="424"/>
      <c r="G1052" s="424"/>
      <c r="H1052" s="424"/>
      <c r="I1052" s="424"/>
      <c r="J1052" s="424"/>
      <c r="K1052" s="425"/>
      <c r="L1052" s="320"/>
      <c r="M1052" s="319"/>
      <c r="N1052" s="319"/>
      <c r="O1052" s="319"/>
      <c r="P1052" s="319"/>
      <c r="Q1052" s="319"/>
      <c r="R1052" s="319"/>
      <c r="S1052" s="319"/>
      <c r="T1052" s="319"/>
      <c r="U1052" s="319"/>
      <c r="V1052" s="319"/>
      <c r="W1052" s="319"/>
      <c r="X1052" s="319"/>
      <c r="Y1052" s="319"/>
      <c r="Z1052" s="319"/>
      <c r="AA1052" s="319"/>
      <c r="AB1052" s="319"/>
      <c r="AC1052" s="319"/>
      <c r="AD1052" s="319"/>
      <c r="AE1052" s="319"/>
      <c r="AF1052" s="319"/>
      <c r="AG1052" s="319"/>
      <c r="AH1052" s="319"/>
      <c r="AI1052" s="319"/>
      <c r="AJ1052" s="319"/>
      <c r="AK1052" s="319"/>
      <c r="AL1052" s="319"/>
      <c r="AM1052" s="319"/>
      <c r="AN1052" s="319"/>
      <c r="AO1052" s="319"/>
      <c r="AP1052" s="319"/>
      <c r="AQ1052" s="319"/>
      <c r="AR1052" s="319"/>
      <c r="AS1052" s="319"/>
      <c r="AT1052" s="319"/>
      <c r="AU1052" s="319"/>
      <c r="AV1052" s="319"/>
      <c r="AW1052" s="319"/>
      <c r="AX1052" s="319"/>
      <c r="AY1052" s="319"/>
      <c r="AZ1052" s="319"/>
      <c r="BA1052" s="319"/>
      <c r="BB1052" s="319"/>
      <c r="BC1052" s="319"/>
      <c r="BD1052" s="319"/>
      <c r="BE1052" s="319"/>
      <c r="BF1052" s="319"/>
      <c r="BG1052" s="319"/>
      <c r="BH1052" s="319"/>
      <c r="BI1052" s="319"/>
      <c r="BJ1052" s="319"/>
      <c r="BK1052" s="319"/>
      <c r="BL1052" s="319"/>
      <c r="BM1052" s="319"/>
      <c r="BN1052" s="319"/>
      <c r="BO1052" s="319"/>
      <c r="BP1052" s="319"/>
      <c r="BQ1052" s="319"/>
      <c r="BR1052" s="319"/>
      <c r="BS1052" s="319"/>
      <c r="BT1052" s="319"/>
      <c r="BU1052" s="319"/>
      <c r="BV1052" s="319"/>
      <c r="BW1052" s="319"/>
      <c r="BX1052" s="319"/>
      <c r="BY1052" s="319"/>
      <c r="BZ1052" s="319"/>
      <c r="CA1052" s="319"/>
      <c r="CB1052" s="319"/>
      <c r="CC1052" s="319"/>
      <c r="CD1052" s="319"/>
      <c r="CE1052" s="319"/>
      <c r="CF1052" s="319"/>
      <c r="CG1052" s="319"/>
      <c r="CH1052" s="319"/>
      <c r="CI1052" s="319"/>
      <c r="CJ1052" s="319"/>
      <c r="CK1052" s="319"/>
    </row>
    <row r="1053" spans="1:89">
      <c r="A1053" s="315"/>
      <c r="B1053" s="423"/>
      <c r="C1053" s="424"/>
      <c r="D1053" s="424"/>
      <c r="E1053" s="424"/>
      <c r="F1053" s="424"/>
      <c r="G1053" s="424"/>
      <c r="H1053" s="424"/>
      <c r="I1053" s="424"/>
      <c r="J1053" s="424"/>
      <c r="K1053" s="425"/>
      <c r="L1053" s="320"/>
      <c r="M1053" s="319"/>
      <c r="N1053" s="319"/>
      <c r="O1053" s="319"/>
      <c r="P1053" s="319"/>
      <c r="Q1053" s="319"/>
      <c r="R1053" s="319"/>
      <c r="S1053" s="319"/>
      <c r="T1053" s="319"/>
      <c r="U1053" s="319"/>
      <c r="V1053" s="319"/>
      <c r="W1053" s="319"/>
      <c r="X1053" s="319"/>
      <c r="Y1053" s="319"/>
      <c r="Z1053" s="319"/>
      <c r="AA1053" s="319"/>
      <c r="AB1053" s="319"/>
      <c r="AC1053" s="319"/>
      <c r="AD1053" s="319"/>
      <c r="AE1053" s="319"/>
      <c r="AF1053" s="319"/>
      <c r="AG1053" s="319"/>
      <c r="AH1053" s="319"/>
      <c r="AI1053" s="319"/>
      <c r="AJ1053" s="319"/>
      <c r="AK1053" s="319"/>
      <c r="AL1053" s="319"/>
      <c r="AM1053" s="319"/>
      <c r="AN1053" s="319"/>
      <c r="AO1053" s="319"/>
      <c r="AP1053" s="319"/>
      <c r="AQ1053" s="319"/>
      <c r="AR1053" s="319"/>
      <c r="AS1053" s="319"/>
      <c r="AT1053" s="319"/>
      <c r="AU1053" s="319"/>
      <c r="AV1053" s="319"/>
      <c r="AW1053" s="319"/>
      <c r="AX1053" s="319"/>
      <c r="AY1053" s="319"/>
      <c r="AZ1053" s="319"/>
      <c r="BA1053" s="319"/>
      <c r="BB1053" s="319"/>
      <c r="BC1053" s="319"/>
      <c r="BD1053" s="319"/>
      <c r="BE1053" s="319"/>
      <c r="BF1053" s="319"/>
      <c r="BG1053" s="319"/>
      <c r="BH1053" s="319"/>
      <c r="BI1053" s="319"/>
      <c r="BJ1053" s="319"/>
      <c r="BK1053" s="319"/>
      <c r="BL1053" s="319"/>
      <c r="BM1053" s="319"/>
      <c r="BN1053" s="319"/>
      <c r="BO1053" s="319"/>
      <c r="BP1053" s="319"/>
      <c r="BQ1053" s="319"/>
      <c r="BR1053" s="319"/>
      <c r="BS1053" s="319"/>
      <c r="BT1053" s="319"/>
      <c r="BU1053" s="319"/>
      <c r="BV1053" s="319"/>
      <c r="BW1053" s="319"/>
      <c r="BX1053" s="319"/>
      <c r="BY1053" s="319"/>
      <c r="BZ1053" s="319"/>
      <c r="CA1053" s="319"/>
      <c r="CB1053" s="319"/>
      <c r="CC1053" s="319"/>
      <c r="CD1053" s="319"/>
      <c r="CE1053" s="319"/>
      <c r="CF1053" s="319"/>
      <c r="CG1053" s="319"/>
      <c r="CH1053" s="319"/>
      <c r="CI1053" s="319"/>
      <c r="CJ1053" s="319"/>
      <c r="CK1053" s="319"/>
    </row>
    <row r="1054" spans="1:89">
      <c r="A1054" s="315"/>
      <c r="B1054" s="423"/>
      <c r="C1054" s="424"/>
      <c r="D1054" s="424"/>
      <c r="E1054" s="424"/>
      <c r="F1054" s="424"/>
      <c r="G1054" s="424"/>
      <c r="H1054" s="424"/>
      <c r="I1054" s="424"/>
      <c r="J1054" s="424"/>
      <c r="K1054" s="425"/>
      <c r="L1054" s="320"/>
      <c r="M1054" s="319"/>
      <c r="N1054" s="319"/>
      <c r="O1054" s="319"/>
      <c r="P1054" s="319"/>
      <c r="Q1054" s="319"/>
      <c r="R1054" s="319"/>
      <c r="S1054" s="319"/>
      <c r="T1054" s="319"/>
      <c r="U1054" s="319"/>
      <c r="V1054" s="319"/>
      <c r="W1054" s="319"/>
      <c r="X1054" s="319"/>
      <c r="Y1054" s="319"/>
      <c r="Z1054" s="319"/>
      <c r="AA1054" s="319"/>
      <c r="AB1054" s="319"/>
      <c r="AC1054" s="319"/>
      <c r="AD1054" s="319"/>
      <c r="AE1054" s="319"/>
      <c r="AF1054" s="319"/>
      <c r="AG1054" s="319"/>
      <c r="AH1054" s="319"/>
      <c r="AI1054" s="319"/>
      <c r="AJ1054" s="319"/>
      <c r="AK1054" s="319"/>
      <c r="AL1054" s="319"/>
      <c r="AM1054" s="319"/>
      <c r="AN1054" s="319"/>
      <c r="AO1054" s="319"/>
      <c r="AP1054" s="319"/>
      <c r="AQ1054" s="319"/>
      <c r="AR1054" s="319"/>
      <c r="AS1054" s="319"/>
      <c r="AT1054" s="319"/>
      <c r="AU1054" s="319"/>
      <c r="AV1054" s="319"/>
      <c r="AW1054" s="319"/>
      <c r="AX1054" s="319"/>
      <c r="AY1054" s="319"/>
      <c r="AZ1054" s="319"/>
      <c r="BA1054" s="319"/>
      <c r="BB1054" s="319"/>
      <c r="BC1054" s="319"/>
      <c r="BD1054" s="319"/>
      <c r="BE1054" s="319"/>
      <c r="BF1054" s="319"/>
      <c r="BG1054" s="319"/>
      <c r="BH1054" s="319"/>
      <c r="BI1054" s="319"/>
      <c r="BJ1054" s="319"/>
      <c r="BK1054" s="319"/>
      <c r="BL1054" s="319"/>
      <c r="BM1054" s="319"/>
      <c r="BN1054" s="319"/>
      <c r="BO1054" s="319"/>
      <c r="BP1054" s="319"/>
      <c r="BQ1054" s="319"/>
      <c r="BR1054" s="319"/>
      <c r="BS1054" s="319"/>
      <c r="BT1054" s="319"/>
      <c r="BU1054" s="319"/>
      <c r="BV1054" s="319"/>
      <c r="BW1054" s="319"/>
      <c r="BX1054" s="319"/>
      <c r="BY1054" s="319"/>
      <c r="BZ1054" s="319"/>
      <c r="CA1054" s="319"/>
      <c r="CB1054" s="319"/>
      <c r="CC1054" s="319"/>
      <c r="CD1054" s="319"/>
      <c r="CE1054" s="319"/>
      <c r="CF1054" s="319"/>
      <c r="CG1054" s="319"/>
      <c r="CH1054" s="319"/>
      <c r="CI1054" s="319"/>
      <c r="CJ1054" s="319"/>
      <c r="CK1054" s="319"/>
    </row>
    <row r="1055" spans="1:89">
      <c r="A1055" s="315"/>
      <c r="B1055" s="423"/>
      <c r="C1055" s="424"/>
      <c r="D1055" s="424"/>
      <c r="E1055" s="424"/>
      <c r="F1055" s="424"/>
      <c r="G1055" s="424"/>
      <c r="H1055" s="424"/>
      <c r="I1055" s="424"/>
      <c r="J1055" s="424"/>
      <c r="K1055" s="425"/>
      <c r="L1055" s="320"/>
      <c r="M1055" s="319"/>
      <c r="N1055" s="319"/>
      <c r="O1055" s="319"/>
      <c r="P1055" s="319"/>
      <c r="Q1055" s="319"/>
      <c r="R1055" s="319"/>
      <c r="S1055" s="319"/>
      <c r="T1055" s="319"/>
      <c r="U1055" s="319"/>
      <c r="V1055" s="319"/>
      <c r="W1055" s="319"/>
      <c r="X1055" s="319"/>
      <c r="Y1055" s="319"/>
      <c r="Z1055" s="319"/>
      <c r="AA1055" s="319"/>
      <c r="AB1055" s="319"/>
      <c r="AC1055" s="319"/>
      <c r="AD1055" s="319"/>
      <c r="AE1055" s="319"/>
      <c r="AF1055" s="319"/>
      <c r="AG1055" s="319"/>
      <c r="AH1055" s="319"/>
      <c r="AI1055" s="319"/>
      <c r="AJ1055" s="319"/>
      <c r="AK1055" s="319"/>
      <c r="AL1055" s="319"/>
      <c r="AM1055" s="319"/>
      <c r="AN1055" s="319"/>
      <c r="AO1055" s="319"/>
      <c r="AP1055" s="319"/>
      <c r="AQ1055" s="319"/>
      <c r="AR1055" s="319"/>
      <c r="AS1055" s="319"/>
      <c r="AT1055" s="319"/>
      <c r="AU1055" s="319"/>
      <c r="AV1055" s="319"/>
      <c r="AW1055" s="319"/>
      <c r="AX1055" s="319"/>
      <c r="AY1055" s="319"/>
      <c r="AZ1055" s="319"/>
      <c r="BA1055" s="319"/>
      <c r="BB1055" s="319"/>
      <c r="BC1055" s="319"/>
      <c r="BD1055" s="319"/>
      <c r="BE1055" s="319"/>
      <c r="BF1055" s="319"/>
      <c r="BG1055" s="319"/>
      <c r="BH1055" s="319"/>
      <c r="BI1055" s="319"/>
      <c r="BJ1055" s="319"/>
      <c r="BK1055" s="319"/>
      <c r="BL1055" s="319"/>
      <c r="BM1055" s="319"/>
      <c r="BN1055" s="319"/>
      <c r="BO1055" s="319"/>
      <c r="BP1055" s="319"/>
      <c r="BQ1055" s="319"/>
      <c r="BR1055" s="319"/>
      <c r="BS1055" s="319"/>
      <c r="BT1055" s="319"/>
      <c r="BU1055" s="319"/>
      <c r="BV1055" s="319"/>
      <c r="BW1055" s="319"/>
      <c r="BX1055" s="319"/>
      <c r="BY1055" s="319"/>
      <c r="BZ1055" s="319"/>
      <c r="CA1055" s="319"/>
      <c r="CB1055" s="319"/>
      <c r="CC1055" s="319"/>
      <c r="CD1055" s="319"/>
      <c r="CE1055" s="319"/>
      <c r="CF1055" s="319"/>
      <c r="CG1055" s="319"/>
      <c r="CH1055" s="319"/>
      <c r="CI1055" s="319"/>
      <c r="CJ1055" s="319"/>
      <c r="CK1055" s="319"/>
    </row>
    <row r="1056" spans="1:89">
      <c r="A1056" s="315"/>
      <c r="B1056" s="423"/>
      <c r="C1056" s="424"/>
      <c r="D1056" s="424"/>
      <c r="E1056" s="424"/>
      <c r="F1056" s="424"/>
      <c r="G1056" s="424"/>
      <c r="H1056" s="424"/>
      <c r="I1056" s="424"/>
      <c r="J1056" s="424"/>
      <c r="K1056" s="425"/>
      <c r="L1056" s="320"/>
      <c r="M1056" s="319"/>
      <c r="N1056" s="319"/>
      <c r="O1056" s="319"/>
      <c r="P1056" s="319"/>
      <c r="Q1056" s="319"/>
      <c r="R1056" s="319"/>
      <c r="S1056" s="319"/>
      <c r="T1056" s="319"/>
      <c r="U1056" s="319"/>
      <c r="V1056" s="319"/>
      <c r="W1056" s="319"/>
      <c r="X1056" s="319"/>
      <c r="Y1056" s="319"/>
      <c r="Z1056" s="319"/>
      <c r="AA1056" s="319"/>
      <c r="AB1056" s="319"/>
      <c r="AC1056" s="319"/>
      <c r="AD1056" s="319"/>
      <c r="AE1056" s="319"/>
      <c r="AF1056" s="319"/>
      <c r="AG1056" s="319"/>
      <c r="AH1056" s="319"/>
      <c r="AI1056" s="319"/>
      <c r="AJ1056" s="319"/>
      <c r="AK1056" s="319"/>
      <c r="AL1056" s="319"/>
      <c r="AM1056" s="319"/>
      <c r="AN1056" s="319"/>
      <c r="AO1056" s="319"/>
      <c r="AP1056" s="319"/>
      <c r="AQ1056" s="319"/>
      <c r="AR1056" s="319"/>
      <c r="AS1056" s="319"/>
      <c r="AT1056" s="319"/>
      <c r="AU1056" s="319"/>
      <c r="AV1056" s="319"/>
      <c r="AW1056" s="319"/>
      <c r="AX1056" s="319"/>
      <c r="AY1056" s="319"/>
      <c r="AZ1056" s="319"/>
      <c r="BA1056" s="319"/>
      <c r="BB1056" s="319"/>
      <c r="BC1056" s="319"/>
      <c r="BD1056" s="319"/>
      <c r="BE1056" s="319"/>
      <c r="BF1056" s="319"/>
      <c r="BG1056" s="319"/>
      <c r="BH1056" s="319"/>
      <c r="BI1056" s="319"/>
      <c r="BJ1056" s="319"/>
      <c r="BK1056" s="319"/>
      <c r="BL1056" s="319"/>
      <c r="BM1056" s="319"/>
      <c r="BN1056" s="319"/>
      <c r="BO1056" s="319"/>
      <c r="BP1056" s="319"/>
      <c r="BQ1056" s="319"/>
      <c r="BR1056" s="319"/>
      <c r="BS1056" s="319"/>
      <c r="BT1056" s="319"/>
      <c r="BU1056" s="319"/>
      <c r="BV1056" s="319"/>
      <c r="BW1056" s="319"/>
      <c r="BX1056" s="319"/>
      <c r="BY1056" s="319"/>
      <c r="BZ1056" s="319"/>
      <c r="CA1056" s="319"/>
      <c r="CB1056" s="319"/>
      <c r="CC1056" s="319"/>
      <c r="CD1056" s="319"/>
      <c r="CE1056" s="319"/>
      <c r="CF1056" s="319"/>
      <c r="CG1056" s="319"/>
      <c r="CH1056" s="319"/>
      <c r="CI1056" s="319"/>
      <c r="CJ1056" s="319"/>
      <c r="CK1056" s="319"/>
    </row>
    <row r="1057" spans="1:89">
      <c r="A1057" s="315"/>
      <c r="B1057" s="423"/>
      <c r="C1057" s="424"/>
      <c r="D1057" s="424"/>
      <c r="E1057" s="424"/>
      <c r="F1057" s="424"/>
      <c r="G1057" s="424"/>
      <c r="H1057" s="424"/>
      <c r="I1057" s="424"/>
      <c r="J1057" s="424"/>
      <c r="K1057" s="425"/>
      <c r="L1057" s="320"/>
      <c r="M1057" s="319"/>
      <c r="N1057" s="319"/>
      <c r="O1057" s="319"/>
      <c r="P1057" s="319"/>
      <c r="Q1057" s="319"/>
      <c r="R1057" s="319"/>
      <c r="S1057" s="319"/>
      <c r="T1057" s="319"/>
      <c r="U1057" s="319"/>
      <c r="V1057" s="319"/>
      <c r="W1057" s="319"/>
      <c r="X1057" s="319"/>
      <c r="Y1057" s="319"/>
      <c r="Z1057" s="319"/>
      <c r="AA1057" s="319"/>
      <c r="AB1057" s="319"/>
      <c r="AC1057" s="319"/>
      <c r="AD1057" s="319"/>
      <c r="AE1057" s="319"/>
      <c r="AF1057" s="319"/>
      <c r="AG1057" s="319"/>
      <c r="AH1057" s="319"/>
      <c r="AI1057" s="319"/>
      <c r="AJ1057" s="319"/>
      <c r="AK1057" s="319"/>
      <c r="AL1057" s="319"/>
      <c r="AM1057" s="319"/>
      <c r="AN1057" s="319"/>
      <c r="AO1057" s="319"/>
      <c r="AP1057" s="319"/>
      <c r="AQ1057" s="319"/>
      <c r="AR1057" s="319"/>
      <c r="AS1057" s="319"/>
      <c r="AT1057" s="319"/>
      <c r="AU1057" s="319"/>
      <c r="AV1057" s="319"/>
      <c r="AW1057" s="319"/>
      <c r="AX1057" s="319"/>
      <c r="AY1057" s="319"/>
      <c r="AZ1057" s="319"/>
      <c r="BA1057" s="319"/>
      <c r="BB1057" s="319"/>
      <c r="BC1057" s="319"/>
      <c r="BD1057" s="319"/>
      <c r="BE1057" s="319"/>
      <c r="BF1057" s="319"/>
      <c r="BG1057" s="319"/>
      <c r="BH1057" s="319"/>
      <c r="BI1057" s="319"/>
      <c r="BJ1057" s="319"/>
      <c r="BK1057" s="319"/>
      <c r="BL1057" s="319"/>
      <c r="BM1057" s="319"/>
      <c r="BN1057" s="319"/>
      <c r="BO1057" s="319"/>
      <c r="BP1057" s="319"/>
      <c r="BQ1057" s="319"/>
      <c r="BR1057" s="319"/>
      <c r="BS1057" s="319"/>
      <c r="BT1057" s="319"/>
      <c r="BU1057" s="319"/>
      <c r="BV1057" s="319"/>
      <c r="BW1057" s="319"/>
      <c r="BX1057" s="319"/>
      <c r="BY1057" s="319"/>
      <c r="BZ1057" s="319"/>
      <c r="CA1057" s="319"/>
      <c r="CB1057" s="319"/>
      <c r="CC1057" s="319"/>
      <c r="CD1057" s="319"/>
      <c r="CE1057" s="319"/>
      <c r="CF1057" s="319"/>
      <c r="CG1057" s="319"/>
      <c r="CH1057" s="319"/>
      <c r="CI1057" s="319"/>
      <c r="CJ1057" s="319"/>
      <c r="CK1057" s="319"/>
    </row>
    <row r="1058" spans="1:89">
      <c r="A1058" s="315"/>
      <c r="B1058" s="423"/>
      <c r="C1058" s="424"/>
      <c r="D1058" s="424"/>
      <c r="E1058" s="424"/>
      <c r="F1058" s="424"/>
      <c r="G1058" s="424"/>
      <c r="H1058" s="424"/>
      <c r="I1058" s="424"/>
      <c r="J1058" s="424"/>
      <c r="K1058" s="425"/>
      <c r="L1058" s="320"/>
      <c r="M1058" s="319"/>
      <c r="N1058" s="319"/>
      <c r="O1058" s="319"/>
      <c r="P1058" s="319"/>
      <c r="Q1058" s="319"/>
      <c r="R1058" s="319"/>
      <c r="S1058" s="319"/>
      <c r="T1058" s="319"/>
      <c r="U1058" s="319"/>
      <c r="V1058" s="319"/>
      <c r="W1058" s="319"/>
      <c r="X1058" s="319"/>
      <c r="Y1058" s="319"/>
      <c r="Z1058" s="319"/>
      <c r="AA1058" s="319"/>
      <c r="AB1058" s="319"/>
      <c r="AC1058" s="319"/>
      <c r="AD1058" s="319"/>
      <c r="AE1058" s="319"/>
      <c r="AF1058" s="319"/>
      <c r="AG1058" s="319"/>
      <c r="AH1058" s="319"/>
      <c r="AI1058" s="319"/>
      <c r="AJ1058" s="319"/>
      <c r="AK1058" s="319"/>
      <c r="AL1058" s="319"/>
      <c r="AM1058" s="319"/>
      <c r="AN1058" s="319"/>
      <c r="AO1058" s="319"/>
      <c r="AP1058" s="319"/>
      <c r="AQ1058" s="319"/>
      <c r="AR1058" s="319"/>
      <c r="AS1058" s="319"/>
      <c r="AT1058" s="319"/>
      <c r="AU1058" s="319"/>
      <c r="AV1058" s="319"/>
      <c r="AW1058" s="319"/>
      <c r="AX1058" s="319"/>
      <c r="AY1058" s="319"/>
      <c r="AZ1058" s="319"/>
      <c r="BA1058" s="319"/>
      <c r="BB1058" s="319"/>
      <c r="BC1058" s="319"/>
      <c r="BD1058" s="319"/>
      <c r="BE1058" s="319"/>
      <c r="BF1058" s="319"/>
      <c r="BG1058" s="319"/>
      <c r="BH1058" s="319"/>
      <c r="BI1058" s="319"/>
      <c r="BJ1058" s="319"/>
      <c r="BK1058" s="319"/>
      <c r="BL1058" s="319"/>
      <c r="BM1058" s="319"/>
      <c r="BN1058" s="319"/>
      <c r="BO1058" s="319"/>
      <c r="BP1058" s="319"/>
      <c r="BQ1058" s="319"/>
      <c r="BR1058" s="319"/>
      <c r="BS1058" s="319"/>
      <c r="BT1058" s="319"/>
      <c r="BU1058" s="319"/>
      <c r="BV1058" s="319"/>
      <c r="BW1058" s="319"/>
      <c r="BX1058" s="319"/>
      <c r="BY1058" s="319"/>
      <c r="BZ1058" s="319"/>
      <c r="CA1058" s="319"/>
      <c r="CB1058" s="319"/>
      <c r="CC1058" s="319"/>
      <c r="CD1058" s="319"/>
      <c r="CE1058" s="319"/>
      <c r="CF1058" s="319"/>
      <c r="CG1058" s="319"/>
      <c r="CH1058" s="319"/>
      <c r="CI1058" s="319"/>
      <c r="CJ1058" s="319"/>
      <c r="CK1058" s="319"/>
    </row>
    <row r="1059" spans="1:89">
      <c r="A1059" s="315"/>
      <c r="B1059" s="423"/>
      <c r="C1059" s="424"/>
      <c r="D1059" s="424"/>
      <c r="E1059" s="424"/>
      <c r="F1059" s="424"/>
      <c r="G1059" s="424"/>
      <c r="H1059" s="424"/>
      <c r="I1059" s="424"/>
      <c r="J1059" s="424"/>
      <c r="K1059" s="425"/>
      <c r="L1059" s="320"/>
      <c r="M1059" s="319"/>
      <c r="N1059" s="319"/>
      <c r="O1059" s="319"/>
      <c r="P1059" s="319"/>
      <c r="Q1059" s="319"/>
      <c r="R1059" s="319"/>
      <c r="S1059" s="319"/>
      <c r="T1059" s="319"/>
      <c r="U1059" s="319"/>
      <c r="V1059" s="319"/>
      <c r="W1059" s="319"/>
      <c r="X1059" s="319"/>
      <c r="Y1059" s="319"/>
      <c r="Z1059" s="319"/>
      <c r="AA1059" s="319"/>
      <c r="AB1059" s="319"/>
      <c r="AC1059" s="319"/>
      <c r="AD1059" s="319"/>
      <c r="AE1059" s="319"/>
      <c r="AF1059" s="319"/>
      <c r="AG1059" s="319"/>
      <c r="AH1059" s="319"/>
      <c r="AI1059" s="319"/>
      <c r="AJ1059" s="319"/>
      <c r="AK1059" s="319"/>
      <c r="AL1059" s="319"/>
      <c r="AM1059" s="319"/>
      <c r="AN1059" s="319"/>
      <c r="AO1059" s="319"/>
      <c r="AP1059" s="319"/>
      <c r="AQ1059" s="319"/>
      <c r="AR1059" s="319"/>
      <c r="AS1059" s="319"/>
      <c r="AT1059" s="319"/>
      <c r="AU1059" s="319"/>
      <c r="AV1059" s="319"/>
      <c r="AW1059" s="319"/>
      <c r="AX1059" s="319"/>
      <c r="AY1059" s="319"/>
      <c r="AZ1059" s="319"/>
      <c r="BA1059" s="319"/>
      <c r="BB1059" s="319"/>
      <c r="BC1059" s="319"/>
      <c r="BD1059" s="319"/>
      <c r="BE1059" s="319"/>
      <c r="BF1059" s="319"/>
      <c r="BG1059" s="319"/>
      <c r="BH1059" s="319"/>
      <c r="BI1059" s="319"/>
      <c r="BJ1059" s="319"/>
      <c r="BK1059" s="319"/>
      <c r="BL1059" s="319"/>
      <c r="BM1059" s="319"/>
      <c r="BN1059" s="319"/>
      <c r="BO1059" s="319"/>
      <c r="BP1059" s="319"/>
      <c r="BQ1059" s="319"/>
      <c r="BR1059" s="319"/>
      <c r="BS1059" s="319"/>
      <c r="BT1059" s="319"/>
      <c r="BU1059" s="319"/>
      <c r="BV1059" s="319"/>
      <c r="BW1059" s="319"/>
      <c r="BX1059" s="319"/>
      <c r="BY1059" s="319"/>
      <c r="BZ1059" s="319"/>
      <c r="CA1059" s="319"/>
      <c r="CB1059" s="319"/>
      <c r="CC1059" s="319"/>
      <c r="CD1059" s="319"/>
      <c r="CE1059" s="319"/>
      <c r="CF1059" s="319"/>
      <c r="CG1059" s="319"/>
      <c r="CH1059" s="319"/>
      <c r="CI1059" s="319"/>
      <c r="CJ1059" s="319"/>
      <c r="CK1059" s="319"/>
    </row>
    <row r="1060" spans="1:89">
      <c r="A1060" s="315"/>
      <c r="B1060" s="423"/>
      <c r="C1060" s="424"/>
      <c r="D1060" s="424"/>
      <c r="E1060" s="424"/>
      <c r="F1060" s="424"/>
      <c r="G1060" s="424"/>
      <c r="H1060" s="424"/>
      <c r="I1060" s="424"/>
      <c r="J1060" s="424"/>
      <c r="K1060" s="425"/>
      <c r="L1060" s="320"/>
      <c r="M1060" s="319"/>
      <c r="N1060" s="319"/>
      <c r="O1060" s="319"/>
      <c r="P1060" s="319"/>
      <c r="Q1060" s="319"/>
      <c r="R1060" s="319"/>
      <c r="S1060" s="319"/>
      <c r="T1060" s="319"/>
      <c r="U1060" s="319"/>
      <c r="V1060" s="319"/>
      <c r="W1060" s="319"/>
      <c r="X1060" s="319"/>
      <c r="Y1060" s="319"/>
      <c r="Z1060" s="319"/>
      <c r="AA1060" s="319"/>
      <c r="AB1060" s="319"/>
      <c r="AC1060" s="319"/>
      <c r="AD1060" s="319"/>
      <c r="AE1060" s="319"/>
      <c r="AF1060" s="319"/>
      <c r="AG1060" s="319"/>
      <c r="AH1060" s="319"/>
      <c r="AI1060" s="319"/>
      <c r="AJ1060" s="319"/>
      <c r="AK1060" s="319"/>
      <c r="AL1060" s="319"/>
      <c r="AM1060" s="319"/>
      <c r="AN1060" s="319"/>
      <c r="AO1060" s="319"/>
      <c r="AP1060" s="319"/>
      <c r="AQ1060" s="319"/>
      <c r="AR1060" s="319"/>
      <c r="AS1060" s="319"/>
      <c r="AT1060" s="319"/>
      <c r="AU1060" s="319"/>
      <c r="AV1060" s="319"/>
      <c r="AW1060" s="319"/>
      <c r="AX1060" s="319"/>
      <c r="AY1060" s="319"/>
      <c r="AZ1060" s="319"/>
      <c r="BA1060" s="319"/>
      <c r="BB1060" s="319"/>
      <c r="BC1060" s="319"/>
      <c r="BD1060" s="319"/>
      <c r="BE1060" s="319"/>
      <c r="BF1060" s="319"/>
      <c r="BG1060" s="319"/>
      <c r="BH1060" s="319"/>
      <c r="BI1060" s="319"/>
      <c r="BJ1060" s="319"/>
      <c r="BK1060" s="319"/>
      <c r="BL1060" s="319"/>
      <c r="BM1060" s="319"/>
      <c r="BN1060" s="319"/>
      <c r="BO1060" s="319"/>
      <c r="BP1060" s="319"/>
      <c r="BQ1060" s="319"/>
      <c r="BR1060" s="319"/>
      <c r="BS1060" s="319"/>
      <c r="BT1060" s="319"/>
      <c r="BU1060" s="319"/>
      <c r="BV1060" s="319"/>
      <c r="BW1060" s="319"/>
      <c r="BX1060" s="319"/>
      <c r="BY1060" s="319"/>
      <c r="BZ1060" s="319"/>
      <c r="CA1060" s="319"/>
      <c r="CB1060" s="319"/>
      <c r="CC1060" s="319"/>
      <c r="CD1060" s="319"/>
      <c r="CE1060" s="319"/>
      <c r="CF1060" s="319"/>
      <c r="CG1060" s="319"/>
      <c r="CH1060" s="319"/>
      <c r="CI1060" s="319"/>
      <c r="CJ1060" s="319"/>
      <c r="CK1060" s="319"/>
    </row>
    <row r="1061" spans="1:89">
      <c r="A1061" s="315"/>
      <c r="B1061" s="423"/>
      <c r="C1061" s="424"/>
      <c r="D1061" s="424"/>
      <c r="E1061" s="424"/>
      <c r="F1061" s="424"/>
      <c r="G1061" s="424"/>
      <c r="H1061" s="424"/>
      <c r="I1061" s="424"/>
      <c r="J1061" s="424"/>
      <c r="K1061" s="425"/>
      <c r="L1061" s="320"/>
      <c r="M1061" s="319"/>
      <c r="N1061" s="319"/>
      <c r="O1061" s="319"/>
      <c r="P1061" s="319"/>
      <c r="Q1061" s="319"/>
      <c r="R1061" s="319"/>
      <c r="S1061" s="319"/>
      <c r="T1061" s="319"/>
      <c r="U1061" s="319"/>
      <c r="V1061" s="319"/>
      <c r="W1061" s="319"/>
      <c r="X1061" s="319"/>
      <c r="Y1061" s="319"/>
      <c r="Z1061" s="319"/>
      <c r="AA1061" s="319"/>
      <c r="AB1061" s="319"/>
      <c r="AC1061" s="319"/>
      <c r="AD1061" s="319"/>
      <c r="AE1061" s="319"/>
      <c r="AF1061" s="319"/>
      <c r="AG1061" s="319"/>
      <c r="AH1061" s="319"/>
      <c r="AI1061" s="319"/>
      <c r="AJ1061" s="319"/>
      <c r="AK1061" s="319"/>
      <c r="AL1061" s="319"/>
      <c r="AM1061" s="319"/>
      <c r="AN1061" s="319"/>
      <c r="AO1061" s="319"/>
      <c r="AP1061" s="319"/>
      <c r="AQ1061" s="319"/>
      <c r="AR1061" s="319"/>
      <c r="AS1061" s="319"/>
      <c r="AT1061" s="319"/>
      <c r="AU1061" s="319"/>
      <c r="AV1061" s="319"/>
      <c r="AW1061" s="319"/>
      <c r="AX1061" s="319"/>
      <c r="AY1061" s="319"/>
      <c r="AZ1061" s="319"/>
      <c r="BA1061" s="319"/>
      <c r="BB1061" s="319"/>
      <c r="BC1061" s="319"/>
      <c r="BD1061" s="319"/>
      <c r="BE1061" s="319"/>
      <c r="BF1061" s="319"/>
      <c r="BG1061" s="319"/>
      <c r="BH1061" s="319"/>
      <c r="BI1061" s="319"/>
      <c r="BJ1061" s="319"/>
      <c r="BK1061" s="319"/>
      <c r="BL1061" s="319"/>
      <c r="BM1061" s="319"/>
      <c r="BN1061" s="319"/>
      <c r="BO1061" s="319"/>
      <c r="BP1061" s="319"/>
      <c r="BQ1061" s="319"/>
      <c r="BR1061" s="319"/>
      <c r="BS1061" s="319"/>
      <c r="BT1061" s="319"/>
      <c r="BU1061" s="319"/>
      <c r="BV1061" s="319"/>
      <c r="BW1061" s="319"/>
      <c r="BX1061" s="319"/>
      <c r="BY1061" s="319"/>
      <c r="BZ1061" s="319"/>
      <c r="CA1061" s="319"/>
      <c r="CB1061" s="319"/>
      <c r="CC1061" s="319"/>
      <c r="CD1061" s="319"/>
      <c r="CE1061" s="319"/>
      <c r="CF1061" s="319"/>
      <c r="CG1061" s="319"/>
      <c r="CH1061" s="319"/>
      <c r="CI1061" s="319"/>
      <c r="CJ1061" s="319"/>
      <c r="CK1061" s="319"/>
    </row>
    <row r="1062" spans="1:89">
      <c r="A1062" s="315"/>
      <c r="B1062" s="423"/>
      <c r="C1062" s="424"/>
      <c r="D1062" s="424"/>
      <c r="E1062" s="424"/>
      <c r="F1062" s="424"/>
      <c r="G1062" s="424"/>
      <c r="H1062" s="424"/>
      <c r="I1062" s="424"/>
      <c r="J1062" s="424"/>
      <c r="K1062" s="425"/>
      <c r="L1062" s="320"/>
      <c r="M1062" s="319"/>
      <c r="N1062" s="319"/>
      <c r="O1062" s="319"/>
      <c r="P1062" s="319"/>
      <c r="Q1062" s="319"/>
      <c r="R1062" s="319"/>
      <c r="S1062" s="319"/>
      <c r="T1062" s="319"/>
      <c r="U1062" s="319"/>
      <c r="V1062" s="319"/>
      <c r="W1062" s="319"/>
      <c r="X1062" s="319"/>
      <c r="Y1062" s="319"/>
      <c r="Z1062" s="319"/>
      <c r="AA1062" s="319"/>
      <c r="AB1062" s="319"/>
      <c r="AC1062" s="319"/>
      <c r="AD1062" s="319"/>
      <c r="AE1062" s="319"/>
      <c r="AF1062" s="319"/>
      <c r="AG1062" s="319"/>
      <c r="AH1062" s="319"/>
      <c r="AI1062" s="319"/>
      <c r="AJ1062" s="319"/>
      <c r="AK1062" s="319"/>
      <c r="AL1062" s="319"/>
      <c r="AM1062" s="319"/>
      <c r="AN1062" s="319"/>
      <c r="AO1062" s="319"/>
      <c r="AP1062" s="319"/>
      <c r="AQ1062" s="319"/>
      <c r="AR1062" s="319"/>
      <c r="AS1062" s="319"/>
      <c r="AT1062" s="319"/>
      <c r="AU1062" s="319"/>
      <c r="AV1062" s="319"/>
      <c r="AW1062" s="319"/>
      <c r="AX1062" s="319"/>
      <c r="AY1062" s="319"/>
      <c r="AZ1062" s="319"/>
      <c r="BA1062" s="319"/>
      <c r="BB1062" s="319"/>
      <c r="BC1062" s="319"/>
      <c r="BD1062" s="319"/>
      <c r="BE1062" s="319"/>
      <c r="BF1062" s="319"/>
      <c r="BG1062" s="319"/>
      <c r="BH1062" s="319"/>
      <c r="BI1062" s="319"/>
      <c r="BJ1062" s="319"/>
      <c r="BK1062" s="319"/>
      <c r="BL1062" s="319"/>
      <c r="BM1062" s="319"/>
      <c r="BN1062" s="319"/>
      <c r="BO1062" s="319"/>
      <c r="BP1062" s="319"/>
      <c r="BQ1062" s="319"/>
      <c r="BR1062" s="319"/>
      <c r="BS1062" s="319"/>
      <c r="BT1062" s="319"/>
      <c r="BU1062" s="319"/>
      <c r="BV1062" s="319"/>
      <c r="BW1062" s="319"/>
      <c r="BX1062" s="319"/>
      <c r="BY1062" s="319"/>
      <c r="BZ1062" s="319"/>
      <c r="CA1062" s="319"/>
      <c r="CB1062" s="319"/>
      <c r="CC1062" s="319"/>
      <c r="CD1062" s="319"/>
      <c r="CE1062" s="319"/>
      <c r="CF1062" s="319"/>
      <c r="CG1062" s="319"/>
      <c r="CH1062" s="319"/>
      <c r="CI1062" s="319"/>
      <c r="CJ1062" s="319"/>
      <c r="CK1062" s="319"/>
    </row>
    <row r="1063" spans="1:89">
      <c r="A1063" s="315"/>
      <c r="B1063" s="423"/>
      <c r="C1063" s="424"/>
      <c r="D1063" s="424"/>
      <c r="E1063" s="424"/>
      <c r="F1063" s="424"/>
      <c r="G1063" s="424"/>
      <c r="H1063" s="424"/>
      <c r="I1063" s="424"/>
      <c r="J1063" s="424"/>
      <c r="K1063" s="425"/>
      <c r="L1063" s="320"/>
      <c r="M1063" s="319"/>
      <c r="N1063" s="319"/>
      <c r="O1063" s="319"/>
      <c r="P1063" s="319"/>
      <c r="Q1063" s="319"/>
      <c r="R1063" s="319"/>
      <c r="S1063" s="319"/>
      <c r="T1063" s="319"/>
      <c r="U1063" s="319"/>
      <c r="V1063" s="319"/>
      <c r="W1063" s="319"/>
      <c r="X1063" s="319"/>
      <c r="Y1063" s="319"/>
      <c r="Z1063" s="319"/>
      <c r="AA1063" s="319"/>
      <c r="AB1063" s="319"/>
      <c r="AC1063" s="319"/>
      <c r="AD1063" s="319"/>
      <c r="AE1063" s="319"/>
      <c r="AF1063" s="319"/>
      <c r="AG1063" s="319"/>
      <c r="AH1063" s="319"/>
      <c r="AI1063" s="319"/>
      <c r="AJ1063" s="319"/>
      <c r="AK1063" s="319"/>
      <c r="AL1063" s="319"/>
      <c r="AM1063" s="319"/>
      <c r="AN1063" s="319"/>
      <c r="AO1063" s="319"/>
      <c r="AP1063" s="319"/>
      <c r="AQ1063" s="319"/>
      <c r="AR1063" s="319"/>
      <c r="AS1063" s="319"/>
      <c r="AT1063" s="319"/>
      <c r="AU1063" s="319"/>
      <c r="AV1063" s="319"/>
      <c r="AW1063" s="319"/>
      <c r="AX1063" s="319"/>
      <c r="AY1063" s="319"/>
      <c r="AZ1063" s="319"/>
      <c r="BA1063" s="319"/>
      <c r="BB1063" s="319"/>
      <c r="BC1063" s="319"/>
      <c r="BD1063" s="319"/>
      <c r="BE1063" s="319"/>
      <c r="BF1063" s="319"/>
      <c r="BG1063" s="319"/>
      <c r="BH1063" s="319"/>
      <c r="BI1063" s="319"/>
      <c r="BJ1063" s="319"/>
      <c r="BK1063" s="319"/>
      <c r="BL1063" s="319"/>
      <c r="BM1063" s="319"/>
      <c r="BN1063" s="319"/>
      <c r="BO1063" s="319"/>
      <c r="BP1063" s="319"/>
      <c r="BQ1063" s="319"/>
      <c r="BR1063" s="319"/>
      <c r="BS1063" s="319"/>
      <c r="BT1063" s="319"/>
      <c r="BU1063" s="319"/>
      <c r="BV1063" s="319"/>
      <c r="BW1063" s="319"/>
      <c r="BX1063" s="319"/>
      <c r="BY1063" s="319"/>
      <c r="BZ1063" s="319"/>
      <c r="CA1063" s="319"/>
      <c r="CB1063" s="319"/>
      <c r="CC1063" s="319"/>
      <c r="CD1063" s="319"/>
      <c r="CE1063" s="319"/>
      <c r="CF1063" s="319"/>
      <c r="CG1063" s="319"/>
      <c r="CH1063" s="319"/>
      <c r="CI1063" s="319"/>
      <c r="CJ1063" s="319"/>
      <c r="CK1063" s="319"/>
    </row>
    <row r="1064" spans="1:89">
      <c r="A1064" s="315"/>
      <c r="B1064" s="423"/>
      <c r="C1064" s="424"/>
      <c r="D1064" s="424"/>
      <c r="E1064" s="424"/>
      <c r="F1064" s="424"/>
      <c r="G1064" s="424"/>
      <c r="H1064" s="424"/>
      <c r="I1064" s="424"/>
      <c r="J1064" s="424"/>
      <c r="K1064" s="425"/>
      <c r="L1064" s="320"/>
      <c r="M1064" s="319"/>
      <c r="N1064" s="319"/>
      <c r="O1064" s="319"/>
      <c r="P1064" s="319"/>
      <c r="Q1064" s="319"/>
      <c r="R1064" s="319"/>
      <c r="S1064" s="319"/>
      <c r="T1064" s="319"/>
      <c r="U1064" s="319"/>
      <c r="V1064" s="319"/>
      <c r="W1064" s="319"/>
      <c r="X1064" s="319"/>
      <c r="Y1064" s="319"/>
      <c r="Z1064" s="319"/>
      <c r="AA1064" s="319"/>
      <c r="AB1064" s="319"/>
      <c r="AC1064" s="319"/>
      <c r="AD1064" s="319"/>
      <c r="AE1064" s="319"/>
      <c r="AF1064" s="319"/>
      <c r="AG1064" s="319"/>
      <c r="AH1064" s="319"/>
      <c r="AI1064" s="319"/>
      <c r="AJ1064" s="319"/>
      <c r="AK1064" s="319"/>
      <c r="AL1064" s="319"/>
      <c r="AM1064" s="319"/>
      <c r="AN1064" s="319"/>
      <c r="AO1064" s="319"/>
      <c r="AP1064" s="319"/>
      <c r="AQ1064" s="319"/>
      <c r="AR1064" s="319"/>
      <c r="AS1064" s="319"/>
      <c r="AT1064" s="319"/>
      <c r="AU1064" s="319"/>
      <c r="AV1064" s="319"/>
      <c r="AW1064" s="319"/>
      <c r="AX1064" s="319"/>
      <c r="AY1064" s="319"/>
      <c r="AZ1064" s="319"/>
      <c r="BA1064" s="319"/>
      <c r="BB1064" s="319"/>
      <c r="BC1064" s="319"/>
      <c r="BD1064" s="319"/>
      <c r="BE1064" s="319"/>
      <c r="BF1064" s="319"/>
      <c r="BG1064" s="319"/>
      <c r="BH1064" s="319"/>
      <c r="BI1064" s="319"/>
      <c r="BJ1064" s="319"/>
      <c r="BK1064" s="319"/>
      <c r="BL1064" s="319"/>
      <c r="BM1064" s="319"/>
      <c r="BN1064" s="319"/>
      <c r="BO1064" s="319"/>
      <c r="BP1064" s="319"/>
      <c r="BQ1064" s="319"/>
      <c r="BR1064" s="319"/>
      <c r="BS1064" s="319"/>
      <c r="BT1064" s="319"/>
      <c r="BU1064" s="319"/>
      <c r="BV1064" s="319"/>
      <c r="BW1064" s="319"/>
      <c r="BX1064" s="319"/>
      <c r="BY1064" s="319"/>
      <c r="BZ1064" s="319"/>
      <c r="CA1064" s="319"/>
      <c r="CB1064" s="319"/>
      <c r="CC1064" s="319"/>
      <c r="CD1064" s="319"/>
      <c r="CE1064" s="319"/>
      <c r="CF1064" s="319"/>
      <c r="CG1064" s="319"/>
      <c r="CH1064" s="319"/>
      <c r="CI1064" s="319"/>
      <c r="CJ1064" s="319"/>
      <c r="CK1064" s="319"/>
    </row>
    <row r="1065" spans="1:89">
      <c r="A1065" s="315"/>
      <c r="B1065" s="423"/>
      <c r="C1065" s="424"/>
      <c r="D1065" s="424"/>
      <c r="E1065" s="424"/>
      <c r="F1065" s="424"/>
      <c r="G1065" s="424"/>
      <c r="H1065" s="424"/>
      <c r="I1065" s="424"/>
      <c r="J1065" s="424"/>
      <c r="K1065" s="425"/>
      <c r="L1065" s="320"/>
      <c r="M1065" s="319"/>
      <c r="N1065" s="319"/>
      <c r="O1065" s="319"/>
      <c r="P1065" s="319"/>
      <c r="Q1065" s="319"/>
      <c r="R1065" s="319"/>
      <c r="S1065" s="319"/>
      <c r="T1065" s="319"/>
      <c r="U1065" s="319"/>
      <c r="V1065" s="319"/>
      <c r="W1065" s="319"/>
      <c r="X1065" s="319"/>
      <c r="Y1065" s="319"/>
      <c r="Z1065" s="319"/>
      <c r="AA1065" s="319"/>
      <c r="AB1065" s="319"/>
      <c r="AC1065" s="319"/>
      <c r="AD1065" s="319"/>
      <c r="AE1065" s="319"/>
      <c r="AF1065" s="319"/>
      <c r="AG1065" s="319"/>
      <c r="AH1065" s="319"/>
      <c r="AI1065" s="319"/>
      <c r="AJ1065" s="319"/>
      <c r="AK1065" s="319"/>
      <c r="AL1065" s="319"/>
      <c r="AM1065" s="319"/>
      <c r="AN1065" s="319"/>
      <c r="AO1065" s="319"/>
      <c r="AP1065" s="319"/>
      <c r="AQ1065" s="319"/>
      <c r="AR1065" s="319"/>
      <c r="AS1065" s="319"/>
      <c r="AT1065" s="319"/>
      <c r="AU1065" s="319"/>
      <c r="AV1065" s="319"/>
      <c r="AW1065" s="319"/>
      <c r="AX1065" s="319"/>
      <c r="AY1065" s="319"/>
      <c r="AZ1065" s="319"/>
      <c r="BA1065" s="319"/>
      <c r="BB1065" s="319"/>
      <c r="BC1065" s="319"/>
      <c r="BD1065" s="319"/>
      <c r="BE1065" s="319"/>
      <c r="BF1065" s="319"/>
      <c r="BG1065" s="319"/>
      <c r="BH1065" s="319"/>
      <c r="BI1065" s="319"/>
      <c r="BJ1065" s="319"/>
      <c r="BK1065" s="319"/>
      <c r="BL1065" s="319"/>
      <c r="BM1065" s="319"/>
      <c r="BN1065" s="319"/>
      <c r="BO1065" s="319"/>
      <c r="BP1065" s="319"/>
      <c r="BQ1065" s="319"/>
      <c r="BR1065" s="319"/>
      <c r="BS1065" s="319"/>
      <c r="BT1065" s="319"/>
      <c r="BU1065" s="319"/>
      <c r="BV1065" s="319"/>
      <c r="BW1065" s="319"/>
      <c r="BX1065" s="319"/>
      <c r="BY1065" s="319"/>
      <c r="BZ1065" s="319"/>
      <c r="CA1065" s="319"/>
      <c r="CB1065" s="319"/>
      <c r="CC1065" s="319"/>
      <c r="CD1065" s="319"/>
      <c r="CE1065" s="319"/>
      <c r="CF1065" s="319"/>
      <c r="CG1065" s="319"/>
      <c r="CH1065" s="319"/>
      <c r="CI1065" s="319"/>
      <c r="CJ1065" s="319"/>
      <c r="CK1065" s="319"/>
    </row>
    <row r="1066" spans="1:89">
      <c r="A1066" s="315"/>
      <c r="B1066" s="423"/>
      <c r="C1066" s="424"/>
      <c r="D1066" s="424"/>
      <c r="E1066" s="424"/>
      <c r="F1066" s="424"/>
      <c r="G1066" s="424"/>
      <c r="H1066" s="424"/>
      <c r="I1066" s="424"/>
      <c r="J1066" s="424"/>
      <c r="K1066" s="425"/>
      <c r="L1066" s="320"/>
      <c r="M1066" s="319"/>
      <c r="N1066" s="319"/>
      <c r="O1066" s="319"/>
      <c r="P1066" s="319"/>
      <c r="Q1066" s="319"/>
      <c r="R1066" s="319"/>
      <c r="S1066" s="319"/>
      <c r="T1066" s="319"/>
      <c r="U1066" s="319"/>
      <c r="V1066" s="319"/>
      <c r="W1066" s="319"/>
      <c r="X1066" s="319"/>
      <c r="Y1066" s="319"/>
      <c r="Z1066" s="319"/>
      <c r="AA1066" s="319"/>
      <c r="AB1066" s="319"/>
      <c r="AC1066" s="319"/>
      <c r="AD1066" s="319"/>
      <c r="AE1066" s="319"/>
      <c r="AF1066" s="319"/>
      <c r="AG1066" s="319"/>
      <c r="AH1066" s="319"/>
      <c r="AI1066" s="319"/>
      <c r="AJ1066" s="319"/>
      <c r="AK1066" s="319"/>
      <c r="AL1066" s="319"/>
      <c r="AM1066" s="319"/>
      <c r="AN1066" s="319"/>
      <c r="AO1066" s="319"/>
      <c r="AP1066" s="319"/>
      <c r="AQ1066" s="319"/>
      <c r="AR1066" s="319"/>
      <c r="AS1066" s="319"/>
      <c r="AT1066" s="319"/>
      <c r="AU1066" s="319"/>
      <c r="AV1066" s="319"/>
      <c r="AW1066" s="319"/>
      <c r="AX1066" s="319"/>
      <c r="AY1066" s="319"/>
      <c r="AZ1066" s="319"/>
      <c r="BA1066" s="319"/>
      <c r="BB1066" s="319"/>
      <c r="BC1066" s="319"/>
      <c r="BD1066" s="319"/>
      <c r="BE1066" s="319"/>
      <c r="BF1066" s="319"/>
      <c r="BG1066" s="319"/>
      <c r="BH1066" s="319"/>
      <c r="BI1066" s="319"/>
      <c r="BJ1066" s="319"/>
      <c r="BK1066" s="319"/>
      <c r="BL1066" s="319"/>
      <c r="BM1066" s="319"/>
      <c r="BN1066" s="319"/>
      <c r="BO1066" s="319"/>
      <c r="BP1066" s="319"/>
      <c r="BQ1066" s="319"/>
      <c r="BR1066" s="319"/>
      <c r="BS1066" s="319"/>
      <c r="BT1066" s="319"/>
      <c r="BU1066" s="319"/>
      <c r="BV1066" s="319"/>
      <c r="BW1066" s="319"/>
      <c r="BX1066" s="319"/>
      <c r="BY1066" s="319"/>
      <c r="BZ1066" s="319"/>
      <c r="CA1066" s="319"/>
      <c r="CB1066" s="319"/>
      <c r="CC1066" s="319"/>
      <c r="CD1066" s="319"/>
      <c r="CE1066" s="319"/>
      <c r="CF1066" s="319"/>
      <c r="CG1066" s="319"/>
      <c r="CH1066" s="319"/>
      <c r="CI1066" s="319"/>
      <c r="CJ1066" s="319"/>
      <c r="CK1066" s="319"/>
    </row>
    <row r="1067" spans="1:89">
      <c r="A1067" s="315"/>
      <c r="B1067" s="423"/>
      <c r="C1067" s="424"/>
      <c r="D1067" s="424"/>
      <c r="E1067" s="424"/>
      <c r="F1067" s="424"/>
      <c r="G1067" s="424"/>
      <c r="H1067" s="424"/>
      <c r="I1067" s="424"/>
      <c r="J1067" s="424"/>
      <c r="K1067" s="425"/>
      <c r="L1067" s="320"/>
      <c r="M1067" s="319"/>
      <c r="N1067" s="319"/>
      <c r="O1067" s="319"/>
      <c r="P1067" s="319"/>
      <c r="Q1067" s="319"/>
      <c r="R1067" s="319"/>
      <c r="S1067" s="319"/>
      <c r="T1067" s="319"/>
      <c r="U1067" s="319"/>
      <c r="V1067" s="319"/>
      <c r="W1067" s="319"/>
      <c r="X1067" s="319"/>
      <c r="Y1067" s="319"/>
      <c r="Z1067" s="319"/>
      <c r="AA1067" s="319"/>
      <c r="AB1067" s="319"/>
      <c r="AC1067" s="319"/>
      <c r="AD1067" s="319"/>
      <c r="AE1067" s="319"/>
      <c r="AF1067" s="319"/>
      <c r="AG1067" s="319"/>
      <c r="AH1067" s="319"/>
      <c r="AI1067" s="319"/>
      <c r="AJ1067" s="319"/>
      <c r="AK1067" s="319"/>
      <c r="AL1067" s="319"/>
      <c r="AM1067" s="319"/>
      <c r="AN1067" s="319"/>
      <c r="AO1067" s="319"/>
      <c r="AP1067" s="319"/>
      <c r="AQ1067" s="319"/>
      <c r="AR1067" s="319"/>
      <c r="AS1067" s="319"/>
      <c r="AT1067" s="319"/>
      <c r="AU1067" s="319"/>
      <c r="AV1067" s="319"/>
      <c r="AW1067" s="319"/>
      <c r="AX1067" s="319"/>
      <c r="AY1067" s="319"/>
      <c r="AZ1067" s="319"/>
      <c r="BA1067" s="319"/>
      <c r="BB1067" s="319"/>
      <c r="BC1067" s="319"/>
      <c r="BD1067" s="319"/>
      <c r="BE1067" s="319"/>
      <c r="BF1067" s="319"/>
      <c r="BG1067" s="319"/>
      <c r="BH1067" s="319"/>
      <c r="BI1067" s="319"/>
      <c r="BJ1067" s="319"/>
      <c r="BK1067" s="319"/>
      <c r="BL1067" s="319"/>
      <c r="BM1067" s="319"/>
      <c r="BN1067" s="319"/>
      <c r="BO1067" s="319"/>
      <c r="BP1067" s="319"/>
      <c r="BQ1067" s="319"/>
      <c r="BR1067" s="319"/>
      <c r="BS1067" s="319"/>
      <c r="BT1067" s="319"/>
      <c r="BU1067" s="319"/>
      <c r="BV1067" s="319"/>
      <c r="BW1067" s="319"/>
      <c r="BX1067" s="319"/>
      <c r="BY1067" s="319"/>
      <c r="BZ1067" s="319"/>
      <c r="CA1067" s="319"/>
      <c r="CB1067" s="319"/>
      <c r="CC1067" s="319"/>
      <c r="CD1067" s="319"/>
      <c r="CE1067" s="319"/>
      <c r="CF1067" s="319"/>
      <c r="CG1067" s="319"/>
      <c r="CH1067" s="319"/>
      <c r="CI1067" s="319"/>
      <c r="CJ1067" s="319"/>
      <c r="CK1067" s="319"/>
    </row>
    <row r="1068" spans="1:89">
      <c r="A1068" s="315"/>
      <c r="B1068" s="423"/>
      <c r="C1068" s="424"/>
      <c r="D1068" s="424"/>
      <c r="E1068" s="424"/>
      <c r="F1068" s="424"/>
      <c r="G1068" s="424"/>
      <c r="H1068" s="424"/>
      <c r="I1068" s="424"/>
      <c r="J1068" s="424"/>
      <c r="K1068" s="425"/>
      <c r="L1068" s="320"/>
      <c r="M1068" s="319"/>
      <c r="N1068" s="319"/>
      <c r="O1068" s="319"/>
      <c r="P1068" s="319"/>
      <c r="Q1068" s="319"/>
      <c r="R1068" s="319"/>
      <c r="S1068" s="319"/>
      <c r="T1068" s="319"/>
      <c r="U1068" s="319"/>
      <c r="V1068" s="319"/>
      <c r="W1068" s="319"/>
      <c r="X1068" s="319"/>
      <c r="Y1068" s="319"/>
      <c r="Z1068" s="319"/>
      <c r="AA1068" s="319"/>
      <c r="AB1068" s="319"/>
      <c r="AC1068" s="319"/>
      <c r="AD1068" s="319"/>
      <c r="AE1068" s="319"/>
      <c r="AF1068" s="319"/>
      <c r="AG1068" s="319"/>
      <c r="AH1068" s="319"/>
      <c r="AI1068" s="319"/>
      <c r="AJ1068" s="319"/>
      <c r="AK1068" s="319"/>
      <c r="AL1068" s="319"/>
      <c r="AM1068" s="319"/>
      <c r="AN1068" s="319"/>
      <c r="AO1068" s="319"/>
      <c r="AP1068" s="319"/>
      <c r="AQ1068" s="319"/>
      <c r="AR1068" s="319"/>
      <c r="AS1068" s="319"/>
      <c r="AT1068" s="319"/>
      <c r="AU1068" s="319"/>
      <c r="AV1068" s="319"/>
      <c r="AW1068" s="319"/>
      <c r="AX1068" s="319"/>
      <c r="AY1068" s="319"/>
      <c r="AZ1068" s="319"/>
      <c r="BA1068" s="319"/>
      <c r="BB1068" s="319"/>
      <c r="BC1068" s="319"/>
      <c r="BD1068" s="319"/>
      <c r="BE1068" s="319"/>
      <c r="BF1068" s="319"/>
      <c r="BG1068" s="319"/>
      <c r="BH1068" s="319"/>
      <c r="BI1068" s="319"/>
      <c r="BJ1068" s="319"/>
      <c r="BK1068" s="319"/>
      <c r="BL1068" s="319"/>
      <c r="BM1068" s="319"/>
      <c r="BN1068" s="319"/>
      <c r="BO1068" s="319"/>
      <c r="BP1068" s="319"/>
      <c r="BQ1068" s="319"/>
      <c r="BR1068" s="319"/>
      <c r="BS1068" s="319"/>
      <c r="BT1068" s="319"/>
      <c r="BU1068" s="319"/>
      <c r="BV1068" s="319"/>
      <c r="BW1068" s="319"/>
      <c r="BX1068" s="319"/>
      <c r="BY1068" s="319"/>
      <c r="BZ1068" s="319"/>
      <c r="CA1068" s="319"/>
      <c r="CB1068" s="319"/>
      <c r="CC1068" s="319"/>
      <c r="CD1068" s="319"/>
      <c r="CE1068" s="319"/>
      <c r="CF1068" s="319"/>
      <c r="CG1068" s="319"/>
      <c r="CH1068" s="319"/>
      <c r="CI1068" s="319"/>
      <c r="CJ1068" s="319"/>
      <c r="CK1068" s="319"/>
    </row>
    <row r="1069" spans="1:89">
      <c r="A1069" s="315"/>
      <c r="B1069" s="423"/>
      <c r="C1069" s="424"/>
      <c r="D1069" s="424"/>
      <c r="E1069" s="424"/>
      <c r="F1069" s="424"/>
      <c r="G1069" s="424"/>
      <c r="H1069" s="424"/>
      <c r="I1069" s="424"/>
      <c r="J1069" s="424"/>
      <c r="K1069" s="425"/>
      <c r="L1069" s="320"/>
      <c r="M1069" s="319"/>
      <c r="N1069" s="319"/>
      <c r="O1069" s="319"/>
      <c r="P1069" s="319"/>
      <c r="Q1069" s="319"/>
      <c r="R1069" s="319"/>
      <c r="S1069" s="319"/>
      <c r="T1069" s="319"/>
      <c r="U1069" s="319"/>
      <c r="V1069" s="319"/>
      <c r="W1069" s="319"/>
      <c r="X1069" s="319"/>
      <c r="Y1069" s="319"/>
      <c r="Z1069" s="319"/>
      <c r="AA1069" s="319"/>
      <c r="AB1069" s="319"/>
      <c r="AC1069" s="319"/>
      <c r="AD1069" s="319"/>
      <c r="AE1069" s="319"/>
      <c r="AF1069" s="319"/>
      <c r="AG1069" s="319"/>
      <c r="AH1069" s="319"/>
      <c r="AI1069" s="319"/>
      <c r="AJ1069" s="319"/>
      <c r="AK1069" s="319"/>
      <c r="AL1069" s="319"/>
      <c r="AM1069" s="319"/>
      <c r="AN1069" s="319"/>
      <c r="AO1069" s="319"/>
      <c r="AP1069" s="319"/>
      <c r="AQ1069" s="319"/>
      <c r="AR1069" s="319"/>
      <c r="AS1069" s="319"/>
      <c r="AT1069" s="319"/>
      <c r="AU1069" s="319"/>
      <c r="AV1069" s="319"/>
      <c r="AW1069" s="319"/>
      <c r="AX1069" s="319"/>
      <c r="AY1069" s="319"/>
      <c r="AZ1069" s="319"/>
      <c r="BA1069" s="319"/>
      <c r="BB1069" s="319"/>
      <c r="BC1069" s="319"/>
      <c r="BD1069" s="319"/>
      <c r="BE1069" s="319"/>
      <c r="BF1069" s="319"/>
      <c r="BG1069" s="319"/>
      <c r="BH1069" s="319"/>
      <c r="BI1069" s="319"/>
      <c r="BJ1069" s="319"/>
      <c r="BK1069" s="319"/>
      <c r="BL1069" s="319"/>
      <c r="BM1069" s="319"/>
      <c r="BN1069" s="319"/>
      <c r="BO1069" s="319"/>
      <c r="BP1069" s="319"/>
      <c r="BQ1069" s="319"/>
      <c r="BR1069" s="319"/>
      <c r="BS1069" s="319"/>
      <c r="BT1069" s="319"/>
      <c r="BU1069" s="319"/>
      <c r="BV1069" s="319"/>
      <c r="BW1069" s="319"/>
      <c r="BX1069" s="319"/>
      <c r="BY1069" s="319"/>
      <c r="BZ1069" s="319"/>
      <c r="CA1069" s="319"/>
      <c r="CB1069" s="319"/>
      <c r="CC1069" s="319"/>
      <c r="CD1069" s="319"/>
      <c r="CE1069" s="319"/>
      <c r="CF1069" s="319"/>
      <c r="CG1069" s="319"/>
      <c r="CH1069" s="319"/>
      <c r="CI1069" s="319"/>
      <c r="CJ1069" s="319"/>
      <c r="CK1069" s="319"/>
    </row>
    <row r="1070" spans="1:89" s="3" customFormat="1">
      <c r="A1070" s="315"/>
      <c r="B1070" s="423"/>
      <c r="C1070" s="424"/>
      <c r="D1070" s="424"/>
      <c r="E1070" s="424"/>
      <c r="F1070" s="424"/>
      <c r="G1070" s="424"/>
      <c r="H1070" s="424"/>
      <c r="I1070" s="424"/>
      <c r="J1070" s="424"/>
      <c r="K1070" s="425"/>
      <c r="L1070" s="320"/>
      <c r="M1070" s="321"/>
      <c r="N1070" s="321"/>
      <c r="O1070" s="321"/>
      <c r="P1070" s="321"/>
      <c r="Q1070" s="321"/>
      <c r="R1070" s="321"/>
      <c r="S1070" s="321"/>
      <c r="T1070" s="321"/>
      <c r="U1070" s="321"/>
      <c r="V1070" s="321"/>
      <c r="W1070" s="321"/>
      <c r="X1070" s="321"/>
      <c r="Y1070" s="321"/>
      <c r="Z1070" s="321"/>
      <c r="AA1070" s="321"/>
      <c r="AB1070" s="321"/>
      <c r="AC1070" s="321"/>
      <c r="AD1070" s="321"/>
      <c r="AE1070" s="321"/>
      <c r="AF1070" s="321"/>
      <c r="AG1070" s="321"/>
      <c r="AH1070" s="321"/>
      <c r="AI1070" s="321"/>
      <c r="AJ1070" s="321"/>
      <c r="AK1070" s="321"/>
      <c r="AL1070" s="321"/>
      <c r="AM1070" s="321"/>
      <c r="AN1070" s="321"/>
      <c r="AO1070" s="321"/>
      <c r="AP1070" s="321"/>
      <c r="AQ1070" s="321"/>
      <c r="AR1070" s="321"/>
      <c r="AS1070" s="321"/>
      <c r="AT1070" s="321"/>
      <c r="AU1070" s="321"/>
      <c r="AV1070" s="321"/>
      <c r="AW1070" s="321"/>
      <c r="AX1070" s="321"/>
      <c r="AY1070" s="321"/>
      <c r="AZ1070" s="321"/>
      <c r="BA1070" s="321"/>
      <c r="BB1070" s="321"/>
      <c r="BC1070" s="321"/>
      <c r="BD1070" s="321"/>
      <c r="BE1070" s="321"/>
      <c r="BF1070" s="321"/>
      <c r="BG1070" s="321"/>
      <c r="BH1070" s="321"/>
      <c r="BI1070" s="321"/>
      <c r="BJ1070" s="321"/>
      <c r="BK1070" s="321"/>
      <c r="BL1070" s="321"/>
      <c r="BM1070" s="321"/>
      <c r="BN1070" s="321"/>
      <c r="BO1070" s="321"/>
      <c r="BP1070" s="321"/>
      <c r="BQ1070" s="321"/>
      <c r="BR1070" s="321"/>
      <c r="BS1070" s="321"/>
      <c r="BT1070" s="321"/>
      <c r="BU1070" s="321"/>
      <c r="BV1070" s="321"/>
      <c r="BW1070" s="321"/>
      <c r="BX1070" s="321"/>
      <c r="BY1070" s="321"/>
      <c r="BZ1070" s="321"/>
      <c r="CA1070" s="321"/>
      <c r="CB1070" s="321"/>
      <c r="CC1070" s="321"/>
      <c r="CD1070" s="321"/>
      <c r="CE1070" s="321"/>
      <c r="CF1070" s="321"/>
      <c r="CG1070" s="321"/>
      <c r="CH1070" s="321"/>
      <c r="CI1070" s="321"/>
      <c r="CJ1070" s="321"/>
      <c r="CK1070" s="321"/>
    </row>
    <row r="1071" spans="1:89">
      <c r="A1071" s="315"/>
      <c r="B1071" s="423"/>
      <c r="C1071" s="424"/>
      <c r="D1071" s="424"/>
      <c r="E1071" s="424"/>
      <c r="F1071" s="424"/>
      <c r="G1071" s="424"/>
      <c r="H1071" s="424"/>
      <c r="I1071" s="424"/>
      <c r="J1071" s="424"/>
      <c r="K1071" s="425"/>
      <c r="L1071" s="320"/>
      <c r="M1071" s="319"/>
      <c r="N1071" s="319"/>
      <c r="O1071" s="319"/>
      <c r="P1071" s="319"/>
      <c r="Q1071" s="319"/>
      <c r="R1071" s="319"/>
      <c r="S1071" s="319"/>
      <c r="T1071" s="319"/>
      <c r="U1071" s="319"/>
      <c r="V1071" s="319"/>
      <c r="W1071" s="319"/>
      <c r="X1071" s="319"/>
      <c r="Y1071" s="319"/>
      <c r="Z1071" s="319"/>
      <c r="AA1071" s="319"/>
      <c r="AB1071" s="319"/>
      <c r="AC1071" s="319"/>
      <c r="AD1071" s="319"/>
      <c r="AE1071" s="319"/>
      <c r="AF1071" s="319"/>
      <c r="AG1071" s="319"/>
      <c r="AH1071" s="319"/>
      <c r="AI1071" s="319"/>
      <c r="AJ1071" s="319"/>
      <c r="AK1071" s="319"/>
      <c r="AL1071" s="319"/>
      <c r="AM1071" s="319"/>
      <c r="AN1071" s="319"/>
      <c r="AO1071" s="319"/>
      <c r="AP1071" s="319"/>
      <c r="AQ1071" s="319"/>
      <c r="AR1071" s="319"/>
      <c r="AS1071" s="319"/>
      <c r="AT1071" s="319"/>
      <c r="AU1071" s="319"/>
      <c r="AV1071" s="319"/>
      <c r="AW1071" s="319"/>
      <c r="AX1071" s="319"/>
      <c r="AY1071" s="319"/>
      <c r="AZ1071" s="319"/>
      <c r="BA1071" s="319"/>
      <c r="BB1071" s="319"/>
      <c r="BC1071" s="319"/>
      <c r="BD1071" s="319"/>
      <c r="BE1071" s="319"/>
      <c r="BF1071" s="319"/>
      <c r="BG1071" s="319"/>
      <c r="BH1071" s="319"/>
      <c r="BI1071" s="319"/>
      <c r="BJ1071" s="319"/>
      <c r="BK1071" s="319"/>
      <c r="BL1071" s="319"/>
      <c r="BM1071" s="319"/>
      <c r="BN1071" s="319"/>
      <c r="BO1071" s="319"/>
      <c r="BP1071" s="319"/>
      <c r="BQ1071" s="319"/>
      <c r="BR1071" s="319"/>
      <c r="BS1071" s="319"/>
      <c r="BT1071" s="319"/>
      <c r="BU1071" s="319"/>
      <c r="BV1071" s="319"/>
      <c r="BW1071" s="319"/>
      <c r="BX1071" s="319"/>
      <c r="BY1071" s="319"/>
      <c r="BZ1071" s="319"/>
      <c r="CA1071" s="319"/>
      <c r="CB1071" s="319"/>
      <c r="CC1071" s="319"/>
      <c r="CD1071" s="319"/>
      <c r="CE1071" s="319"/>
      <c r="CF1071" s="319"/>
      <c r="CG1071" s="319"/>
      <c r="CH1071" s="319"/>
      <c r="CI1071" s="319"/>
      <c r="CJ1071" s="319"/>
      <c r="CK1071" s="319"/>
    </row>
    <row r="1072" spans="1:89">
      <c r="A1072" s="315"/>
      <c r="B1072" s="423"/>
      <c r="C1072" s="424"/>
      <c r="D1072" s="424"/>
      <c r="E1072" s="424"/>
      <c r="F1072" s="424"/>
      <c r="G1072" s="424"/>
      <c r="H1072" s="424"/>
      <c r="I1072" s="424"/>
      <c r="J1072" s="424"/>
      <c r="K1072" s="425"/>
      <c r="L1072" s="320"/>
      <c r="M1072" s="319"/>
      <c r="N1072" s="319"/>
      <c r="O1072" s="319"/>
      <c r="P1072" s="319"/>
      <c r="Q1072" s="319"/>
      <c r="R1072" s="319"/>
      <c r="S1072" s="319"/>
      <c r="T1072" s="319"/>
      <c r="U1072" s="319"/>
      <c r="V1072" s="319"/>
      <c r="W1072" s="319"/>
      <c r="X1072" s="319"/>
      <c r="Y1072" s="319"/>
      <c r="Z1072" s="319"/>
      <c r="AA1072" s="319"/>
      <c r="AB1072" s="319"/>
      <c r="AC1072" s="319"/>
      <c r="AD1072" s="319"/>
      <c r="AE1072" s="319"/>
      <c r="AF1072" s="319"/>
      <c r="AG1072" s="319"/>
      <c r="AH1072" s="319"/>
      <c r="AI1072" s="319"/>
      <c r="AJ1072" s="319"/>
      <c r="AK1072" s="319"/>
      <c r="AL1072" s="319"/>
      <c r="AM1072" s="319"/>
      <c r="AN1072" s="319"/>
      <c r="AO1072" s="319"/>
      <c r="AP1072" s="319"/>
      <c r="AQ1072" s="319"/>
      <c r="AR1072" s="319"/>
      <c r="AS1072" s="319"/>
      <c r="AT1072" s="319"/>
      <c r="AU1072" s="319"/>
      <c r="AV1072" s="319"/>
      <c r="AW1072" s="319"/>
      <c r="AX1072" s="319"/>
      <c r="AY1072" s="319"/>
      <c r="AZ1072" s="319"/>
      <c r="BA1072" s="319"/>
      <c r="BB1072" s="319"/>
      <c r="BC1072" s="319"/>
      <c r="BD1072" s="319"/>
      <c r="BE1072" s="319"/>
      <c r="BF1072" s="319"/>
      <c r="BG1072" s="319"/>
      <c r="BH1072" s="319"/>
      <c r="BI1072" s="319"/>
      <c r="BJ1072" s="319"/>
      <c r="BK1072" s="319"/>
      <c r="BL1072" s="319"/>
      <c r="BM1072" s="319"/>
      <c r="BN1072" s="319"/>
      <c r="BO1072" s="319"/>
      <c r="BP1072" s="319"/>
      <c r="BQ1072" s="319"/>
      <c r="BR1072" s="319"/>
      <c r="BS1072" s="319"/>
      <c r="BT1072" s="319"/>
      <c r="BU1072" s="319"/>
      <c r="BV1072" s="319"/>
      <c r="BW1072" s="319"/>
      <c r="BX1072" s="319"/>
      <c r="BY1072" s="319"/>
      <c r="BZ1072" s="319"/>
      <c r="CA1072" s="319"/>
      <c r="CB1072" s="319"/>
      <c r="CC1072" s="319"/>
      <c r="CD1072" s="319"/>
      <c r="CE1072" s="319"/>
      <c r="CF1072" s="319"/>
      <c r="CG1072" s="319"/>
      <c r="CH1072" s="319"/>
      <c r="CI1072" s="319"/>
      <c r="CJ1072" s="319"/>
      <c r="CK1072" s="319"/>
    </row>
    <row r="1073" spans="1:89">
      <c r="A1073" s="315"/>
      <c r="B1073" s="423"/>
      <c r="C1073" s="424"/>
      <c r="D1073" s="424"/>
      <c r="E1073" s="424"/>
      <c r="F1073" s="424"/>
      <c r="G1073" s="424"/>
      <c r="H1073" s="424"/>
      <c r="I1073" s="424"/>
      <c r="J1073" s="424"/>
      <c r="K1073" s="425"/>
      <c r="L1073" s="320"/>
      <c r="M1073" s="319"/>
      <c r="N1073" s="319"/>
      <c r="O1073" s="319"/>
      <c r="P1073" s="319"/>
      <c r="Q1073" s="319"/>
      <c r="R1073" s="319"/>
      <c r="S1073" s="319"/>
      <c r="T1073" s="319"/>
      <c r="U1073" s="319"/>
      <c r="V1073" s="319"/>
      <c r="W1073" s="319"/>
      <c r="X1073" s="319"/>
      <c r="Y1073" s="319"/>
      <c r="Z1073" s="319"/>
      <c r="AA1073" s="319"/>
      <c r="AB1073" s="319"/>
      <c r="AC1073" s="319"/>
      <c r="AD1073" s="319"/>
      <c r="AE1073" s="319"/>
      <c r="AF1073" s="319"/>
      <c r="AG1073" s="319"/>
      <c r="AH1073" s="319"/>
      <c r="AI1073" s="319"/>
      <c r="AJ1073" s="319"/>
      <c r="AK1073" s="319"/>
      <c r="AL1073" s="319"/>
      <c r="AM1073" s="319"/>
      <c r="AN1073" s="319"/>
      <c r="AO1073" s="319"/>
      <c r="AP1073" s="319"/>
      <c r="AQ1073" s="319"/>
      <c r="AR1073" s="319"/>
      <c r="AS1073" s="319"/>
      <c r="AT1073" s="319"/>
      <c r="AU1073" s="319"/>
      <c r="AV1073" s="319"/>
      <c r="AW1073" s="319"/>
      <c r="AX1073" s="319"/>
      <c r="AY1073" s="319"/>
      <c r="AZ1073" s="319"/>
      <c r="BA1073" s="319"/>
      <c r="BB1073" s="319"/>
      <c r="BC1073" s="319"/>
      <c r="BD1073" s="319"/>
      <c r="BE1073" s="319"/>
      <c r="BF1073" s="319"/>
      <c r="BG1073" s="319"/>
      <c r="BH1073" s="319"/>
      <c r="BI1073" s="319"/>
      <c r="BJ1073" s="319"/>
      <c r="BK1073" s="319"/>
      <c r="BL1073" s="319"/>
      <c r="BM1073" s="319"/>
      <c r="BN1073" s="319"/>
      <c r="BO1073" s="319"/>
      <c r="BP1073" s="319"/>
      <c r="BQ1073" s="319"/>
      <c r="BR1073" s="319"/>
      <c r="BS1073" s="319"/>
      <c r="BT1073" s="319"/>
      <c r="BU1073" s="319"/>
      <c r="BV1073" s="319"/>
      <c r="BW1073" s="319"/>
      <c r="BX1073" s="319"/>
      <c r="BY1073" s="319"/>
      <c r="BZ1073" s="319"/>
      <c r="CA1073" s="319"/>
      <c r="CB1073" s="319"/>
      <c r="CC1073" s="319"/>
      <c r="CD1073" s="319"/>
      <c r="CE1073" s="319"/>
      <c r="CF1073" s="319"/>
      <c r="CG1073" s="319"/>
      <c r="CH1073" s="319"/>
      <c r="CI1073" s="319"/>
      <c r="CJ1073" s="319"/>
      <c r="CK1073" s="319"/>
    </row>
    <row r="1074" spans="1:89">
      <c r="A1074" s="315"/>
      <c r="B1074" s="423"/>
      <c r="C1074" s="424"/>
      <c r="D1074" s="424"/>
      <c r="E1074" s="424"/>
      <c r="F1074" s="424"/>
      <c r="G1074" s="424"/>
      <c r="H1074" s="424"/>
      <c r="I1074" s="424"/>
      <c r="J1074" s="424"/>
      <c r="K1074" s="425"/>
      <c r="L1074" s="320"/>
      <c r="M1074" s="319"/>
      <c r="N1074" s="319"/>
      <c r="O1074" s="319"/>
      <c r="P1074" s="319"/>
      <c r="Q1074" s="319"/>
      <c r="R1074" s="319"/>
      <c r="S1074" s="319"/>
      <c r="T1074" s="319"/>
      <c r="U1074" s="319"/>
      <c r="V1074" s="319"/>
      <c r="W1074" s="319"/>
      <c r="X1074" s="319"/>
      <c r="Y1074" s="319"/>
      <c r="Z1074" s="319"/>
      <c r="AA1074" s="319"/>
      <c r="AB1074" s="319"/>
      <c r="AC1074" s="319"/>
      <c r="AD1074" s="319"/>
      <c r="AE1074" s="319"/>
      <c r="AF1074" s="319"/>
      <c r="AG1074" s="319"/>
      <c r="AH1074" s="319"/>
      <c r="AI1074" s="319"/>
      <c r="AJ1074" s="319"/>
      <c r="AK1074" s="319"/>
      <c r="AL1074" s="319"/>
      <c r="AM1074" s="319"/>
      <c r="AN1074" s="319"/>
      <c r="AO1074" s="319"/>
      <c r="AP1074" s="319"/>
      <c r="AQ1074" s="319"/>
      <c r="AR1074" s="319"/>
      <c r="AS1074" s="319"/>
      <c r="AT1074" s="319"/>
      <c r="AU1074" s="319"/>
      <c r="AV1074" s="319"/>
      <c r="AW1074" s="319"/>
      <c r="AX1074" s="319"/>
      <c r="AY1074" s="319"/>
      <c r="AZ1074" s="319"/>
      <c r="BA1074" s="319"/>
      <c r="BB1074" s="319"/>
      <c r="BC1074" s="319"/>
      <c r="BD1074" s="319"/>
      <c r="BE1074" s="319"/>
      <c r="BF1074" s="319"/>
      <c r="BG1074" s="319"/>
      <c r="BH1074" s="319"/>
      <c r="BI1074" s="319"/>
      <c r="BJ1074" s="319"/>
      <c r="BK1074" s="319"/>
      <c r="BL1074" s="319"/>
      <c r="BM1074" s="319"/>
      <c r="BN1074" s="319"/>
      <c r="BO1074" s="319"/>
      <c r="BP1074" s="319"/>
      <c r="BQ1074" s="319"/>
      <c r="BR1074" s="319"/>
      <c r="BS1074" s="319"/>
      <c r="BT1074" s="319"/>
      <c r="BU1074" s="319"/>
      <c r="BV1074" s="319"/>
      <c r="BW1074" s="319"/>
      <c r="BX1074" s="319"/>
      <c r="BY1074" s="319"/>
      <c r="BZ1074" s="319"/>
      <c r="CA1074" s="319"/>
      <c r="CB1074" s="319"/>
      <c r="CC1074" s="319"/>
      <c r="CD1074" s="319"/>
      <c r="CE1074" s="319"/>
      <c r="CF1074" s="319"/>
      <c r="CG1074" s="319"/>
      <c r="CH1074" s="319"/>
      <c r="CI1074" s="319"/>
      <c r="CJ1074" s="319"/>
      <c r="CK1074" s="319"/>
    </row>
    <row r="1075" spans="1:89">
      <c r="A1075" s="315"/>
      <c r="B1075" s="423"/>
      <c r="C1075" s="424"/>
      <c r="D1075" s="424"/>
      <c r="E1075" s="424"/>
      <c r="F1075" s="424"/>
      <c r="G1075" s="424"/>
      <c r="H1075" s="424"/>
      <c r="I1075" s="424"/>
      <c r="J1075" s="424"/>
      <c r="K1075" s="425"/>
      <c r="L1075" s="320"/>
      <c r="M1075" s="319"/>
      <c r="N1075" s="319"/>
      <c r="O1075" s="319"/>
      <c r="P1075" s="319"/>
      <c r="Q1075" s="319"/>
      <c r="R1075" s="319"/>
      <c r="S1075" s="319"/>
      <c r="T1075" s="319"/>
      <c r="U1075" s="319"/>
      <c r="V1075" s="319"/>
      <c r="W1075" s="319"/>
      <c r="X1075" s="319"/>
      <c r="Y1075" s="319"/>
      <c r="Z1075" s="319"/>
      <c r="AA1075" s="319"/>
      <c r="AB1075" s="319"/>
      <c r="AC1075" s="319"/>
      <c r="AD1075" s="319"/>
      <c r="AE1075" s="319"/>
      <c r="AF1075" s="319"/>
      <c r="AG1075" s="319"/>
      <c r="AH1075" s="319"/>
      <c r="AI1075" s="319"/>
      <c r="AJ1075" s="319"/>
      <c r="AK1075" s="319"/>
      <c r="AL1075" s="319"/>
      <c r="AM1075" s="319"/>
      <c r="AN1075" s="319"/>
      <c r="AO1075" s="319"/>
      <c r="AP1075" s="319"/>
      <c r="AQ1075" s="319"/>
      <c r="AR1075" s="319"/>
      <c r="AS1075" s="319"/>
      <c r="AT1075" s="319"/>
      <c r="AU1075" s="319"/>
      <c r="AV1075" s="319"/>
      <c r="AW1075" s="319"/>
      <c r="AX1075" s="319"/>
      <c r="AY1075" s="319"/>
      <c r="AZ1075" s="319"/>
      <c r="BA1075" s="319"/>
      <c r="BB1075" s="319"/>
      <c r="BC1075" s="319"/>
      <c r="BD1075" s="319"/>
      <c r="BE1075" s="319"/>
      <c r="BF1075" s="319"/>
      <c r="BG1075" s="319"/>
      <c r="BH1075" s="319"/>
      <c r="BI1075" s="319"/>
      <c r="BJ1075" s="319"/>
      <c r="BK1075" s="319"/>
      <c r="BL1075" s="319"/>
      <c r="BM1075" s="319"/>
      <c r="BN1075" s="319"/>
      <c r="BO1075" s="319"/>
      <c r="BP1075" s="319"/>
      <c r="BQ1075" s="319"/>
      <c r="BR1075" s="319"/>
      <c r="BS1075" s="319"/>
      <c r="BT1075" s="319"/>
      <c r="BU1075" s="319"/>
      <c r="BV1075" s="319"/>
      <c r="BW1075" s="319"/>
      <c r="BX1075" s="319"/>
      <c r="BY1075" s="319"/>
      <c r="BZ1075" s="319"/>
      <c r="CA1075" s="319"/>
      <c r="CB1075" s="319"/>
      <c r="CC1075" s="319"/>
      <c r="CD1075" s="319"/>
      <c r="CE1075" s="319"/>
      <c r="CF1075" s="319"/>
      <c r="CG1075" s="319"/>
      <c r="CH1075" s="319"/>
      <c r="CI1075" s="319"/>
      <c r="CJ1075" s="319"/>
      <c r="CK1075" s="319"/>
    </row>
    <row r="1076" spans="1:89">
      <c r="A1076" s="315"/>
      <c r="B1076" s="423"/>
      <c r="C1076" s="424"/>
      <c r="D1076" s="424"/>
      <c r="E1076" s="424"/>
      <c r="F1076" s="424"/>
      <c r="G1076" s="424"/>
      <c r="H1076" s="424"/>
      <c r="I1076" s="424"/>
      <c r="J1076" s="424"/>
      <c r="K1076" s="425"/>
      <c r="L1076" s="320"/>
      <c r="M1076" s="319"/>
      <c r="N1076" s="319"/>
      <c r="O1076" s="319"/>
      <c r="P1076" s="319"/>
      <c r="Q1076" s="319"/>
      <c r="R1076" s="319"/>
      <c r="S1076" s="319"/>
      <c r="T1076" s="319"/>
      <c r="U1076" s="319"/>
      <c r="V1076" s="319"/>
      <c r="W1076" s="319"/>
      <c r="X1076" s="319"/>
      <c r="Y1076" s="319"/>
      <c r="Z1076" s="319"/>
      <c r="AA1076" s="319"/>
      <c r="AB1076" s="319"/>
      <c r="AC1076" s="319"/>
      <c r="AD1076" s="319"/>
      <c r="AE1076" s="319"/>
      <c r="AF1076" s="319"/>
      <c r="AG1076" s="319"/>
      <c r="AH1076" s="319"/>
      <c r="AI1076" s="319"/>
      <c r="AJ1076" s="319"/>
      <c r="AK1076" s="319"/>
      <c r="AL1076" s="319"/>
      <c r="AM1076" s="319"/>
      <c r="AN1076" s="319"/>
      <c r="AO1076" s="319"/>
      <c r="AP1076" s="319"/>
      <c r="AQ1076" s="319"/>
      <c r="AR1076" s="319"/>
      <c r="AS1076" s="319"/>
      <c r="AT1076" s="319"/>
      <c r="AU1076" s="319"/>
      <c r="AV1076" s="319"/>
      <c r="AW1076" s="319"/>
      <c r="AX1076" s="319"/>
      <c r="AY1076" s="319"/>
      <c r="AZ1076" s="319"/>
      <c r="BA1076" s="319"/>
      <c r="BB1076" s="319"/>
      <c r="BC1076" s="319"/>
      <c r="BD1076" s="319"/>
      <c r="BE1076" s="319"/>
      <c r="BF1076" s="319"/>
      <c r="BG1076" s="319"/>
      <c r="BH1076" s="319"/>
      <c r="BI1076" s="319"/>
      <c r="BJ1076" s="319"/>
      <c r="BK1076" s="319"/>
      <c r="BL1076" s="319"/>
      <c r="BM1076" s="319"/>
      <c r="BN1076" s="319"/>
      <c r="BO1076" s="319"/>
      <c r="BP1076" s="319"/>
      <c r="BQ1076" s="319"/>
      <c r="BR1076" s="319"/>
      <c r="BS1076" s="319"/>
      <c r="BT1076" s="319"/>
      <c r="BU1076" s="319"/>
      <c r="BV1076" s="319"/>
      <c r="BW1076" s="319"/>
      <c r="BX1076" s="319"/>
      <c r="BY1076" s="319"/>
      <c r="BZ1076" s="319"/>
      <c r="CA1076" s="319"/>
      <c r="CB1076" s="319"/>
      <c r="CC1076" s="319"/>
      <c r="CD1076" s="319"/>
      <c r="CE1076" s="319"/>
      <c r="CF1076" s="319"/>
      <c r="CG1076" s="319"/>
      <c r="CH1076" s="319"/>
      <c r="CI1076" s="319"/>
      <c r="CJ1076" s="319"/>
      <c r="CK1076" s="319"/>
    </row>
    <row r="1077" spans="1:89">
      <c r="A1077" s="315"/>
      <c r="B1077" s="423"/>
      <c r="C1077" s="424"/>
      <c r="D1077" s="424"/>
      <c r="E1077" s="424"/>
      <c r="F1077" s="424"/>
      <c r="G1077" s="424"/>
      <c r="H1077" s="424"/>
      <c r="I1077" s="424"/>
      <c r="J1077" s="424"/>
      <c r="K1077" s="425"/>
      <c r="L1077" s="320"/>
      <c r="M1077" s="319"/>
      <c r="N1077" s="319"/>
      <c r="O1077" s="319"/>
      <c r="P1077" s="319"/>
      <c r="Q1077" s="319"/>
      <c r="R1077" s="319"/>
      <c r="S1077" s="319"/>
      <c r="T1077" s="319"/>
      <c r="U1077" s="319"/>
      <c r="V1077" s="319"/>
      <c r="W1077" s="319"/>
      <c r="X1077" s="319"/>
      <c r="Y1077" s="319"/>
      <c r="Z1077" s="319"/>
      <c r="AA1077" s="319"/>
      <c r="AB1077" s="319"/>
      <c r="AC1077" s="319"/>
      <c r="AD1077" s="319"/>
      <c r="AE1077" s="319"/>
      <c r="AF1077" s="319"/>
      <c r="AG1077" s="319"/>
      <c r="AH1077" s="319"/>
      <c r="AI1077" s="319"/>
      <c r="AJ1077" s="319"/>
      <c r="AK1077" s="319"/>
      <c r="AL1077" s="319"/>
      <c r="AM1077" s="319"/>
      <c r="AN1077" s="319"/>
      <c r="AO1077" s="319"/>
      <c r="AP1077" s="319"/>
      <c r="AQ1077" s="319"/>
      <c r="AR1077" s="319"/>
      <c r="AS1077" s="319"/>
      <c r="AT1077" s="319"/>
      <c r="AU1077" s="319"/>
      <c r="AV1077" s="319"/>
      <c r="AW1077" s="319"/>
      <c r="AX1077" s="319"/>
      <c r="AY1077" s="319"/>
      <c r="AZ1077" s="319"/>
      <c r="BA1077" s="319"/>
      <c r="BB1077" s="319"/>
      <c r="BC1077" s="319"/>
      <c r="BD1077" s="319"/>
      <c r="BE1077" s="319"/>
      <c r="BF1077" s="319"/>
      <c r="BG1077" s="319"/>
      <c r="BH1077" s="319"/>
      <c r="BI1077" s="319"/>
      <c r="BJ1077" s="319"/>
      <c r="BK1077" s="319"/>
      <c r="BL1077" s="319"/>
      <c r="BM1077" s="319"/>
      <c r="BN1077" s="319"/>
      <c r="BO1077" s="319"/>
      <c r="BP1077" s="319"/>
      <c r="BQ1077" s="319"/>
      <c r="BR1077" s="319"/>
      <c r="BS1077" s="319"/>
      <c r="BT1077" s="319"/>
      <c r="BU1077" s="319"/>
      <c r="BV1077" s="319"/>
      <c r="BW1077" s="319"/>
      <c r="BX1077" s="319"/>
      <c r="BY1077" s="319"/>
      <c r="BZ1077" s="319"/>
      <c r="CA1077" s="319"/>
      <c r="CB1077" s="319"/>
      <c r="CC1077" s="319"/>
      <c r="CD1077" s="319"/>
      <c r="CE1077" s="319"/>
      <c r="CF1077" s="319"/>
      <c r="CG1077" s="319"/>
      <c r="CH1077" s="319"/>
      <c r="CI1077" s="319"/>
      <c r="CJ1077" s="319"/>
      <c r="CK1077" s="319"/>
    </row>
    <row r="1078" spans="1:89">
      <c r="A1078" s="315"/>
      <c r="B1078" s="423"/>
      <c r="C1078" s="424"/>
      <c r="D1078" s="424"/>
      <c r="E1078" s="424"/>
      <c r="F1078" s="424"/>
      <c r="G1078" s="424"/>
      <c r="H1078" s="424"/>
      <c r="I1078" s="424"/>
      <c r="J1078" s="424"/>
      <c r="K1078" s="425"/>
      <c r="L1078" s="320"/>
      <c r="M1078" s="319"/>
      <c r="N1078" s="319"/>
      <c r="O1078" s="319"/>
      <c r="P1078" s="319"/>
      <c r="Q1078" s="319"/>
      <c r="R1078" s="319"/>
      <c r="S1078" s="319"/>
      <c r="T1078" s="319"/>
      <c r="U1078" s="319"/>
      <c r="V1078" s="319"/>
      <c r="W1078" s="319"/>
      <c r="X1078" s="319"/>
      <c r="Y1078" s="319"/>
      <c r="Z1078" s="319"/>
      <c r="AA1078" s="319"/>
      <c r="AB1078" s="319"/>
      <c r="AC1078" s="319"/>
      <c r="AD1078" s="319"/>
      <c r="AE1078" s="319"/>
      <c r="AF1078" s="319"/>
      <c r="AG1078" s="319"/>
      <c r="AH1078" s="319"/>
      <c r="AI1078" s="319"/>
      <c r="AJ1078" s="319"/>
      <c r="AK1078" s="319"/>
      <c r="AL1078" s="319"/>
      <c r="AM1078" s="319"/>
      <c r="AN1078" s="319"/>
      <c r="AO1078" s="319"/>
      <c r="AP1078" s="319"/>
      <c r="AQ1078" s="319"/>
      <c r="AR1078" s="319"/>
      <c r="AS1078" s="319"/>
      <c r="AT1078" s="319"/>
      <c r="AU1078" s="319"/>
      <c r="AV1078" s="319"/>
      <c r="AW1078" s="319"/>
      <c r="AX1078" s="319"/>
      <c r="AY1078" s="319"/>
      <c r="AZ1078" s="319"/>
      <c r="BA1078" s="319"/>
      <c r="BB1078" s="319"/>
      <c r="BC1078" s="319"/>
      <c r="BD1078" s="319"/>
      <c r="BE1078" s="319"/>
      <c r="BF1078" s="319"/>
      <c r="BG1078" s="319"/>
      <c r="BH1078" s="319"/>
      <c r="BI1078" s="319"/>
      <c r="BJ1078" s="319"/>
      <c r="BK1078" s="319"/>
      <c r="BL1078" s="319"/>
      <c r="BM1078" s="319"/>
      <c r="BN1078" s="319"/>
      <c r="BO1078" s="319"/>
      <c r="BP1078" s="319"/>
      <c r="BQ1078" s="319"/>
      <c r="BR1078" s="319"/>
      <c r="BS1078" s="319"/>
      <c r="BT1078" s="319"/>
      <c r="BU1078" s="319"/>
      <c r="BV1078" s="319"/>
      <c r="BW1078" s="319"/>
      <c r="BX1078" s="319"/>
      <c r="BY1078" s="319"/>
      <c r="BZ1078" s="319"/>
      <c r="CA1078" s="319"/>
      <c r="CB1078" s="319"/>
      <c r="CC1078" s="319"/>
      <c r="CD1078" s="319"/>
      <c r="CE1078" s="319"/>
      <c r="CF1078" s="319"/>
      <c r="CG1078" s="319"/>
      <c r="CH1078" s="319"/>
      <c r="CI1078" s="319"/>
      <c r="CJ1078" s="319"/>
      <c r="CK1078" s="319"/>
    </row>
    <row r="1079" spans="1:89">
      <c r="A1079" s="315"/>
      <c r="B1079" s="423"/>
      <c r="C1079" s="424"/>
      <c r="D1079" s="424"/>
      <c r="E1079" s="424"/>
      <c r="F1079" s="424"/>
      <c r="G1079" s="424"/>
      <c r="H1079" s="424"/>
      <c r="I1079" s="424"/>
      <c r="J1079" s="424"/>
      <c r="K1079" s="425"/>
      <c r="L1079" s="320"/>
      <c r="M1079" s="319"/>
      <c r="N1079" s="319"/>
      <c r="O1079" s="319"/>
      <c r="P1079" s="319"/>
      <c r="Q1079" s="319"/>
      <c r="R1079" s="319"/>
      <c r="S1079" s="319"/>
      <c r="T1079" s="319"/>
      <c r="U1079" s="319"/>
      <c r="V1079" s="319"/>
      <c r="W1079" s="319"/>
      <c r="X1079" s="319"/>
      <c r="Y1079" s="319"/>
      <c r="Z1079" s="319"/>
      <c r="AA1079" s="319"/>
      <c r="AB1079" s="319"/>
      <c r="AC1079" s="319"/>
      <c r="AD1079" s="319"/>
      <c r="AE1079" s="319"/>
      <c r="AF1079" s="319"/>
      <c r="AG1079" s="319"/>
      <c r="AH1079" s="319"/>
      <c r="AI1079" s="319"/>
      <c r="AJ1079" s="319"/>
      <c r="AK1079" s="319"/>
      <c r="AL1079" s="319"/>
      <c r="AM1079" s="319"/>
      <c r="AN1079" s="319"/>
      <c r="AO1079" s="319"/>
      <c r="AP1079" s="319"/>
      <c r="AQ1079" s="319"/>
      <c r="AR1079" s="319"/>
      <c r="AS1079" s="319"/>
      <c r="AT1079" s="319"/>
      <c r="AU1079" s="319"/>
      <c r="AV1079" s="319"/>
      <c r="AW1079" s="319"/>
      <c r="AX1079" s="319"/>
      <c r="AY1079" s="319"/>
      <c r="AZ1079" s="319"/>
      <c r="BA1079" s="319"/>
      <c r="BB1079" s="319"/>
      <c r="BC1079" s="319"/>
      <c r="BD1079" s="319"/>
      <c r="BE1079" s="319"/>
      <c r="BF1079" s="319"/>
      <c r="BG1079" s="319"/>
      <c r="BH1079" s="319"/>
      <c r="BI1079" s="319"/>
      <c r="BJ1079" s="319"/>
      <c r="BK1079" s="319"/>
      <c r="BL1079" s="319"/>
      <c r="BM1079" s="319"/>
      <c r="BN1079" s="319"/>
      <c r="BO1079" s="319"/>
      <c r="BP1079" s="319"/>
      <c r="BQ1079" s="319"/>
      <c r="BR1079" s="319"/>
      <c r="BS1079" s="319"/>
      <c r="BT1079" s="319"/>
      <c r="BU1079" s="319"/>
      <c r="BV1079" s="319"/>
      <c r="BW1079" s="319"/>
      <c r="BX1079" s="319"/>
      <c r="BY1079" s="319"/>
      <c r="BZ1079" s="319"/>
      <c r="CA1079" s="319"/>
      <c r="CB1079" s="319"/>
      <c r="CC1079" s="319"/>
      <c r="CD1079" s="319"/>
      <c r="CE1079" s="319"/>
      <c r="CF1079" s="319"/>
      <c r="CG1079" s="319"/>
      <c r="CH1079" s="319"/>
      <c r="CI1079" s="319"/>
      <c r="CJ1079" s="319"/>
      <c r="CK1079" s="319"/>
    </row>
    <row r="1080" spans="1:89">
      <c r="A1080" s="315"/>
      <c r="B1080" s="423"/>
      <c r="C1080" s="424"/>
      <c r="D1080" s="424"/>
      <c r="E1080" s="424"/>
      <c r="F1080" s="424"/>
      <c r="G1080" s="424"/>
      <c r="H1080" s="424"/>
      <c r="I1080" s="424"/>
      <c r="J1080" s="424"/>
      <c r="K1080" s="425"/>
      <c r="L1080" s="320"/>
      <c r="M1080" s="319"/>
      <c r="N1080" s="319"/>
      <c r="O1080" s="319"/>
      <c r="P1080" s="319"/>
      <c r="Q1080" s="319"/>
      <c r="R1080" s="319"/>
      <c r="S1080" s="319"/>
      <c r="T1080" s="319"/>
      <c r="U1080" s="319"/>
      <c r="V1080" s="319"/>
      <c r="W1080" s="319"/>
      <c r="X1080" s="319"/>
      <c r="Y1080" s="319"/>
      <c r="Z1080" s="319"/>
      <c r="AA1080" s="319"/>
      <c r="AB1080" s="319"/>
      <c r="AC1080" s="319"/>
      <c r="AD1080" s="319"/>
      <c r="AE1080" s="319"/>
      <c r="AF1080" s="319"/>
      <c r="AG1080" s="319"/>
      <c r="AH1080" s="319"/>
      <c r="AI1080" s="319"/>
      <c r="AJ1080" s="319"/>
      <c r="AK1080" s="319"/>
      <c r="AL1080" s="319"/>
      <c r="AM1080" s="319"/>
      <c r="AN1080" s="319"/>
      <c r="AO1080" s="319"/>
      <c r="AP1080" s="319"/>
      <c r="AQ1080" s="319"/>
      <c r="AR1080" s="319"/>
      <c r="AS1080" s="319"/>
      <c r="AT1080" s="319"/>
      <c r="AU1080" s="319"/>
      <c r="AV1080" s="319"/>
      <c r="AW1080" s="319"/>
      <c r="AX1080" s="319"/>
      <c r="AY1080" s="319"/>
      <c r="AZ1080" s="319"/>
      <c r="BA1080" s="319"/>
      <c r="BB1080" s="319"/>
      <c r="BC1080" s="319"/>
      <c r="BD1080" s="319"/>
      <c r="BE1080" s="319"/>
      <c r="BF1080" s="319"/>
      <c r="BG1080" s="319"/>
      <c r="BH1080" s="319"/>
      <c r="BI1080" s="319"/>
      <c r="BJ1080" s="319"/>
      <c r="BK1080" s="319"/>
      <c r="BL1080" s="319"/>
      <c r="BM1080" s="319"/>
      <c r="BN1080" s="319"/>
      <c r="BO1080" s="319"/>
      <c r="BP1080" s="319"/>
      <c r="BQ1080" s="319"/>
      <c r="BR1080" s="319"/>
      <c r="BS1080" s="319"/>
      <c r="BT1080" s="319"/>
      <c r="BU1080" s="319"/>
      <c r="BV1080" s="319"/>
      <c r="BW1080" s="319"/>
      <c r="BX1080" s="319"/>
      <c r="BY1080" s="319"/>
      <c r="BZ1080" s="319"/>
      <c r="CA1080" s="319"/>
      <c r="CB1080" s="319"/>
      <c r="CC1080" s="319"/>
      <c r="CD1080" s="319"/>
      <c r="CE1080" s="319"/>
      <c r="CF1080" s="319"/>
      <c r="CG1080" s="319"/>
      <c r="CH1080" s="319"/>
      <c r="CI1080" s="319"/>
      <c r="CJ1080" s="319"/>
      <c r="CK1080" s="319"/>
    </row>
    <row r="1081" spans="1:89">
      <c r="A1081" s="315"/>
      <c r="B1081" s="423"/>
      <c r="C1081" s="424"/>
      <c r="D1081" s="424"/>
      <c r="E1081" s="424"/>
      <c r="F1081" s="424"/>
      <c r="G1081" s="424"/>
      <c r="H1081" s="424"/>
      <c r="I1081" s="424"/>
      <c r="J1081" s="424"/>
      <c r="K1081" s="425"/>
      <c r="L1081" s="320"/>
      <c r="M1081" s="319"/>
      <c r="N1081" s="319"/>
      <c r="O1081" s="319"/>
      <c r="P1081" s="319"/>
      <c r="Q1081" s="319"/>
      <c r="R1081" s="319"/>
      <c r="S1081" s="319"/>
      <c r="T1081" s="319"/>
      <c r="U1081" s="319"/>
      <c r="V1081" s="319"/>
      <c r="W1081" s="319"/>
      <c r="X1081" s="319"/>
      <c r="Y1081" s="319"/>
      <c r="Z1081" s="319"/>
      <c r="AA1081" s="319"/>
      <c r="AB1081" s="319"/>
      <c r="AC1081" s="319"/>
      <c r="AD1081" s="319"/>
      <c r="AE1081" s="319"/>
      <c r="AF1081" s="319"/>
      <c r="AG1081" s="319"/>
      <c r="AH1081" s="319"/>
      <c r="AI1081" s="319"/>
      <c r="AJ1081" s="319"/>
      <c r="AK1081" s="319"/>
      <c r="AL1081" s="319"/>
      <c r="AM1081" s="319"/>
      <c r="AN1081" s="319"/>
      <c r="AO1081" s="319"/>
      <c r="AP1081" s="319"/>
      <c r="AQ1081" s="319"/>
      <c r="AR1081" s="319"/>
      <c r="AS1081" s="319"/>
      <c r="AT1081" s="319"/>
      <c r="AU1081" s="319"/>
      <c r="AV1081" s="319"/>
      <c r="AW1081" s="319"/>
      <c r="AX1081" s="319"/>
      <c r="AY1081" s="319"/>
      <c r="AZ1081" s="319"/>
      <c r="BA1081" s="319"/>
      <c r="BB1081" s="319"/>
      <c r="BC1081" s="319"/>
      <c r="BD1081" s="319"/>
      <c r="BE1081" s="319"/>
      <c r="BF1081" s="319"/>
      <c r="BG1081" s="319"/>
      <c r="BH1081" s="319"/>
      <c r="BI1081" s="319"/>
      <c r="BJ1081" s="319"/>
      <c r="BK1081" s="319"/>
      <c r="BL1081" s="319"/>
      <c r="BM1081" s="319"/>
      <c r="BN1081" s="319"/>
      <c r="BO1081" s="319"/>
      <c r="BP1081" s="319"/>
      <c r="BQ1081" s="319"/>
      <c r="BR1081" s="319"/>
      <c r="BS1081" s="319"/>
      <c r="BT1081" s="319"/>
      <c r="BU1081" s="319"/>
      <c r="BV1081" s="319"/>
      <c r="BW1081" s="319"/>
      <c r="BX1081" s="319"/>
      <c r="BY1081" s="319"/>
      <c r="BZ1081" s="319"/>
      <c r="CA1081" s="319"/>
      <c r="CB1081" s="319"/>
      <c r="CC1081" s="319"/>
      <c r="CD1081" s="319"/>
      <c r="CE1081" s="319"/>
      <c r="CF1081" s="319"/>
      <c r="CG1081" s="319"/>
      <c r="CH1081" s="319"/>
      <c r="CI1081" s="319"/>
      <c r="CJ1081" s="319"/>
      <c r="CK1081" s="319"/>
    </row>
    <row r="1082" spans="1:89">
      <c r="A1082" s="315"/>
      <c r="B1082" s="423"/>
      <c r="C1082" s="424"/>
      <c r="D1082" s="424"/>
      <c r="E1082" s="424"/>
      <c r="F1082" s="424"/>
      <c r="G1082" s="424"/>
      <c r="H1082" s="424"/>
      <c r="I1082" s="424"/>
      <c r="J1082" s="424"/>
      <c r="K1082" s="425"/>
      <c r="L1082" s="320"/>
      <c r="M1082" s="319"/>
      <c r="N1082" s="319"/>
      <c r="O1082" s="319"/>
      <c r="P1082" s="319"/>
      <c r="Q1082" s="319"/>
      <c r="R1082" s="319"/>
      <c r="S1082" s="319"/>
      <c r="T1082" s="319"/>
      <c r="U1082" s="319"/>
      <c r="V1082" s="319"/>
      <c r="W1082" s="319"/>
      <c r="X1082" s="319"/>
      <c r="Y1082" s="319"/>
      <c r="Z1082" s="319"/>
      <c r="AA1082" s="319"/>
      <c r="AB1082" s="319"/>
      <c r="AC1082" s="319"/>
      <c r="AD1082" s="319"/>
      <c r="AE1082" s="319"/>
      <c r="AF1082" s="319"/>
      <c r="AG1082" s="319"/>
      <c r="AH1082" s="319"/>
      <c r="AI1082" s="319"/>
      <c r="AJ1082" s="319"/>
      <c r="AK1082" s="319"/>
      <c r="AL1082" s="319"/>
      <c r="AM1082" s="319"/>
      <c r="AN1082" s="319"/>
      <c r="AO1082" s="319"/>
      <c r="AP1082" s="319"/>
      <c r="AQ1082" s="319"/>
      <c r="AR1082" s="319"/>
      <c r="AS1082" s="319"/>
      <c r="AT1082" s="319"/>
      <c r="AU1082" s="319"/>
      <c r="AV1082" s="319"/>
      <c r="AW1082" s="319"/>
      <c r="AX1082" s="319"/>
      <c r="AY1082" s="319"/>
      <c r="AZ1082" s="319"/>
      <c r="BA1082" s="319"/>
      <c r="BB1082" s="319"/>
      <c r="BC1082" s="319"/>
      <c r="BD1082" s="319"/>
      <c r="BE1082" s="319"/>
      <c r="BF1082" s="319"/>
      <c r="BG1082" s="319"/>
      <c r="BH1082" s="319"/>
      <c r="BI1082" s="319"/>
      <c r="BJ1082" s="319"/>
      <c r="BK1082" s="319"/>
      <c r="BL1082" s="319"/>
      <c r="BM1082" s="319"/>
      <c r="BN1082" s="319"/>
      <c r="BO1082" s="319"/>
      <c r="BP1082" s="319"/>
      <c r="BQ1082" s="319"/>
      <c r="BR1082" s="319"/>
      <c r="BS1082" s="319"/>
      <c r="BT1082" s="319"/>
      <c r="BU1082" s="319"/>
      <c r="BV1082" s="319"/>
      <c r="BW1082" s="319"/>
      <c r="BX1082" s="319"/>
      <c r="BY1082" s="319"/>
      <c r="BZ1082" s="319"/>
      <c r="CA1082" s="319"/>
      <c r="CB1082" s="319"/>
      <c r="CC1082" s="319"/>
      <c r="CD1082" s="319"/>
      <c r="CE1082" s="319"/>
      <c r="CF1082" s="319"/>
      <c r="CG1082" s="319"/>
      <c r="CH1082" s="319"/>
      <c r="CI1082" s="319"/>
      <c r="CJ1082" s="319"/>
      <c r="CK1082" s="319"/>
    </row>
    <row r="1083" spans="1:89">
      <c r="A1083" s="315"/>
      <c r="B1083" s="423"/>
      <c r="C1083" s="424"/>
      <c r="D1083" s="424"/>
      <c r="E1083" s="424"/>
      <c r="F1083" s="424"/>
      <c r="G1083" s="424"/>
      <c r="H1083" s="424"/>
      <c r="I1083" s="424"/>
      <c r="J1083" s="424"/>
      <c r="K1083" s="425"/>
      <c r="L1083" s="320"/>
      <c r="M1083" s="319"/>
      <c r="N1083" s="319"/>
      <c r="O1083" s="319"/>
      <c r="P1083" s="319"/>
      <c r="Q1083" s="319"/>
      <c r="R1083" s="319"/>
      <c r="S1083" s="319"/>
      <c r="T1083" s="319"/>
      <c r="U1083" s="319"/>
      <c r="V1083" s="319"/>
      <c r="W1083" s="319"/>
      <c r="X1083" s="319"/>
      <c r="Y1083" s="319"/>
      <c r="Z1083" s="319"/>
      <c r="AA1083" s="319"/>
      <c r="AB1083" s="319"/>
      <c r="AC1083" s="319"/>
      <c r="AD1083" s="319"/>
      <c r="AE1083" s="319"/>
      <c r="AF1083" s="319"/>
      <c r="AG1083" s="319"/>
      <c r="AH1083" s="319"/>
      <c r="AI1083" s="319"/>
      <c r="AJ1083" s="319"/>
      <c r="AK1083" s="319"/>
      <c r="AL1083" s="319"/>
      <c r="AM1083" s="319"/>
      <c r="AN1083" s="319"/>
      <c r="AO1083" s="319"/>
      <c r="AP1083" s="319"/>
      <c r="AQ1083" s="319"/>
      <c r="AR1083" s="319"/>
      <c r="AS1083" s="319"/>
      <c r="AT1083" s="319"/>
      <c r="AU1083" s="319"/>
      <c r="AV1083" s="319"/>
      <c r="AW1083" s="319"/>
      <c r="AX1083" s="319"/>
      <c r="AY1083" s="319"/>
      <c r="AZ1083" s="319"/>
      <c r="BA1083" s="319"/>
      <c r="BB1083" s="319"/>
      <c r="BC1083" s="319"/>
      <c r="BD1083" s="319"/>
      <c r="BE1083" s="319"/>
      <c r="BF1083" s="319"/>
      <c r="BG1083" s="319"/>
      <c r="BH1083" s="319"/>
      <c r="BI1083" s="319"/>
      <c r="BJ1083" s="319"/>
      <c r="BK1083" s="319"/>
      <c r="BL1083" s="319"/>
      <c r="BM1083" s="319"/>
      <c r="BN1083" s="319"/>
      <c r="BO1083" s="319"/>
      <c r="BP1083" s="319"/>
      <c r="BQ1083" s="319"/>
      <c r="BR1083" s="319"/>
      <c r="BS1083" s="319"/>
      <c r="BT1083" s="319"/>
      <c r="BU1083" s="319"/>
      <c r="BV1083" s="319"/>
      <c r="BW1083" s="319"/>
      <c r="BX1083" s="319"/>
      <c r="BY1083" s="319"/>
      <c r="BZ1083" s="319"/>
      <c r="CA1083" s="319"/>
      <c r="CB1083" s="319"/>
      <c r="CC1083" s="319"/>
      <c r="CD1083" s="319"/>
      <c r="CE1083" s="319"/>
      <c r="CF1083" s="319"/>
      <c r="CG1083" s="319"/>
      <c r="CH1083" s="319"/>
      <c r="CI1083" s="319"/>
      <c r="CJ1083" s="319"/>
      <c r="CK1083" s="319"/>
    </row>
    <row r="1084" spans="1:89">
      <c r="A1084" s="315"/>
      <c r="B1084" s="423"/>
      <c r="C1084" s="424"/>
      <c r="D1084" s="424"/>
      <c r="E1084" s="424"/>
      <c r="F1084" s="424"/>
      <c r="G1084" s="424"/>
      <c r="H1084" s="424"/>
      <c r="I1084" s="424"/>
      <c r="J1084" s="424"/>
      <c r="K1084" s="425"/>
      <c r="L1084" s="320"/>
      <c r="M1084" s="319"/>
      <c r="N1084" s="319"/>
      <c r="O1084" s="319"/>
      <c r="P1084" s="319"/>
      <c r="Q1084" s="319"/>
      <c r="R1084" s="319"/>
      <c r="S1084" s="319"/>
      <c r="T1084" s="319"/>
      <c r="U1084" s="319"/>
      <c r="V1084" s="319"/>
      <c r="W1084" s="319"/>
      <c r="X1084" s="319"/>
      <c r="Y1084" s="319"/>
      <c r="Z1084" s="319"/>
      <c r="AA1084" s="319"/>
      <c r="AB1084" s="319"/>
      <c r="AC1084" s="319"/>
      <c r="AD1084" s="319"/>
      <c r="AE1084" s="319"/>
      <c r="AF1084" s="319"/>
      <c r="AG1084" s="319"/>
      <c r="AH1084" s="319"/>
      <c r="AI1084" s="319"/>
      <c r="AJ1084" s="319"/>
      <c r="AK1084" s="319"/>
      <c r="AL1084" s="319"/>
      <c r="AM1084" s="319"/>
      <c r="AN1084" s="319"/>
      <c r="AO1084" s="319"/>
      <c r="AP1084" s="319"/>
      <c r="AQ1084" s="319"/>
      <c r="AR1084" s="319"/>
      <c r="AS1084" s="319"/>
      <c r="AT1084" s="319"/>
      <c r="AU1084" s="319"/>
      <c r="AV1084" s="319"/>
      <c r="AW1084" s="319"/>
      <c r="AX1084" s="319"/>
      <c r="AY1084" s="319"/>
      <c r="AZ1084" s="319"/>
      <c r="BA1084" s="319"/>
      <c r="BB1084" s="319"/>
      <c r="BC1084" s="319"/>
      <c r="BD1084" s="319"/>
      <c r="BE1084" s="319"/>
      <c r="BF1084" s="319"/>
      <c r="BG1084" s="319"/>
      <c r="BH1084" s="319"/>
      <c r="BI1084" s="319"/>
      <c r="BJ1084" s="319"/>
      <c r="BK1084" s="319"/>
      <c r="BL1084" s="319"/>
      <c r="BM1084" s="319"/>
      <c r="BN1084" s="319"/>
      <c r="BO1084" s="319"/>
      <c r="BP1084" s="319"/>
      <c r="BQ1084" s="319"/>
      <c r="BR1084" s="319"/>
      <c r="BS1084" s="319"/>
      <c r="BT1084" s="319"/>
      <c r="BU1084" s="319"/>
      <c r="BV1084" s="319"/>
      <c r="BW1084" s="319"/>
      <c r="BX1084" s="319"/>
      <c r="BY1084" s="319"/>
      <c r="BZ1084" s="319"/>
      <c r="CA1084" s="319"/>
      <c r="CB1084" s="319"/>
      <c r="CC1084" s="319"/>
      <c r="CD1084" s="319"/>
      <c r="CE1084" s="319"/>
      <c r="CF1084" s="319"/>
      <c r="CG1084" s="319"/>
      <c r="CH1084" s="319"/>
      <c r="CI1084" s="319"/>
      <c r="CJ1084" s="319"/>
      <c r="CK1084" s="319"/>
    </row>
    <row r="1085" spans="1:89">
      <c r="A1085" s="315"/>
      <c r="B1085" s="423"/>
      <c r="C1085" s="424"/>
      <c r="D1085" s="424"/>
      <c r="E1085" s="424"/>
      <c r="F1085" s="424"/>
      <c r="G1085" s="424"/>
      <c r="H1085" s="424"/>
      <c r="I1085" s="424"/>
      <c r="J1085" s="424"/>
      <c r="K1085" s="425"/>
      <c r="L1085" s="320"/>
      <c r="M1085" s="319"/>
      <c r="N1085" s="319"/>
      <c r="O1085" s="319"/>
      <c r="P1085" s="319"/>
      <c r="Q1085" s="319"/>
      <c r="R1085" s="319"/>
      <c r="S1085" s="319"/>
      <c r="T1085" s="319"/>
      <c r="U1085" s="319"/>
      <c r="V1085" s="319"/>
      <c r="W1085" s="319"/>
      <c r="X1085" s="319"/>
      <c r="Y1085" s="319"/>
      <c r="Z1085" s="319"/>
      <c r="AA1085" s="319"/>
      <c r="AB1085" s="319"/>
      <c r="AC1085" s="319"/>
      <c r="AD1085" s="319"/>
      <c r="AE1085" s="319"/>
      <c r="AF1085" s="319"/>
      <c r="AG1085" s="319"/>
      <c r="AH1085" s="319"/>
      <c r="AI1085" s="319"/>
      <c r="AJ1085" s="319"/>
      <c r="AK1085" s="319"/>
      <c r="AL1085" s="319"/>
      <c r="AM1085" s="319"/>
      <c r="AN1085" s="319"/>
      <c r="AO1085" s="319"/>
      <c r="AP1085" s="319"/>
      <c r="AQ1085" s="319"/>
      <c r="AR1085" s="319"/>
      <c r="AS1085" s="319"/>
      <c r="AT1085" s="319"/>
      <c r="AU1085" s="319"/>
      <c r="AV1085" s="319"/>
      <c r="AW1085" s="319"/>
      <c r="AX1085" s="319"/>
      <c r="AY1085" s="319"/>
      <c r="AZ1085" s="319"/>
      <c r="BA1085" s="319"/>
      <c r="BB1085" s="319"/>
      <c r="BC1085" s="319"/>
      <c r="BD1085" s="319"/>
      <c r="BE1085" s="319"/>
      <c r="BF1085" s="319"/>
      <c r="BG1085" s="319"/>
      <c r="BH1085" s="319"/>
      <c r="BI1085" s="319"/>
      <c r="BJ1085" s="319"/>
      <c r="BK1085" s="319"/>
      <c r="BL1085" s="319"/>
      <c r="BM1085" s="319"/>
      <c r="BN1085" s="319"/>
      <c r="BO1085" s="319"/>
      <c r="BP1085" s="319"/>
      <c r="BQ1085" s="319"/>
      <c r="BR1085" s="319"/>
      <c r="BS1085" s="319"/>
      <c r="BT1085" s="319"/>
      <c r="BU1085" s="319"/>
      <c r="BV1085" s="319"/>
      <c r="BW1085" s="319"/>
      <c r="BX1085" s="319"/>
      <c r="BY1085" s="319"/>
      <c r="BZ1085" s="319"/>
      <c r="CA1085" s="319"/>
      <c r="CB1085" s="319"/>
      <c r="CC1085" s="319"/>
      <c r="CD1085" s="319"/>
      <c r="CE1085" s="319"/>
      <c r="CF1085" s="319"/>
      <c r="CG1085" s="319"/>
      <c r="CH1085" s="319"/>
      <c r="CI1085" s="319"/>
      <c r="CJ1085" s="319"/>
      <c r="CK1085" s="319"/>
    </row>
    <row r="1086" spans="1:89">
      <c r="A1086" s="315"/>
      <c r="B1086" s="423"/>
      <c r="C1086" s="424"/>
      <c r="D1086" s="424"/>
      <c r="E1086" s="424"/>
      <c r="F1086" s="424"/>
      <c r="G1086" s="424"/>
      <c r="H1086" s="424"/>
      <c r="I1086" s="424"/>
      <c r="J1086" s="424"/>
      <c r="K1086" s="425"/>
      <c r="L1086" s="320"/>
      <c r="M1086" s="319"/>
      <c r="N1086" s="319"/>
      <c r="O1086" s="319"/>
      <c r="P1086" s="319"/>
      <c r="Q1086" s="319"/>
      <c r="R1086" s="319"/>
      <c r="S1086" s="319"/>
      <c r="T1086" s="319"/>
      <c r="U1086" s="319"/>
      <c r="V1086" s="319"/>
      <c r="W1086" s="319"/>
      <c r="X1086" s="319"/>
      <c r="Y1086" s="319"/>
      <c r="Z1086" s="319"/>
      <c r="AA1086" s="319"/>
      <c r="AB1086" s="319"/>
      <c r="AC1086" s="319"/>
      <c r="AD1086" s="319"/>
      <c r="AE1086" s="319"/>
      <c r="AF1086" s="319"/>
      <c r="AG1086" s="319"/>
      <c r="AH1086" s="319"/>
      <c r="AI1086" s="319"/>
      <c r="AJ1086" s="319"/>
      <c r="AK1086" s="319"/>
      <c r="AL1086" s="319"/>
      <c r="AM1086" s="319"/>
      <c r="AN1086" s="319"/>
      <c r="AO1086" s="319"/>
      <c r="AP1086" s="319"/>
      <c r="AQ1086" s="319"/>
      <c r="AR1086" s="319"/>
      <c r="AS1086" s="319"/>
      <c r="AT1086" s="319"/>
      <c r="AU1086" s="319"/>
      <c r="AV1086" s="319"/>
      <c r="AW1086" s="319"/>
      <c r="AX1086" s="319"/>
      <c r="AY1086" s="319"/>
      <c r="AZ1086" s="319"/>
      <c r="BA1086" s="319"/>
      <c r="BB1086" s="319"/>
      <c r="BC1086" s="319"/>
      <c r="BD1086" s="319"/>
      <c r="BE1086" s="319"/>
      <c r="BF1086" s="319"/>
      <c r="BG1086" s="319"/>
      <c r="BH1086" s="319"/>
      <c r="BI1086" s="319"/>
      <c r="BJ1086" s="319"/>
      <c r="BK1086" s="319"/>
      <c r="BL1086" s="319"/>
      <c r="BM1086" s="319"/>
      <c r="BN1086" s="319"/>
      <c r="BO1086" s="319"/>
      <c r="BP1086" s="319"/>
      <c r="BQ1086" s="319"/>
      <c r="BR1086" s="319"/>
      <c r="BS1086" s="319"/>
      <c r="BT1086" s="319"/>
      <c r="BU1086" s="319"/>
      <c r="BV1086" s="319"/>
      <c r="BW1086" s="319"/>
      <c r="BX1086" s="319"/>
      <c r="BY1086" s="319"/>
      <c r="BZ1086" s="319"/>
      <c r="CA1086" s="319"/>
      <c r="CB1086" s="319"/>
      <c r="CC1086" s="319"/>
      <c r="CD1086" s="319"/>
      <c r="CE1086" s="319"/>
      <c r="CF1086" s="319"/>
      <c r="CG1086" s="319"/>
      <c r="CH1086" s="319"/>
      <c r="CI1086" s="319"/>
      <c r="CJ1086" s="319"/>
      <c r="CK1086" s="319"/>
    </row>
    <row r="1087" spans="1:89">
      <c r="A1087" s="315"/>
      <c r="B1087" s="423"/>
      <c r="C1087" s="424"/>
      <c r="D1087" s="424"/>
      <c r="E1087" s="424"/>
      <c r="F1087" s="424"/>
      <c r="G1087" s="424"/>
      <c r="H1087" s="424"/>
      <c r="I1087" s="424"/>
      <c r="J1087" s="424"/>
      <c r="K1087" s="425"/>
      <c r="L1087" s="320"/>
      <c r="M1087" s="319"/>
      <c r="N1087" s="319"/>
      <c r="O1087" s="319"/>
      <c r="P1087" s="319"/>
      <c r="Q1087" s="319"/>
      <c r="R1087" s="319"/>
      <c r="S1087" s="319"/>
      <c r="T1087" s="319"/>
      <c r="U1087" s="319"/>
      <c r="V1087" s="319"/>
      <c r="W1087" s="319"/>
      <c r="X1087" s="319"/>
      <c r="Y1087" s="319"/>
      <c r="Z1087" s="319"/>
      <c r="AA1087" s="319"/>
      <c r="AB1087" s="319"/>
      <c r="AC1087" s="319"/>
      <c r="AD1087" s="319"/>
      <c r="AE1087" s="319"/>
      <c r="AF1087" s="319"/>
      <c r="AG1087" s="319"/>
      <c r="AH1087" s="319"/>
      <c r="AI1087" s="319"/>
      <c r="AJ1087" s="319"/>
      <c r="AK1087" s="319"/>
      <c r="AL1087" s="319"/>
      <c r="AM1087" s="319"/>
      <c r="AN1087" s="319"/>
      <c r="AO1087" s="319"/>
      <c r="AP1087" s="319"/>
      <c r="AQ1087" s="319"/>
      <c r="AR1087" s="319"/>
      <c r="AS1087" s="319"/>
      <c r="AT1087" s="319"/>
      <c r="AU1087" s="319"/>
      <c r="AV1087" s="319"/>
      <c r="AW1087" s="319"/>
      <c r="AX1087" s="319"/>
      <c r="AY1087" s="319"/>
      <c r="AZ1087" s="319"/>
      <c r="BA1087" s="319"/>
      <c r="BB1087" s="319"/>
      <c r="BC1087" s="319"/>
      <c r="BD1087" s="319"/>
      <c r="BE1087" s="319"/>
      <c r="BF1087" s="319"/>
      <c r="BG1087" s="319"/>
      <c r="BH1087" s="319"/>
      <c r="BI1087" s="319"/>
      <c r="BJ1087" s="319"/>
      <c r="BK1087" s="319"/>
      <c r="BL1087" s="319"/>
      <c r="BM1087" s="319"/>
      <c r="BN1087" s="319"/>
      <c r="BO1087" s="319"/>
      <c r="BP1087" s="319"/>
      <c r="BQ1087" s="319"/>
      <c r="BR1087" s="319"/>
      <c r="BS1087" s="319"/>
      <c r="BT1087" s="319"/>
      <c r="BU1087" s="319"/>
      <c r="BV1087" s="319"/>
      <c r="BW1087" s="319"/>
      <c r="BX1087" s="319"/>
      <c r="BY1087" s="319"/>
      <c r="BZ1087" s="319"/>
      <c r="CA1087" s="319"/>
      <c r="CB1087" s="319"/>
      <c r="CC1087" s="319"/>
      <c r="CD1087" s="319"/>
      <c r="CE1087" s="319"/>
      <c r="CF1087" s="319"/>
      <c r="CG1087" s="319"/>
      <c r="CH1087" s="319"/>
      <c r="CI1087" s="319"/>
      <c r="CJ1087" s="319"/>
      <c r="CK1087" s="319"/>
    </row>
    <row r="1088" spans="1:89">
      <c r="A1088" s="315"/>
      <c r="B1088" s="423"/>
      <c r="C1088" s="424"/>
      <c r="D1088" s="424"/>
      <c r="E1088" s="424"/>
      <c r="F1088" s="424"/>
      <c r="G1088" s="424"/>
      <c r="H1088" s="424"/>
      <c r="I1088" s="424"/>
      <c r="J1088" s="424"/>
      <c r="K1088" s="425"/>
      <c r="L1088" s="320"/>
      <c r="M1088" s="319"/>
      <c r="N1088" s="319"/>
      <c r="O1088" s="319"/>
      <c r="P1088" s="319"/>
      <c r="Q1088" s="319"/>
      <c r="R1088" s="319"/>
      <c r="S1088" s="319"/>
      <c r="T1088" s="319"/>
      <c r="U1088" s="319"/>
      <c r="V1088" s="319"/>
      <c r="W1088" s="319"/>
      <c r="X1088" s="319"/>
      <c r="Y1088" s="319"/>
      <c r="Z1088" s="319"/>
      <c r="AA1088" s="319"/>
      <c r="AB1088" s="319"/>
      <c r="AC1088" s="319"/>
      <c r="AD1088" s="319"/>
      <c r="AE1088" s="319"/>
      <c r="AF1088" s="319"/>
      <c r="AG1088" s="319"/>
      <c r="AH1088" s="319"/>
      <c r="AI1088" s="319"/>
      <c r="AJ1088" s="319"/>
      <c r="AK1088" s="319"/>
      <c r="AL1088" s="319"/>
      <c r="AM1088" s="319"/>
      <c r="AN1088" s="319"/>
      <c r="AO1088" s="319"/>
      <c r="AP1088" s="319"/>
      <c r="AQ1088" s="319"/>
      <c r="AR1088" s="319"/>
      <c r="AS1088" s="319"/>
      <c r="AT1088" s="319"/>
      <c r="AU1088" s="319"/>
      <c r="AV1088" s="319"/>
      <c r="AW1088" s="319"/>
      <c r="AX1088" s="319"/>
      <c r="AY1088" s="319"/>
      <c r="AZ1088" s="319"/>
      <c r="BA1088" s="319"/>
      <c r="BB1088" s="319"/>
      <c r="BC1088" s="319"/>
      <c r="BD1088" s="319"/>
      <c r="BE1088" s="319"/>
      <c r="BF1088" s="319"/>
      <c r="BG1088" s="319"/>
      <c r="BH1088" s="319"/>
      <c r="BI1088" s="319"/>
      <c r="BJ1088" s="319"/>
      <c r="BK1088" s="319"/>
      <c r="BL1088" s="319"/>
      <c r="BM1088" s="319"/>
      <c r="BN1088" s="319"/>
      <c r="BO1088" s="319"/>
      <c r="BP1088" s="319"/>
      <c r="BQ1088" s="319"/>
      <c r="BR1088" s="319"/>
      <c r="BS1088" s="319"/>
      <c r="BT1088" s="319"/>
      <c r="BU1088" s="319"/>
      <c r="BV1088" s="319"/>
      <c r="BW1088" s="319"/>
      <c r="BX1088" s="319"/>
      <c r="BY1088" s="319"/>
      <c r="BZ1088" s="319"/>
      <c r="CA1088" s="319"/>
      <c r="CB1088" s="319"/>
      <c r="CC1088" s="319"/>
      <c r="CD1088" s="319"/>
      <c r="CE1088" s="319"/>
      <c r="CF1088" s="319"/>
      <c r="CG1088" s="319"/>
      <c r="CH1088" s="319"/>
      <c r="CI1088" s="319"/>
      <c r="CJ1088" s="319"/>
      <c r="CK1088" s="319"/>
    </row>
    <row r="1089" spans="1:89">
      <c r="A1089" s="315"/>
      <c r="B1089" s="423"/>
      <c r="C1089" s="424"/>
      <c r="D1089" s="424"/>
      <c r="E1089" s="424"/>
      <c r="F1089" s="424"/>
      <c r="G1089" s="424"/>
      <c r="H1089" s="424"/>
      <c r="I1089" s="424"/>
      <c r="J1089" s="424"/>
      <c r="K1089" s="425"/>
      <c r="L1089" s="320"/>
      <c r="M1089" s="319"/>
      <c r="N1089" s="319"/>
      <c r="O1089" s="319"/>
      <c r="P1089" s="319"/>
      <c r="Q1089" s="319"/>
      <c r="R1089" s="319"/>
      <c r="S1089" s="319"/>
      <c r="T1089" s="319"/>
      <c r="U1089" s="319"/>
      <c r="V1089" s="319"/>
      <c r="W1089" s="319"/>
      <c r="X1089" s="319"/>
      <c r="Y1089" s="319"/>
      <c r="Z1089" s="319"/>
      <c r="AA1089" s="319"/>
      <c r="AB1089" s="319"/>
      <c r="AC1089" s="319"/>
      <c r="AD1089" s="319"/>
      <c r="AE1089" s="319"/>
      <c r="AF1089" s="319"/>
      <c r="AG1089" s="319"/>
      <c r="AH1089" s="319"/>
      <c r="AI1089" s="319"/>
      <c r="AJ1089" s="319"/>
      <c r="AK1089" s="319"/>
      <c r="AL1089" s="319"/>
      <c r="AM1089" s="319"/>
      <c r="AN1089" s="319"/>
      <c r="AO1089" s="319"/>
      <c r="AP1089" s="319"/>
      <c r="AQ1089" s="319"/>
      <c r="AR1089" s="319"/>
      <c r="AS1089" s="319"/>
      <c r="AT1089" s="319"/>
      <c r="AU1089" s="319"/>
      <c r="AV1089" s="319"/>
      <c r="AW1089" s="319"/>
      <c r="AX1089" s="319"/>
      <c r="AY1089" s="319"/>
      <c r="AZ1089" s="319"/>
      <c r="BA1089" s="319"/>
      <c r="BB1089" s="319"/>
      <c r="BC1089" s="319"/>
      <c r="BD1089" s="319"/>
      <c r="BE1089" s="319"/>
      <c r="BF1089" s="319"/>
      <c r="BG1089" s="319"/>
      <c r="BH1089" s="319"/>
      <c r="BI1089" s="319"/>
      <c r="BJ1089" s="319"/>
      <c r="BK1089" s="319"/>
      <c r="BL1089" s="319"/>
      <c r="BM1089" s="319"/>
      <c r="BN1089" s="319"/>
      <c r="BO1089" s="319"/>
      <c r="BP1089" s="319"/>
      <c r="BQ1089" s="319"/>
      <c r="BR1089" s="319"/>
      <c r="BS1089" s="319"/>
      <c r="BT1089" s="319"/>
      <c r="BU1089" s="319"/>
      <c r="BV1089" s="319"/>
      <c r="BW1089" s="319"/>
      <c r="BX1089" s="319"/>
      <c r="BY1089" s="319"/>
      <c r="BZ1089" s="319"/>
      <c r="CA1089" s="319"/>
      <c r="CB1089" s="319"/>
      <c r="CC1089" s="319"/>
      <c r="CD1089" s="319"/>
      <c r="CE1089" s="319"/>
      <c r="CF1089" s="319"/>
      <c r="CG1089" s="319"/>
      <c r="CH1089" s="319"/>
      <c r="CI1089" s="319"/>
      <c r="CJ1089" s="319"/>
      <c r="CK1089" s="319"/>
    </row>
    <row r="1090" spans="1:89">
      <c r="A1090" s="315"/>
      <c r="B1090" s="423"/>
      <c r="C1090" s="424"/>
      <c r="D1090" s="424"/>
      <c r="E1090" s="424"/>
      <c r="F1090" s="424"/>
      <c r="G1090" s="424"/>
      <c r="H1090" s="424"/>
      <c r="I1090" s="424"/>
      <c r="J1090" s="424"/>
      <c r="K1090" s="425"/>
      <c r="L1090" s="320"/>
      <c r="M1090" s="319"/>
      <c r="N1090" s="319"/>
      <c r="O1090" s="319"/>
      <c r="P1090" s="319"/>
      <c r="Q1090" s="319"/>
      <c r="R1090" s="319"/>
      <c r="S1090" s="319"/>
      <c r="T1090" s="319"/>
      <c r="U1090" s="319"/>
      <c r="V1090" s="319"/>
      <c r="W1090" s="319"/>
      <c r="X1090" s="319"/>
      <c r="Y1090" s="319"/>
      <c r="Z1090" s="319"/>
      <c r="AA1090" s="319"/>
      <c r="AB1090" s="319"/>
      <c r="AC1090" s="319"/>
      <c r="AD1090" s="319"/>
      <c r="AE1090" s="319"/>
      <c r="AF1090" s="319"/>
      <c r="AG1090" s="319"/>
      <c r="AH1090" s="319"/>
      <c r="AI1090" s="319"/>
      <c r="AJ1090" s="319"/>
      <c r="AK1090" s="319"/>
      <c r="AL1090" s="319"/>
      <c r="AM1090" s="319"/>
      <c r="AN1090" s="319"/>
      <c r="AO1090" s="319"/>
      <c r="AP1090" s="319"/>
      <c r="AQ1090" s="319"/>
      <c r="AR1090" s="319"/>
      <c r="AS1090" s="319"/>
      <c r="AT1090" s="319"/>
      <c r="AU1090" s="319"/>
      <c r="AV1090" s="319"/>
      <c r="AW1090" s="319"/>
      <c r="AX1090" s="319"/>
      <c r="AY1090" s="319"/>
      <c r="AZ1090" s="319"/>
      <c r="BA1090" s="319"/>
      <c r="BB1090" s="319"/>
      <c r="BC1090" s="319"/>
      <c r="BD1090" s="319"/>
      <c r="BE1090" s="319"/>
      <c r="BF1090" s="319"/>
      <c r="BG1090" s="319"/>
      <c r="BH1090" s="319"/>
      <c r="BI1090" s="319"/>
      <c r="BJ1090" s="319"/>
      <c r="BK1090" s="319"/>
      <c r="BL1090" s="319"/>
      <c r="BM1090" s="319"/>
      <c r="BN1090" s="319"/>
      <c r="BO1090" s="319"/>
      <c r="BP1090" s="319"/>
      <c r="BQ1090" s="319"/>
      <c r="BR1090" s="319"/>
      <c r="BS1090" s="319"/>
      <c r="BT1090" s="319"/>
      <c r="BU1090" s="319"/>
      <c r="BV1090" s="319"/>
      <c r="BW1090" s="319"/>
      <c r="BX1090" s="319"/>
      <c r="BY1090" s="319"/>
      <c r="BZ1090" s="319"/>
      <c r="CA1090" s="319"/>
      <c r="CB1090" s="319"/>
      <c r="CC1090" s="319"/>
      <c r="CD1090" s="319"/>
      <c r="CE1090" s="319"/>
      <c r="CF1090" s="319"/>
      <c r="CG1090" s="319"/>
      <c r="CH1090" s="319"/>
      <c r="CI1090" s="319"/>
      <c r="CJ1090" s="319"/>
      <c r="CK1090" s="319"/>
    </row>
    <row r="1091" spans="1:89">
      <c r="A1091" s="315"/>
      <c r="B1091" s="423"/>
      <c r="C1091" s="424"/>
      <c r="D1091" s="424"/>
      <c r="E1091" s="424"/>
      <c r="F1091" s="424"/>
      <c r="G1091" s="424"/>
      <c r="H1091" s="424"/>
      <c r="I1091" s="424"/>
      <c r="J1091" s="424"/>
      <c r="K1091" s="425"/>
      <c r="L1091" s="320"/>
      <c r="M1091" s="319"/>
      <c r="N1091" s="319"/>
      <c r="O1091" s="319"/>
      <c r="P1091" s="319"/>
      <c r="Q1091" s="319"/>
      <c r="R1091" s="319"/>
      <c r="S1091" s="319"/>
      <c r="T1091" s="319"/>
      <c r="U1091" s="319"/>
      <c r="V1091" s="319"/>
      <c r="W1091" s="319"/>
      <c r="X1091" s="319"/>
      <c r="Y1091" s="319"/>
      <c r="Z1091" s="319"/>
      <c r="AA1091" s="319"/>
      <c r="AB1091" s="319"/>
      <c r="AC1091" s="319"/>
      <c r="AD1091" s="319"/>
      <c r="AE1091" s="319"/>
      <c r="AF1091" s="319"/>
      <c r="AG1091" s="319"/>
      <c r="AH1091" s="319"/>
      <c r="AI1091" s="319"/>
      <c r="AJ1091" s="319"/>
      <c r="AK1091" s="319"/>
      <c r="AL1091" s="319"/>
      <c r="AM1091" s="319"/>
      <c r="AN1091" s="319"/>
      <c r="AO1091" s="319"/>
      <c r="AP1091" s="319"/>
      <c r="AQ1091" s="319"/>
      <c r="AR1091" s="319"/>
      <c r="AS1091" s="319"/>
      <c r="AT1091" s="319"/>
      <c r="AU1091" s="319"/>
      <c r="AV1091" s="319"/>
      <c r="AW1091" s="319"/>
      <c r="AX1091" s="319"/>
      <c r="AY1091" s="319"/>
      <c r="AZ1091" s="319"/>
      <c r="BA1091" s="319"/>
      <c r="BB1091" s="319"/>
      <c r="BC1091" s="319"/>
      <c r="BD1091" s="319"/>
      <c r="BE1091" s="319"/>
      <c r="BF1091" s="319"/>
      <c r="BG1091" s="319"/>
      <c r="BH1091" s="319"/>
      <c r="BI1091" s="319"/>
      <c r="BJ1091" s="319"/>
      <c r="BK1091" s="319"/>
      <c r="BL1091" s="319"/>
      <c r="BM1091" s="319"/>
      <c r="BN1091" s="319"/>
      <c r="BO1091" s="319"/>
      <c r="BP1091" s="319"/>
      <c r="BQ1091" s="319"/>
      <c r="BR1091" s="319"/>
      <c r="BS1091" s="319"/>
      <c r="BT1091" s="319"/>
      <c r="BU1091" s="319"/>
      <c r="BV1091" s="319"/>
      <c r="BW1091" s="319"/>
      <c r="BX1091" s="319"/>
      <c r="BY1091" s="319"/>
      <c r="BZ1091" s="319"/>
      <c r="CA1091" s="319"/>
      <c r="CB1091" s="319"/>
      <c r="CC1091" s="319"/>
      <c r="CD1091" s="319"/>
      <c r="CE1091" s="319"/>
      <c r="CF1091" s="319"/>
      <c r="CG1091" s="319"/>
      <c r="CH1091" s="319"/>
      <c r="CI1091" s="319"/>
      <c r="CJ1091" s="319"/>
      <c r="CK1091" s="319"/>
    </row>
    <row r="1092" spans="1:89">
      <c r="A1092" s="315"/>
      <c r="B1092" s="423"/>
      <c r="C1092" s="424"/>
      <c r="D1092" s="424"/>
      <c r="E1092" s="424"/>
      <c r="F1092" s="424"/>
      <c r="G1092" s="424"/>
      <c r="H1092" s="424"/>
      <c r="I1092" s="424"/>
      <c r="J1092" s="424"/>
      <c r="K1092" s="425"/>
      <c r="L1092" s="320"/>
      <c r="M1092" s="319"/>
      <c r="N1092" s="319"/>
      <c r="O1092" s="319"/>
      <c r="P1092" s="319"/>
      <c r="Q1092" s="319"/>
      <c r="R1092" s="319"/>
      <c r="S1092" s="319"/>
      <c r="T1092" s="319"/>
      <c r="U1092" s="319"/>
      <c r="V1092" s="319"/>
      <c r="W1092" s="319"/>
      <c r="X1092" s="319"/>
      <c r="Y1092" s="319"/>
      <c r="Z1092" s="319"/>
      <c r="AA1092" s="319"/>
      <c r="AB1092" s="319"/>
      <c r="AC1092" s="319"/>
      <c r="AD1092" s="319"/>
      <c r="AE1092" s="319"/>
      <c r="AF1092" s="319"/>
      <c r="AG1092" s="319"/>
      <c r="AH1092" s="319"/>
      <c r="AI1092" s="319"/>
      <c r="AJ1092" s="319"/>
      <c r="AK1092" s="319"/>
      <c r="AL1092" s="319"/>
      <c r="AM1092" s="319"/>
      <c r="AN1092" s="319"/>
      <c r="AO1092" s="319"/>
      <c r="AP1092" s="319"/>
      <c r="AQ1092" s="319"/>
      <c r="AR1092" s="319"/>
      <c r="AS1092" s="319"/>
      <c r="AT1092" s="319"/>
      <c r="AU1092" s="319"/>
      <c r="AV1092" s="319"/>
      <c r="AW1092" s="319"/>
      <c r="AX1092" s="319"/>
      <c r="AY1092" s="319"/>
      <c r="AZ1092" s="319"/>
      <c r="BA1092" s="319"/>
      <c r="BB1092" s="319"/>
      <c r="BC1092" s="319"/>
      <c r="BD1092" s="319"/>
      <c r="BE1092" s="319"/>
      <c r="BF1092" s="319"/>
      <c r="BG1092" s="319"/>
      <c r="BH1092" s="319"/>
      <c r="BI1092" s="319"/>
      <c r="BJ1092" s="319"/>
      <c r="BK1092" s="319"/>
      <c r="BL1092" s="319"/>
      <c r="BM1092" s="319"/>
      <c r="BN1092" s="319"/>
      <c r="BO1092" s="319"/>
      <c r="BP1092" s="319"/>
      <c r="BQ1092" s="319"/>
      <c r="BR1092" s="319"/>
      <c r="BS1092" s="319"/>
      <c r="BT1092" s="319"/>
      <c r="BU1092" s="319"/>
      <c r="BV1092" s="319"/>
      <c r="BW1092" s="319"/>
      <c r="BX1092" s="319"/>
      <c r="BY1092" s="319"/>
      <c r="BZ1092" s="319"/>
      <c r="CA1092" s="319"/>
      <c r="CB1092" s="319"/>
      <c r="CC1092" s="319"/>
      <c r="CD1092" s="319"/>
      <c r="CE1092" s="319"/>
      <c r="CF1092" s="319"/>
      <c r="CG1092" s="319"/>
      <c r="CH1092" s="319"/>
      <c r="CI1092" s="319"/>
      <c r="CJ1092" s="319"/>
      <c r="CK1092" s="319"/>
    </row>
    <row r="1093" spans="1:89">
      <c r="A1093" s="315"/>
      <c r="B1093" s="423"/>
      <c r="C1093" s="424"/>
      <c r="D1093" s="424"/>
      <c r="E1093" s="424"/>
      <c r="F1093" s="424"/>
      <c r="G1093" s="424"/>
      <c r="H1093" s="424"/>
      <c r="I1093" s="424"/>
      <c r="J1093" s="424"/>
      <c r="K1093" s="425"/>
      <c r="L1093" s="320"/>
      <c r="M1093" s="319"/>
      <c r="N1093" s="319"/>
      <c r="O1093" s="319"/>
      <c r="P1093" s="319"/>
      <c r="Q1093" s="319"/>
      <c r="R1093" s="319"/>
      <c r="S1093" s="319"/>
      <c r="T1093" s="319"/>
      <c r="U1093" s="319"/>
      <c r="V1093" s="319"/>
      <c r="W1093" s="319"/>
      <c r="X1093" s="319"/>
      <c r="Y1093" s="319"/>
      <c r="Z1093" s="319"/>
      <c r="AA1093" s="319"/>
      <c r="AB1093" s="319"/>
      <c r="AC1093" s="319"/>
      <c r="AD1093" s="319"/>
      <c r="AE1093" s="319"/>
      <c r="AF1093" s="319"/>
      <c r="AG1093" s="319"/>
      <c r="AH1093" s="319"/>
      <c r="AI1093" s="319"/>
      <c r="AJ1093" s="319"/>
      <c r="AK1093" s="319"/>
      <c r="AL1093" s="319"/>
      <c r="AM1093" s="319"/>
      <c r="AN1093" s="319"/>
      <c r="AO1093" s="319"/>
      <c r="AP1093" s="319"/>
      <c r="AQ1093" s="319"/>
      <c r="AR1093" s="319"/>
      <c r="AS1093" s="319"/>
      <c r="AT1093" s="319"/>
      <c r="AU1093" s="319"/>
      <c r="AV1093" s="319"/>
      <c r="AW1093" s="319"/>
      <c r="AX1093" s="319"/>
      <c r="AY1093" s="319"/>
      <c r="AZ1093" s="319"/>
      <c r="BA1093" s="319"/>
      <c r="BB1093" s="319"/>
      <c r="BC1093" s="319"/>
      <c r="BD1093" s="319"/>
      <c r="BE1093" s="319"/>
      <c r="BF1093" s="319"/>
      <c r="BG1093" s="319"/>
      <c r="BH1093" s="319"/>
      <c r="BI1093" s="319"/>
      <c r="BJ1093" s="319"/>
      <c r="BK1093" s="319"/>
      <c r="BL1093" s="319"/>
      <c r="BM1093" s="319"/>
      <c r="BN1093" s="319"/>
      <c r="BO1093" s="319"/>
      <c r="BP1093" s="319"/>
      <c r="BQ1093" s="319"/>
      <c r="BR1093" s="319"/>
      <c r="BS1093" s="319"/>
      <c r="BT1093" s="319"/>
      <c r="BU1093" s="319"/>
      <c r="BV1093" s="319"/>
      <c r="BW1093" s="319"/>
      <c r="BX1093" s="319"/>
      <c r="BY1093" s="319"/>
      <c r="BZ1093" s="319"/>
      <c r="CA1093" s="319"/>
      <c r="CB1093" s="319"/>
      <c r="CC1093" s="319"/>
      <c r="CD1093" s="319"/>
      <c r="CE1093" s="319"/>
      <c r="CF1093" s="319"/>
      <c r="CG1093" s="319"/>
      <c r="CH1093" s="319"/>
      <c r="CI1093" s="319"/>
      <c r="CJ1093" s="319"/>
      <c r="CK1093" s="319"/>
    </row>
    <row r="1094" spans="1:89">
      <c r="A1094" s="315"/>
      <c r="B1094" s="423"/>
      <c r="C1094" s="424"/>
      <c r="D1094" s="424"/>
      <c r="E1094" s="424"/>
      <c r="F1094" s="424"/>
      <c r="G1094" s="424"/>
      <c r="H1094" s="424"/>
      <c r="I1094" s="424"/>
      <c r="J1094" s="424"/>
      <c r="K1094" s="425"/>
      <c r="L1094" s="320"/>
      <c r="M1094" s="319"/>
      <c r="N1094" s="319"/>
      <c r="O1094" s="319"/>
      <c r="P1094" s="319"/>
      <c r="Q1094" s="319"/>
      <c r="R1094" s="319"/>
      <c r="S1094" s="319"/>
      <c r="T1094" s="319"/>
      <c r="U1094" s="319"/>
      <c r="V1094" s="319"/>
      <c r="W1094" s="319"/>
      <c r="X1094" s="319"/>
      <c r="Y1094" s="319"/>
      <c r="Z1094" s="319"/>
      <c r="AA1094" s="319"/>
      <c r="AB1094" s="319"/>
      <c r="AC1094" s="319"/>
      <c r="AD1094" s="319"/>
      <c r="AE1094" s="319"/>
      <c r="AF1094" s="319"/>
      <c r="AG1094" s="319"/>
      <c r="AH1094" s="319"/>
      <c r="AI1094" s="319"/>
      <c r="AJ1094" s="319"/>
      <c r="AK1094" s="319"/>
      <c r="AL1094" s="319"/>
      <c r="AM1094" s="319"/>
      <c r="AN1094" s="319"/>
      <c r="AO1094" s="319"/>
      <c r="AP1094" s="319"/>
      <c r="AQ1094" s="319"/>
      <c r="AR1094" s="319"/>
      <c r="AS1094" s="319"/>
      <c r="AT1094" s="319"/>
      <c r="AU1094" s="319"/>
      <c r="AV1094" s="319"/>
      <c r="AW1094" s="319"/>
      <c r="AX1094" s="319"/>
      <c r="AY1094" s="319"/>
      <c r="AZ1094" s="319"/>
      <c r="BA1094" s="319"/>
      <c r="BB1094" s="319"/>
      <c r="BC1094" s="319"/>
      <c r="BD1094" s="319"/>
      <c r="BE1094" s="319"/>
      <c r="BF1094" s="319"/>
      <c r="BG1094" s="319"/>
      <c r="BH1094" s="319"/>
      <c r="BI1094" s="319"/>
      <c r="BJ1094" s="319"/>
      <c r="BK1094" s="319"/>
      <c r="BL1094" s="319"/>
      <c r="BM1094" s="319"/>
      <c r="BN1094" s="319"/>
      <c r="BO1094" s="319"/>
      <c r="BP1094" s="319"/>
      <c r="BQ1094" s="319"/>
      <c r="BR1094" s="319"/>
      <c r="BS1094" s="319"/>
      <c r="BT1094" s="319"/>
      <c r="BU1094" s="319"/>
      <c r="BV1094" s="319"/>
      <c r="BW1094" s="319"/>
      <c r="BX1094" s="319"/>
      <c r="BY1094" s="319"/>
      <c r="BZ1094" s="319"/>
      <c r="CA1094" s="319"/>
      <c r="CB1094" s="319"/>
      <c r="CC1094" s="319"/>
      <c r="CD1094" s="319"/>
      <c r="CE1094" s="319"/>
      <c r="CF1094" s="319"/>
      <c r="CG1094" s="319"/>
      <c r="CH1094" s="319"/>
      <c r="CI1094" s="319"/>
      <c r="CJ1094" s="319"/>
      <c r="CK1094" s="319"/>
    </row>
    <row r="1095" spans="1:89">
      <c r="A1095" s="315"/>
      <c r="B1095" s="423"/>
      <c r="C1095" s="424"/>
      <c r="D1095" s="424"/>
      <c r="E1095" s="424"/>
      <c r="F1095" s="424"/>
      <c r="G1095" s="424"/>
      <c r="H1095" s="424"/>
      <c r="I1095" s="424"/>
      <c r="J1095" s="424"/>
      <c r="K1095" s="425"/>
      <c r="L1095" s="320"/>
      <c r="M1095" s="319"/>
      <c r="N1095" s="319"/>
      <c r="O1095" s="319"/>
      <c r="P1095" s="319"/>
      <c r="Q1095" s="319"/>
      <c r="R1095" s="319"/>
      <c r="S1095" s="319"/>
      <c r="T1095" s="319"/>
      <c r="U1095" s="319"/>
      <c r="V1095" s="319"/>
      <c r="W1095" s="319"/>
      <c r="X1095" s="319"/>
      <c r="Y1095" s="319"/>
      <c r="Z1095" s="319"/>
      <c r="AA1095" s="319"/>
      <c r="AB1095" s="319"/>
      <c r="AC1095" s="319"/>
      <c r="AD1095" s="319"/>
      <c r="AE1095" s="319"/>
      <c r="AF1095" s="319"/>
      <c r="AG1095" s="319"/>
      <c r="AH1095" s="319"/>
      <c r="AI1095" s="319"/>
      <c r="AJ1095" s="319"/>
      <c r="AK1095" s="319"/>
      <c r="AL1095" s="319"/>
      <c r="AM1095" s="319"/>
      <c r="AN1095" s="319"/>
      <c r="AO1095" s="319"/>
      <c r="AP1095" s="319"/>
      <c r="AQ1095" s="319"/>
      <c r="AR1095" s="319"/>
      <c r="AS1095" s="319"/>
      <c r="AT1095" s="319"/>
      <c r="AU1095" s="319"/>
      <c r="AV1095" s="319"/>
      <c r="AW1095" s="319"/>
      <c r="AX1095" s="319"/>
      <c r="AY1095" s="319"/>
      <c r="AZ1095" s="319"/>
      <c r="BA1095" s="319"/>
      <c r="BB1095" s="319"/>
      <c r="BC1095" s="319"/>
      <c r="BD1095" s="319"/>
      <c r="BE1095" s="319"/>
      <c r="BF1095" s="319"/>
      <c r="BG1095" s="319"/>
      <c r="BH1095" s="319"/>
      <c r="BI1095" s="319"/>
      <c r="BJ1095" s="319"/>
      <c r="BK1095" s="319"/>
      <c r="BL1095" s="319"/>
      <c r="BM1095" s="319"/>
      <c r="BN1095" s="319"/>
      <c r="BO1095" s="319"/>
      <c r="BP1095" s="319"/>
      <c r="BQ1095" s="319"/>
      <c r="BR1095" s="319"/>
      <c r="BS1095" s="319"/>
      <c r="BT1095" s="319"/>
      <c r="BU1095" s="319"/>
      <c r="BV1095" s="319"/>
      <c r="BW1095" s="319"/>
      <c r="BX1095" s="319"/>
      <c r="BY1095" s="319"/>
      <c r="BZ1095" s="319"/>
      <c r="CA1095" s="319"/>
      <c r="CB1095" s="319"/>
      <c r="CC1095" s="319"/>
      <c r="CD1095" s="319"/>
      <c r="CE1095" s="319"/>
      <c r="CF1095" s="319"/>
      <c r="CG1095" s="319"/>
      <c r="CH1095" s="319"/>
      <c r="CI1095" s="319"/>
      <c r="CJ1095" s="319"/>
      <c r="CK1095" s="319"/>
    </row>
    <row r="1096" spans="1:89">
      <c r="A1096" s="315"/>
      <c r="B1096" s="423"/>
      <c r="C1096" s="424"/>
      <c r="D1096" s="424"/>
      <c r="E1096" s="424"/>
      <c r="F1096" s="424"/>
      <c r="G1096" s="424"/>
      <c r="H1096" s="424"/>
      <c r="I1096" s="424"/>
      <c r="J1096" s="424"/>
      <c r="K1096" s="425"/>
      <c r="L1096" s="320"/>
      <c r="M1096" s="319"/>
      <c r="N1096" s="319"/>
      <c r="O1096" s="319"/>
      <c r="P1096" s="319"/>
      <c r="Q1096" s="319"/>
      <c r="R1096" s="319"/>
      <c r="S1096" s="319"/>
      <c r="T1096" s="319"/>
      <c r="U1096" s="319"/>
      <c r="V1096" s="319"/>
      <c r="W1096" s="319"/>
      <c r="X1096" s="319"/>
      <c r="Y1096" s="319"/>
      <c r="Z1096" s="319"/>
      <c r="AA1096" s="319"/>
      <c r="AB1096" s="319"/>
      <c r="AC1096" s="319"/>
      <c r="AD1096" s="319"/>
      <c r="AE1096" s="319"/>
      <c r="AF1096" s="319"/>
      <c r="AG1096" s="319"/>
      <c r="AH1096" s="319"/>
      <c r="AI1096" s="319"/>
      <c r="AJ1096" s="319"/>
      <c r="AK1096" s="319"/>
      <c r="AL1096" s="319"/>
      <c r="AM1096" s="319"/>
      <c r="AN1096" s="319"/>
      <c r="AO1096" s="319"/>
      <c r="AP1096" s="319"/>
      <c r="AQ1096" s="319"/>
      <c r="AR1096" s="319"/>
      <c r="AS1096" s="319"/>
      <c r="AT1096" s="319"/>
      <c r="AU1096" s="319"/>
      <c r="AV1096" s="319"/>
      <c r="AW1096" s="319"/>
      <c r="AX1096" s="319"/>
      <c r="AY1096" s="319"/>
      <c r="AZ1096" s="319"/>
      <c r="BA1096" s="319"/>
      <c r="BB1096" s="319"/>
      <c r="BC1096" s="319"/>
      <c r="BD1096" s="319"/>
      <c r="BE1096" s="319"/>
      <c r="BF1096" s="319"/>
      <c r="BG1096" s="319"/>
      <c r="BH1096" s="319"/>
      <c r="BI1096" s="319"/>
      <c r="BJ1096" s="319"/>
      <c r="BK1096" s="319"/>
      <c r="BL1096" s="319"/>
      <c r="BM1096" s="319"/>
      <c r="BN1096" s="319"/>
      <c r="BO1096" s="319"/>
      <c r="BP1096" s="319"/>
      <c r="BQ1096" s="319"/>
      <c r="BR1096" s="319"/>
      <c r="BS1096" s="319"/>
      <c r="BT1096" s="319"/>
      <c r="BU1096" s="319"/>
      <c r="BV1096" s="319"/>
      <c r="BW1096" s="319"/>
      <c r="BX1096" s="319"/>
      <c r="BY1096" s="319"/>
      <c r="BZ1096" s="319"/>
      <c r="CA1096" s="319"/>
      <c r="CB1096" s="319"/>
      <c r="CC1096" s="319"/>
      <c r="CD1096" s="319"/>
      <c r="CE1096" s="319"/>
      <c r="CF1096" s="319"/>
      <c r="CG1096" s="319"/>
      <c r="CH1096" s="319"/>
      <c r="CI1096" s="319"/>
      <c r="CJ1096" s="319"/>
      <c r="CK1096" s="319"/>
    </row>
    <row r="1097" spans="1:89">
      <c r="A1097" s="315"/>
      <c r="B1097" s="423"/>
      <c r="C1097" s="424"/>
      <c r="D1097" s="424"/>
      <c r="E1097" s="424"/>
      <c r="F1097" s="424"/>
      <c r="G1097" s="424"/>
      <c r="H1097" s="424"/>
      <c r="I1097" s="424"/>
      <c r="J1097" s="424"/>
      <c r="K1097" s="425"/>
      <c r="L1097" s="320"/>
      <c r="M1097" s="319"/>
      <c r="N1097" s="319"/>
      <c r="O1097" s="319"/>
      <c r="P1097" s="319"/>
      <c r="Q1097" s="319"/>
      <c r="R1097" s="319"/>
      <c r="S1097" s="319"/>
      <c r="T1097" s="319"/>
      <c r="U1097" s="319"/>
      <c r="V1097" s="319"/>
      <c r="W1097" s="319"/>
      <c r="X1097" s="319"/>
      <c r="Y1097" s="319"/>
      <c r="Z1097" s="319"/>
      <c r="AA1097" s="319"/>
      <c r="AB1097" s="319"/>
      <c r="AC1097" s="319"/>
      <c r="AD1097" s="319"/>
      <c r="AE1097" s="319"/>
      <c r="AF1097" s="319"/>
      <c r="AG1097" s="319"/>
      <c r="AH1097" s="319"/>
      <c r="AI1097" s="319"/>
      <c r="AJ1097" s="319"/>
      <c r="AK1097" s="319"/>
      <c r="AL1097" s="319"/>
      <c r="AM1097" s="319"/>
      <c r="AN1097" s="319"/>
      <c r="AO1097" s="319"/>
      <c r="AP1097" s="319"/>
      <c r="AQ1097" s="319"/>
      <c r="AR1097" s="319"/>
      <c r="AS1097" s="319"/>
      <c r="AT1097" s="319"/>
      <c r="AU1097" s="319"/>
      <c r="AV1097" s="319"/>
      <c r="AW1097" s="319"/>
      <c r="AX1097" s="319"/>
      <c r="AY1097" s="319"/>
      <c r="AZ1097" s="319"/>
      <c r="BA1097" s="319"/>
      <c r="BB1097" s="319"/>
      <c r="BC1097" s="319"/>
      <c r="BD1097" s="319"/>
      <c r="BE1097" s="319"/>
      <c r="BF1097" s="319"/>
      <c r="BG1097" s="319"/>
      <c r="BH1097" s="319"/>
      <c r="BI1097" s="319"/>
      <c r="BJ1097" s="319"/>
      <c r="BK1097" s="319"/>
      <c r="BL1097" s="319"/>
      <c r="BM1097" s="319"/>
      <c r="BN1097" s="319"/>
      <c r="BO1097" s="319"/>
      <c r="BP1097" s="319"/>
      <c r="BQ1097" s="319"/>
      <c r="BR1097" s="319"/>
      <c r="BS1097" s="319"/>
      <c r="BT1097" s="319"/>
      <c r="BU1097" s="319"/>
      <c r="BV1097" s="319"/>
      <c r="BW1097" s="319"/>
      <c r="BX1097" s="319"/>
      <c r="BY1097" s="319"/>
      <c r="BZ1097" s="319"/>
      <c r="CA1097" s="319"/>
      <c r="CB1097" s="319"/>
      <c r="CC1097" s="319"/>
      <c r="CD1097" s="319"/>
      <c r="CE1097" s="319"/>
      <c r="CF1097" s="319"/>
      <c r="CG1097" s="319"/>
      <c r="CH1097" s="319"/>
      <c r="CI1097" s="319"/>
      <c r="CJ1097" s="319"/>
      <c r="CK1097" s="319"/>
    </row>
    <row r="1098" spans="1:89">
      <c r="A1098" s="315"/>
      <c r="B1098" s="423"/>
      <c r="C1098" s="424"/>
      <c r="D1098" s="424"/>
      <c r="E1098" s="424"/>
      <c r="F1098" s="424"/>
      <c r="G1098" s="424"/>
      <c r="H1098" s="424"/>
      <c r="I1098" s="424"/>
      <c r="J1098" s="424"/>
      <c r="K1098" s="425"/>
      <c r="L1098" s="320"/>
      <c r="M1098" s="319"/>
      <c r="N1098" s="319"/>
      <c r="O1098" s="319"/>
      <c r="P1098" s="319"/>
      <c r="Q1098" s="319"/>
      <c r="R1098" s="319"/>
      <c r="S1098" s="319"/>
      <c r="T1098" s="319"/>
      <c r="U1098" s="319"/>
      <c r="V1098" s="319"/>
      <c r="W1098" s="319"/>
      <c r="X1098" s="319"/>
      <c r="Y1098" s="319"/>
      <c r="Z1098" s="319"/>
      <c r="AA1098" s="319"/>
      <c r="AB1098" s="319"/>
      <c r="AC1098" s="319"/>
      <c r="AD1098" s="319"/>
      <c r="AE1098" s="319"/>
      <c r="AF1098" s="319"/>
      <c r="AG1098" s="319"/>
      <c r="AH1098" s="319"/>
      <c r="AI1098" s="319"/>
      <c r="AJ1098" s="319"/>
      <c r="AK1098" s="319"/>
      <c r="AL1098" s="319"/>
      <c r="AM1098" s="319"/>
      <c r="AN1098" s="319"/>
      <c r="AO1098" s="319"/>
      <c r="AP1098" s="319"/>
      <c r="AQ1098" s="319"/>
      <c r="AR1098" s="319"/>
      <c r="AS1098" s="319"/>
      <c r="AT1098" s="319"/>
      <c r="AU1098" s="319"/>
      <c r="AV1098" s="319"/>
      <c r="AW1098" s="319"/>
      <c r="AX1098" s="319"/>
      <c r="AY1098" s="319"/>
      <c r="AZ1098" s="319"/>
      <c r="BA1098" s="319"/>
      <c r="BB1098" s="319"/>
      <c r="BC1098" s="319"/>
      <c r="BD1098" s="319"/>
      <c r="BE1098" s="319"/>
      <c r="BF1098" s="319"/>
      <c r="BG1098" s="319"/>
      <c r="BH1098" s="319"/>
      <c r="BI1098" s="319"/>
      <c r="BJ1098" s="319"/>
      <c r="BK1098" s="319"/>
      <c r="BL1098" s="319"/>
      <c r="BM1098" s="319"/>
      <c r="BN1098" s="319"/>
      <c r="BO1098" s="319"/>
      <c r="BP1098" s="319"/>
      <c r="BQ1098" s="319"/>
      <c r="BR1098" s="319"/>
      <c r="BS1098" s="319"/>
      <c r="BT1098" s="319"/>
      <c r="BU1098" s="319"/>
      <c r="BV1098" s="319"/>
      <c r="BW1098" s="319"/>
      <c r="BX1098" s="319"/>
      <c r="BY1098" s="319"/>
      <c r="BZ1098" s="319"/>
      <c r="CA1098" s="319"/>
      <c r="CB1098" s="319"/>
      <c r="CC1098" s="319"/>
      <c r="CD1098" s="319"/>
      <c r="CE1098" s="319"/>
      <c r="CF1098" s="319"/>
      <c r="CG1098" s="319"/>
      <c r="CH1098" s="319"/>
      <c r="CI1098" s="319"/>
      <c r="CJ1098" s="319"/>
      <c r="CK1098" s="319"/>
    </row>
    <row r="1099" spans="1:89">
      <c r="A1099" s="315"/>
      <c r="B1099" s="423"/>
      <c r="C1099" s="424"/>
      <c r="D1099" s="424"/>
      <c r="E1099" s="424"/>
      <c r="F1099" s="424"/>
      <c r="G1099" s="424"/>
      <c r="H1099" s="424"/>
      <c r="I1099" s="424"/>
      <c r="J1099" s="424"/>
      <c r="K1099" s="425"/>
      <c r="L1099" s="320"/>
      <c r="M1099" s="319"/>
      <c r="N1099" s="319"/>
      <c r="O1099" s="319"/>
      <c r="P1099" s="319"/>
      <c r="Q1099" s="319"/>
      <c r="R1099" s="319"/>
      <c r="S1099" s="319"/>
      <c r="T1099" s="319"/>
      <c r="U1099" s="319"/>
      <c r="V1099" s="319"/>
      <c r="W1099" s="319"/>
      <c r="X1099" s="319"/>
      <c r="Y1099" s="319"/>
      <c r="Z1099" s="319"/>
      <c r="AA1099" s="319"/>
      <c r="AB1099" s="319"/>
      <c r="AC1099" s="319"/>
      <c r="AD1099" s="319"/>
      <c r="AE1099" s="319"/>
      <c r="AF1099" s="319"/>
      <c r="AG1099" s="319"/>
      <c r="AH1099" s="319"/>
      <c r="AI1099" s="319"/>
      <c r="AJ1099" s="319"/>
      <c r="AK1099" s="319"/>
      <c r="AL1099" s="319"/>
      <c r="AM1099" s="319"/>
      <c r="AN1099" s="319"/>
      <c r="AO1099" s="319"/>
      <c r="AP1099" s="319"/>
      <c r="AQ1099" s="319"/>
      <c r="AR1099" s="319"/>
      <c r="AS1099" s="319"/>
      <c r="AT1099" s="319"/>
      <c r="AU1099" s="319"/>
      <c r="AV1099" s="319"/>
      <c r="AW1099" s="319"/>
      <c r="AX1099" s="319"/>
      <c r="AY1099" s="319"/>
      <c r="AZ1099" s="319"/>
      <c r="BA1099" s="319"/>
      <c r="BB1099" s="319"/>
      <c r="BC1099" s="319"/>
      <c r="BD1099" s="319"/>
      <c r="BE1099" s="319"/>
      <c r="BF1099" s="319"/>
      <c r="BG1099" s="319"/>
      <c r="BH1099" s="319"/>
      <c r="BI1099" s="319"/>
      <c r="BJ1099" s="319"/>
      <c r="BK1099" s="319"/>
      <c r="BL1099" s="319"/>
      <c r="BM1099" s="319"/>
      <c r="BN1099" s="319"/>
      <c r="BO1099" s="319"/>
      <c r="BP1099" s="319"/>
      <c r="BQ1099" s="319"/>
      <c r="BR1099" s="319"/>
      <c r="BS1099" s="319"/>
      <c r="BT1099" s="319"/>
      <c r="BU1099" s="319"/>
      <c r="BV1099" s="319"/>
      <c r="BW1099" s="319"/>
      <c r="BX1099" s="319"/>
      <c r="BY1099" s="319"/>
      <c r="BZ1099" s="319"/>
      <c r="CA1099" s="319"/>
      <c r="CB1099" s="319"/>
      <c r="CC1099" s="319"/>
      <c r="CD1099" s="319"/>
      <c r="CE1099" s="319"/>
      <c r="CF1099" s="319"/>
      <c r="CG1099" s="319"/>
      <c r="CH1099" s="319"/>
      <c r="CI1099" s="319"/>
      <c r="CJ1099" s="319"/>
      <c r="CK1099" s="319"/>
    </row>
    <row r="1100" spans="1:89">
      <c r="A1100" s="315"/>
      <c r="B1100" s="423"/>
      <c r="C1100" s="424"/>
      <c r="D1100" s="424"/>
      <c r="E1100" s="424"/>
      <c r="F1100" s="424"/>
      <c r="G1100" s="424"/>
      <c r="H1100" s="424"/>
      <c r="I1100" s="424"/>
      <c r="J1100" s="424"/>
      <c r="K1100" s="425"/>
      <c r="L1100" s="320"/>
      <c r="M1100" s="319"/>
      <c r="N1100" s="319"/>
      <c r="O1100" s="319"/>
      <c r="P1100" s="319"/>
      <c r="Q1100" s="319"/>
      <c r="R1100" s="319"/>
      <c r="S1100" s="319"/>
      <c r="T1100" s="319"/>
      <c r="U1100" s="319"/>
      <c r="V1100" s="319"/>
      <c r="W1100" s="319"/>
      <c r="X1100" s="319"/>
      <c r="Y1100" s="319"/>
      <c r="Z1100" s="319"/>
      <c r="AA1100" s="319"/>
      <c r="AB1100" s="319"/>
      <c r="AC1100" s="319"/>
      <c r="AD1100" s="319"/>
      <c r="AE1100" s="319"/>
      <c r="AF1100" s="319"/>
      <c r="AG1100" s="319"/>
      <c r="AH1100" s="319"/>
      <c r="AI1100" s="319"/>
      <c r="AJ1100" s="319"/>
      <c r="AK1100" s="319"/>
      <c r="AL1100" s="319"/>
      <c r="AM1100" s="319"/>
      <c r="AN1100" s="319"/>
      <c r="AO1100" s="319"/>
      <c r="AP1100" s="319"/>
      <c r="AQ1100" s="319"/>
      <c r="AR1100" s="319"/>
      <c r="AS1100" s="319"/>
      <c r="AT1100" s="319"/>
      <c r="AU1100" s="319"/>
      <c r="AV1100" s="319"/>
      <c r="AW1100" s="319"/>
      <c r="AX1100" s="319"/>
      <c r="AY1100" s="319"/>
      <c r="AZ1100" s="319"/>
      <c r="BA1100" s="319"/>
      <c r="BB1100" s="319"/>
      <c r="BC1100" s="319"/>
      <c r="BD1100" s="319"/>
      <c r="BE1100" s="319"/>
      <c r="BF1100" s="319"/>
      <c r="BG1100" s="319"/>
      <c r="BH1100" s="319"/>
      <c r="BI1100" s="319"/>
      <c r="BJ1100" s="319"/>
      <c r="BK1100" s="319"/>
      <c r="BL1100" s="319"/>
      <c r="BM1100" s="319"/>
      <c r="BN1100" s="319"/>
      <c r="BO1100" s="319"/>
      <c r="BP1100" s="319"/>
      <c r="BQ1100" s="319"/>
      <c r="BR1100" s="319"/>
      <c r="BS1100" s="319"/>
      <c r="BT1100" s="319"/>
      <c r="BU1100" s="319"/>
      <c r="BV1100" s="319"/>
      <c r="BW1100" s="319"/>
      <c r="BX1100" s="319"/>
      <c r="BY1100" s="319"/>
      <c r="BZ1100" s="319"/>
      <c r="CA1100" s="319"/>
      <c r="CB1100" s="319"/>
      <c r="CC1100" s="319"/>
      <c r="CD1100" s="319"/>
      <c r="CE1100" s="319"/>
      <c r="CF1100" s="319"/>
      <c r="CG1100" s="319"/>
      <c r="CH1100" s="319"/>
      <c r="CI1100" s="319"/>
      <c r="CJ1100" s="319"/>
      <c r="CK1100" s="319"/>
    </row>
    <row r="1101" spans="1:89">
      <c r="A1101" s="315"/>
      <c r="B1101" s="423"/>
      <c r="C1101" s="424"/>
      <c r="D1101" s="424"/>
      <c r="E1101" s="424"/>
      <c r="F1101" s="424"/>
      <c r="G1101" s="424"/>
      <c r="H1101" s="424"/>
      <c r="I1101" s="424"/>
      <c r="J1101" s="424"/>
      <c r="K1101" s="425"/>
      <c r="L1101" s="320"/>
      <c r="M1101" s="319"/>
      <c r="N1101" s="319"/>
      <c r="O1101" s="319"/>
      <c r="P1101" s="319"/>
      <c r="Q1101" s="319"/>
      <c r="R1101" s="319"/>
      <c r="S1101" s="319"/>
      <c r="T1101" s="319"/>
      <c r="U1101" s="319"/>
      <c r="V1101" s="319"/>
      <c r="W1101" s="319"/>
      <c r="X1101" s="319"/>
      <c r="Y1101" s="319"/>
      <c r="Z1101" s="319"/>
      <c r="AA1101" s="319"/>
      <c r="AB1101" s="319"/>
      <c r="AC1101" s="319"/>
      <c r="AD1101" s="319"/>
      <c r="AE1101" s="319"/>
      <c r="AF1101" s="319"/>
      <c r="AG1101" s="319"/>
      <c r="AH1101" s="319"/>
      <c r="AI1101" s="319"/>
      <c r="AJ1101" s="319"/>
      <c r="AK1101" s="319"/>
      <c r="AL1101" s="319"/>
      <c r="AM1101" s="319"/>
      <c r="AN1101" s="319"/>
      <c r="AO1101" s="319"/>
      <c r="AP1101" s="319"/>
      <c r="AQ1101" s="319"/>
      <c r="AR1101" s="319"/>
      <c r="AS1101" s="319"/>
      <c r="AT1101" s="319"/>
      <c r="AU1101" s="319"/>
      <c r="AV1101" s="319"/>
      <c r="AW1101" s="319"/>
      <c r="AX1101" s="319"/>
      <c r="AY1101" s="319"/>
      <c r="AZ1101" s="319"/>
      <c r="BA1101" s="319"/>
      <c r="BB1101" s="319"/>
      <c r="BC1101" s="319"/>
      <c r="BD1101" s="319"/>
      <c r="BE1101" s="319"/>
      <c r="BF1101" s="319"/>
      <c r="BG1101" s="319"/>
      <c r="BH1101" s="319"/>
      <c r="BI1101" s="319"/>
      <c r="BJ1101" s="319"/>
      <c r="BK1101" s="319"/>
      <c r="BL1101" s="319"/>
      <c r="BM1101" s="319"/>
      <c r="BN1101" s="319"/>
      <c r="BO1101" s="319"/>
      <c r="BP1101" s="319"/>
      <c r="BQ1101" s="319"/>
      <c r="BR1101" s="319"/>
      <c r="BS1101" s="319"/>
      <c r="BT1101" s="319"/>
      <c r="BU1101" s="319"/>
      <c r="BV1101" s="319"/>
      <c r="BW1101" s="319"/>
      <c r="BX1101" s="319"/>
      <c r="BY1101" s="319"/>
      <c r="BZ1101" s="319"/>
      <c r="CA1101" s="319"/>
      <c r="CB1101" s="319"/>
      <c r="CC1101" s="319"/>
      <c r="CD1101" s="319"/>
      <c r="CE1101" s="319"/>
      <c r="CF1101" s="319"/>
      <c r="CG1101" s="319"/>
      <c r="CH1101" s="319"/>
      <c r="CI1101" s="319"/>
      <c r="CJ1101" s="319"/>
      <c r="CK1101" s="319"/>
    </row>
    <row r="1102" spans="1:89">
      <c r="A1102" s="315"/>
      <c r="B1102" s="423"/>
      <c r="C1102" s="424"/>
      <c r="D1102" s="424"/>
      <c r="E1102" s="424"/>
      <c r="F1102" s="424"/>
      <c r="G1102" s="424"/>
      <c r="H1102" s="424"/>
      <c r="I1102" s="424"/>
      <c r="J1102" s="424"/>
      <c r="K1102" s="425"/>
      <c r="L1102" s="320"/>
      <c r="M1102" s="319"/>
      <c r="N1102" s="319"/>
      <c r="O1102" s="319"/>
      <c r="P1102" s="319"/>
      <c r="Q1102" s="319"/>
      <c r="R1102" s="319"/>
      <c r="S1102" s="319"/>
      <c r="T1102" s="319"/>
      <c r="U1102" s="319"/>
      <c r="V1102" s="319"/>
      <c r="W1102" s="319"/>
      <c r="X1102" s="319"/>
      <c r="Y1102" s="319"/>
      <c r="Z1102" s="319"/>
      <c r="AA1102" s="319"/>
      <c r="AB1102" s="319"/>
      <c r="AC1102" s="319"/>
      <c r="AD1102" s="319"/>
      <c r="AE1102" s="319"/>
      <c r="AF1102" s="319"/>
      <c r="AG1102" s="319"/>
      <c r="AH1102" s="319"/>
      <c r="AI1102" s="319"/>
      <c r="AJ1102" s="319"/>
      <c r="AK1102" s="319"/>
      <c r="AL1102" s="319"/>
      <c r="AM1102" s="319"/>
      <c r="AN1102" s="319"/>
      <c r="AO1102" s="319"/>
      <c r="AP1102" s="319"/>
      <c r="AQ1102" s="319"/>
      <c r="AR1102" s="319"/>
      <c r="AS1102" s="319"/>
      <c r="AT1102" s="319"/>
      <c r="AU1102" s="319"/>
      <c r="AV1102" s="319"/>
      <c r="AW1102" s="319"/>
      <c r="AX1102" s="319"/>
      <c r="AY1102" s="319"/>
      <c r="AZ1102" s="319"/>
      <c r="BA1102" s="319"/>
      <c r="BB1102" s="319"/>
      <c r="BC1102" s="319"/>
      <c r="BD1102" s="319"/>
      <c r="BE1102" s="319"/>
      <c r="BF1102" s="319"/>
      <c r="BG1102" s="319"/>
      <c r="BH1102" s="319"/>
      <c r="BI1102" s="319"/>
      <c r="BJ1102" s="319"/>
      <c r="BK1102" s="319"/>
      <c r="BL1102" s="319"/>
      <c r="BM1102" s="319"/>
      <c r="BN1102" s="319"/>
      <c r="BO1102" s="319"/>
      <c r="BP1102" s="319"/>
      <c r="BQ1102" s="319"/>
      <c r="BR1102" s="319"/>
      <c r="BS1102" s="319"/>
      <c r="BT1102" s="319"/>
      <c r="BU1102" s="319"/>
      <c r="BV1102" s="319"/>
      <c r="BW1102" s="319"/>
      <c r="BX1102" s="319"/>
      <c r="BY1102" s="319"/>
      <c r="BZ1102" s="319"/>
      <c r="CA1102" s="319"/>
      <c r="CB1102" s="319"/>
      <c r="CC1102" s="319"/>
      <c r="CD1102" s="319"/>
      <c r="CE1102" s="319"/>
      <c r="CF1102" s="319"/>
      <c r="CG1102" s="319"/>
      <c r="CH1102" s="319"/>
      <c r="CI1102" s="319"/>
      <c r="CJ1102" s="319"/>
      <c r="CK1102" s="319"/>
    </row>
    <row r="1103" spans="1:89">
      <c r="A1103" s="315"/>
      <c r="B1103" s="423"/>
      <c r="C1103" s="424"/>
      <c r="D1103" s="424"/>
      <c r="E1103" s="424"/>
      <c r="F1103" s="424"/>
      <c r="G1103" s="424"/>
      <c r="H1103" s="424"/>
      <c r="I1103" s="424"/>
      <c r="J1103" s="424"/>
      <c r="K1103" s="425"/>
      <c r="L1103" s="320"/>
      <c r="M1103" s="319"/>
      <c r="N1103" s="319"/>
      <c r="O1103" s="319"/>
      <c r="P1103" s="319"/>
      <c r="Q1103" s="319"/>
      <c r="R1103" s="319"/>
      <c r="S1103" s="319"/>
      <c r="T1103" s="319"/>
      <c r="U1103" s="319"/>
      <c r="V1103" s="319"/>
      <c r="W1103" s="319"/>
      <c r="X1103" s="319"/>
      <c r="Y1103" s="319"/>
      <c r="Z1103" s="319"/>
      <c r="AA1103" s="319"/>
      <c r="AB1103" s="319"/>
      <c r="AC1103" s="319"/>
      <c r="AD1103" s="319"/>
      <c r="AE1103" s="319"/>
      <c r="AF1103" s="319"/>
      <c r="AG1103" s="319"/>
      <c r="AH1103" s="319"/>
      <c r="AI1103" s="319"/>
      <c r="AJ1103" s="319"/>
      <c r="AK1103" s="319"/>
      <c r="AL1103" s="319"/>
      <c r="AM1103" s="319"/>
      <c r="AN1103" s="319"/>
      <c r="AO1103" s="319"/>
      <c r="AP1103" s="319"/>
      <c r="AQ1103" s="319"/>
      <c r="AR1103" s="319"/>
      <c r="AS1103" s="319"/>
      <c r="AT1103" s="319"/>
      <c r="AU1103" s="319"/>
      <c r="AV1103" s="319"/>
      <c r="AW1103" s="319"/>
      <c r="AX1103" s="319"/>
      <c r="AY1103" s="319"/>
      <c r="AZ1103" s="319"/>
      <c r="BA1103" s="319"/>
      <c r="BB1103" s="319"/>
      <c r="BC1103" s="319"/>
      <c r="BD1103" s="319"/>
      <c r="BE1103" s="319"/>
      <c r="BF1103" s="319"/>
      <c r="BG1103" s="319"/>
      <c r="BH1103" s="319"/>
      <c r="BI1103" s="319"/>
      <c r="BJ1103" s="319"/>
      <c r="BK1103" s="319"/>
      <c r="BL1103" s="319"/>
      <c r="BM1103" s="319"/>
      <c r="BN1103" s="319"/>
      <c r="BO1103" s="319"/>
      <c r="BP1103" s="319"/>
      <c r="BQ1103" s="319"/>
      <c r="BR1103" s="319"/>
      <c r="BS1103" s="319"/>
      <c r="BT1103" s="319"/>
      <c r="BU1103" s="319"/>
      <c r="BV1103" s="319"/>
      <c r="BW1103" s="319"/>
      <c r="BX1103" s="319"/>
      <c r="BY1103" s="319"/>
      <c r="BZ1103" s="319"/>
      <c r="CA1103" s="319"/>
      <c r="CB1103" s="319"/>
      <c r="CC1103" s="319"/>
      <c r="CD1103" s="319"/>
      <c r="CE1103" s="319"/>
      <c r="CF1103" s="319"/>
      <c r="CG1103" s="319"/>
      <c r="CH1103" s="319"/>
      <c r="CI1103" s="319"/>
      <c r="CJ1103" s="319"/>
      <c r="CK1103" s="319"/>
    </row>
    <row r="1104" spans="1:89">
      <c r="A1104" s="315"/>
      <c r="B1104" s="423"/>
      <c r="C1104" s="424"/>
      <c r="D1104" s="424"/>
      <c r="E1104" s="424"/>
      <c r="F1104" s="424"/>
      <c r="G1104" s="424"/>
      <c r="H1104" s="424"/>
      <c r="I1104" s="424"/>
      <c r="J1104" s="424"/>
      <c r="K1104" s="425"/>
      <c r="L1104" s="320"/>
      <c r="M1104" s="319"/>
      <c r="N1104" s="319"/>
      <c r="O1104" s="319"/>
      <c r="P1104" s="319"/>
      <c r="Q1104" s="319"/>
      <c r="R1104" s="319"/>
      <c r="S1104" s="319"/>
      <c r="T1104" s="319"/>
      <c r="U1104" s="319"/>
      <c r="V1104" s="319"/>
      <c r="W1104" s="319"/>
      <c r="X1104" s="319"/>
      <c r="Y1104" s="319"/>
      <c r="Z1104" s="319"/>
      <c r="AA1104" s="319"/>
      <c r="AB1104" s="319"/>
      <c r="AC1104" s="319"/>
      <c r="AD1104" s="319"/>
      <c r="AE1104" s="319"/>
      <c r="AF1104" s="319"/>
      <c r="AG1104" s="319"/>
      <c r="AH1104" s="319"/>
      <c r="AI1104" s="319"/>
      <c r="AJ1104" s="319"/>
      <c r="AK1104" s="319"/>
      <c r="AL1104" s="319"/>
      <c r="AM1104" s="319"/>
      <c r="AN1104" s="319"/>
      <c r="AO1104" s="319"/>
      <c r="AP1104" s="319"/>
      <c r="AQ1104" s="319"/>
      <c r="AR1104" s="319"/>
      <c r="AS1104" s="319"/>
      <c r="AT1104" s="319"/>
      <c r="AU1104" s="319"/>
      <c r="AV1104" s="319"/>
      <c r="AW1104" s="319"/>
      <c r="AX1104" s="319"/>
      <c r="AY1104" s="319"/>
      <c r="AZ1104" s="319"/>
      <c r="BA1104" s="319"/>
      <c r="BB1104" s="319"/>
      <c r="BC1104" s="319"/>
      <c r="BD1104" s="319"/>
      <c r="BE1104" s="319"/>
      <c r="BF1104" s="319"/>
      <c r="BG1104" s="319"/>
      <c r="BH1104" s="319"/>
      <c r="BI1104" s="319"/>
      <c r="BJ1104" s="319"/>
      <c r="BK1104" s="319"/>
      <c r="BL1104" s="319"/>
      <c r="BM1104" s="319"/>
      <c r="BN1104" s="319"/>
      <c r="BO1104" s="319"/>
      <c r="BP1104" s="319"/>
      <c r="BQ1104" s="319"/>
      <c r="BR1104" s="319"/>
      <c r="BS1104" s="319"/>
      <c r="BT1104" s="319"/>
      <c r="BU1104" s="319"/>
      <c r="BV1104" s="319"/>
      <c r="BW1104" s="319"/>
      <c r="BX1104" s="319"/>
      <c r="BY1104" s="319"/>
      <c r="BZ1104" s="319"/>
      <c r="CA1104" s="319"/>
      <c r="CB1104" s="319"/>
      <c r="CC1104" s="319"/>
      <c r="CD1104" s="319"/>
      <c r="CE1104" s="319"/>
      <c r="CF1104" s="319"/>
      <c r="CG1104" s="319"/>
      <c r="CH1104" s="319"/>
      <c r="CI1104" s="319"/>
      <c r="CJ1104" s="319"/>
      <c r="CK1104" s="319"/>
    </row>
    <row r="1105" spans="1:89">
      <c r="A1105" s="315"/>
      <c r="B1105" s="423"/>
      <c r="C1105" s="424"/>
      <c r="D1105" s="424"/>
      <c r="E1105" s="424"/>
      <c r="F1105" s="424"/>
      <c r="G1105" s="424"/>
      <c r="H1105" s="424"/>
      <c r="I1105" s="424"/>
      <c r="J1105" s="424"/>
      <c r="K1105" s="425"/>
      <c r="L1105" s="320"/>
      <c r="M1105" s="319"/>
      <c r="N1105" s="319"/>
      <c r="O1105" s="319"/>
      <c r="P1105" s="319"/>
      <c r="Q1105" s="319"/>
      <c r="R1105" s="319"/>
      <c r="S1105" s="319"/>
      <c r="T1105" s="319"/>
      <c r="U1105" s="319"/>
      <c r="V1105" s="319"/>
      <c r="W1105" s="319"/>
      <c r="X1105" s="319"/>
      <c r="Y1105" s="319"/>
      <c r="Z1105" s="319"/>
      <c r="AA1105" s="319"/>
      <c r="AB1105" s="319"/>
      <c r="AC1105" s="319"/>
      <c r="AD1105" s="319"/>
      <c r="AE1105" s="319"/>
      <c r="AF1105" s="319"/>
      <c r="AG1105" s="319"/>
      <c r="AH1105" s="319"/>
      <c r="AI1105" s="319"/>
      <c r="AJ1105" s="319"/>
      <c r="AK1105" s="319"/>
      <c r="AL1105" s="319"/>
      <c r="AM1105" s="319"/>
      <c r="AN1105" s="319"/>
      <c r="AO1105" s="319"/>
      <c r="AP1105" s="319"/>
      <c r="AQ1105" s="319"/>
      <c r="AR1105" s="319"/>
      <c r="AS1105" s="319"/>
      <c r="AT1105" s="319"/>
      <c r="AU1105" s="319"/>
      <c r="AV1105" s="319"/>
      <c r="AW1105" s="319"/>
      <c r="AX1105" s="319"/>
      <c r="AY1105" s="319"/>
      <c r="AZ1105" s="319"/>
      <c r="BA1105" s="319"/>
      <c r="BB1105" s="319"/>
      <c r="BC1105" s="319"/>
      <c r="BD1105" s="319"/>
      <c r="BE1105" s="319"/>
      <c r="BF1105" s="319"/>
      <c r="BG1105" s="319"/>
      <c r="BH1105" s="319"/>
      <c r="BI1105" s="319"/>
      <c r="BJ1105" s="319"/>
      <c r="BK1105" s="319"/>
      <c r="BL1105" s="319"/>
      <c r="BM1105" s="319"/>
      <c r="BN1105" s="319"/>
      <c r="BO1105" s="319"/>
      <c r="BP1105" s="319"/>
      <c r="BQ1105" s="319"/>
      <c r="BR1105" s="319"/>
      <c r="BS1105" s="319"/>
      <c r="BT1105" s="319"/>
      <c r="BU1105" s="319"/>
      <c r="BV1105" s="319"/>
      <c r="BW1105" s="319"/>
      <c r="BX1105" s="319"/>
      <c r="BY1105" s="319"/>
      <c r="BZ1105" s="319"/>
      <c r="CA1105" s="319"/>
      <c r="CB1105" s="319"/>
      <c r="CC1105" s="319"/>
      <c r="CD1105" s="319"/>
      <c r="CE1105" s="319"/>
      <c r="CF1105" s="319"/>
      <c r="CG1105" s="319"/>
      <c r="CH1105" s="319"/>
      <c r="CI1105" s="319"/>
      <c r="CJ1105" s="319"/>
      <c r="CK1105" s="319"/>
    </row>
    <row r="1106" spans="1:89">
      <c r="A1106" s="315"/>
      <c r="B1106" s="423"/>
      <c r="C1106" s="424"/>
      <c r="D1106" s="424"/>
      <c r="E1106" s="424"/>
      <c r="F1106" s="424"/>
      <c r="G1106" s="424"/>
      <c r="H1106" s="424"/>
      <c r="I1106" s="424"/>
      <c r="J1106" s="424"/>
      <c r="K1106" s="425"/>
      <c r="L1106" s="320"/>
      <c r="M1106" s="319"/>
      <c r="N1106" s="319"/>
      <c r="O1106" s="319"/>
      <c r="P1106" s="319"/>
      <c r="Q1106" s="319"/>
      <c r="R1106" s="319"/>
      <c r="S1106" s="319"/>
      <c r="T1106" s="319"/>
      <c r="U1106" s="319"/>
      <c r="V1106" s="319"/>
      <c r="W1106" s="319"/>
      <c r="X1106" s="319"/>
      <c r="Y1106" s="319"/>
      <c r="Z1106" s="319"/>
      <c r="AA1106" s="319"/>
      <c r="AB1106" s="319"/>
      <c r="AC1106" s="319"/>
      <c r="AD1106" s="319"/>
      <c r="AE1106" s="319"/>
      <c r="AF1106" s="319"/>
      <c r="AG1106" s="319"/>
      <c r="AH1106" s="319"/>
      <c r="AI1106" s="319"/>
      <c r="AJ1106" s="319"/>
      <c r="AK1106" s="319"/>
      <c r="AL1106" s="319"/>
      <c r="AM1106" s="319"/>
      <c r="AN1106" s="319"/>
      <c r="AO1106" s="319"/>
      <c r="AP1106" s="319"/>
      <c r="AQ1106" s="319"/>
      <c r="AR1106" s="319"/>
      <c r="AS1106" s="319"/>
      <c r="AT1106" s="319"/>
      <c r="AU1106" s="319"/>
      <c r="AV1106" s="319"/>
      <c r="AW1106" s="319"/>
      <c r="AX1106" s="319"/>
      <c r="AY1106" s="319"/>
      <c r="AZ1106" s="319"/>
      <c r="BA1106" s="319"/>
      <c r="BB1106" s="319"/>
      <c r="BC1106" s="319"/>
      <c r="BD1106" s="319"/>
      <c r="BE1106" s="319"/>
      <c r="BF1106" s="319"/>
      <c r="BG1106" s="319"/>
      <c r="BH1106" s="319"/>
      <c r="BI1106" s="319"/>
      <c r="BJ1106" s="319"/>
      <c r="BK1106" s="319"/>
      <c r="BL1106" s="319"/>
      <c r="BM1106" s="319"/>
      <c r="BN1106" s="319"/>
      <c r="BO1106" s="319"/>
      <c r="BP1106" s="319"/>
      <c r="BQ1106" s="319"/>
      <c r="BR1106" s="319"/>
      <c r="BS1106" s="319"/>
      <c r="BT1106" s="319"/>
      <c r="BU1106" s="319"/>
      <c r="BV1106" s="319"/>
      <c r="BW1106" s="319"/>
      <c r="BX1106" s="319"/>
      <c r="BY1106" s="319"/>
      <c r="BZ1106" s="319"/>
      <c r="CA1106" s="319"/>
      <c r="CB1106" s="319"/>
      <c r="CC1106" s="319"/>
      <c r="CD1106" s="319"/>
      <c r="CE1106" s="319"/>
      <c r="CF1106" s="319"/>
      <c r="CG1106" s="319"/>
      <c r="CH1106" s="319"/>
      <c r="CI1106" s="319"/>
      <c r="CJ1106" s="319"/>
      <c r="CK1106" s="319"/>
    </row>
    <row r="1107" spans="1:89">
      <c r="A1107" s="315"/>
      <c r="B1107" s="423"/>
      <c r="C1107" s="424"/>
      <c r="D1107" s="424"/>
      <c r="E1107" s="424"/>
      <c r="F1107" s="424"/>
      <c r="G1107" s="424"/>
      <c r="H1107" s="424"/>
      <c r="I1107" s="424"/>
      <c r="J1107" s="424"/>
      <c r="K1107" s="425"/>
      <c r="L1107" s="320"/>
      <c r="M1107" s="319"/>
      <c r="N1107" s="319"/>
      <c r="O1107" s="319"/>
      <c r="P1107" s="319"/>
      <c r="Q1107" s="319"/>
      <c r="R1107" s="319"/>
      <c r="S1107" s="319"/>
      <c r="T1107" s="319"/>
      <c r="U1107" s="319"/>
      <c r="V1107" s="319"/>
      <c r="W1107" s="319"/>
      <c r="X1107" s="319"/>
      <c r="Y1107" s="319"/>
      <c r="Z1107" s="319"/>
      <c r="AA1107" s="319"/>
      <c r="AB1107" s="319"/>
      <c r="AC1107" s="319"/>
      <c r="AD1107" s="319"/>
      <c r="AE1107" s="319"/>
      <c r="AF1107" s="319"/>
      <c r="AG1107" s="319"/>
      <c r="AH1107" s="319"/>
      <c r="AI1107" s="319"/>
      <c r="AJ1107" s="319"/>
      <c r="AK1107" s="319"/>
      <c r="AL1107" s="319"/>
      <c r="AM1107" s="319"/>
      <c r="AN1107" s="319"/>
      <c r="AO1107" s="319"/>
      <c r="AP1107" s="319"/>
      <c r="AQ1107" s="319"/>
      <c r="AR1107" s="319"/>
      <c r="AS1107" s="319"/>
      <c r="AT1107" s="319"/>
      <c r="AU1107" s="319"/>
      <c r="AV1107" s="319"/>
      <c r="AW1107" s="319"/>
      <c r="AX1107" s="319"/>
      <c r="AY1107" s="319"/>
      <c r="AZ1107" s="319"/>
      <c r="BA1107" s="319"/>
      <c r="BB1107" s="319"/>
      <c r="BC1107" s="319"/>
      <c r="BD1107" s="319"/>
      <c r="BE1107" s="319"/>
      <c r="BF1107" s="319"/>
      <c r="BG1107" s="319"/>
      <c r="BH1107" s="319"/>
      <c r="BI1107" s="319"/>
      <c r="BJ1107" s="319"/>
      <c r="BK1107" s="319"/>
      <c r="BL1107" s="319"/>
      <c r="BM1107" s="319"/>
      <c r="BN1107" s="319"/>
      <c r="BO1107" s="319"/>
      <c r="BP1107" s="319"/>
      <c r="BQ1107" s="319"/>
      <c r="BR1107" s="319"/>
      <c r="BS1107" s="319"/>
      <c r="BT1107" s="319"/>
      <c r="BU1107" s="319"/>
      <c r="BV1107" s="319"/>
      <c r="BW1107" s="319"/>
      <c r="BX1107" s="319"/>
      <c r="BY1107" s="319"/>
      <c r="BZ1107" s="319"/>
      <c r="CA1107" s="319"/>
      <c r="CB1107" s="319"/>
      <c r="CC1107" s="319"/>
      <c r="CD1107" s="319"/>
      <c r="CE1107" s="319"/>
      <c r="CF1107" s="319"/>
      <c r="CG1107" s="319"/>
      <c r="CH1107" s="319"/>
      <c r="CI1107" s="319"/>
      <c r="CJ1107" s="319"/>
      <c r="CK1107" s="319"/>
    </row>
    <row r="1108" spans="1:89">
      <c r="A1108" s="315"/>
      <c r="B1108" s="423"/>
      <c r="C1108" s="424"/>
      <c r="D1108" s="424"/>
      <c r="E1108" s="424"/>
      <c r="F1108" s="424"/>
      <c r="G1108" s="424"/>
      <c r="H1108" s="424"/>
      <c r="I1108" s="424"/>
      <c r="J1108" s="424"/>
      <c r="K1108" s="425"/>
      <c r="L1108" s="320"/>
      <c r="M1108" s="319"/>
      <c r="N1108" s="319"/>
      <c r="O1108" s="319"/>
      <c r="P1108" s="319"/>
      <c r="Q1108" s="319"/>
      <c r="R1108" s="319"/>
      <c r="S1108" s="319"/>
      <c r="T1108" s="319"/>
      <c r="U1108" s="319"/>
      <c r="V1108" s="319"/>
      <c r="W1108" s="319"/>
      <c r="X1108" s="319"/>
      <c r="Y1108" s="319"/>
      <c r="Z1108" s="319"/>
      <c r="AA1108" s="319"/>
      <c r="AB1108" s="319"/>
      <c r="AC1108" s="319"/>
      <c r="AD1108" s="319"/>
      <c r="AE1108" s="319"/>
      <c r="AF1108" s="319"/>
      <c r="AG1108" s="319"/>
      <c r="AH1108" s="319"/>
      <c r="AI1108" s="319"/>
      <c r="AJ1108" s="319"/>
      <c r="AK1108" s="319"/>
      <c r="AL1108" s="319"/>
      <c r="AM1108" s="319"/>
      <c r="AN1108" s="319"/>
      <c r="AO1108" s="319"/>
      <c r="AP1108" s="319"/>
      <c r="AQ1108" s="319"/>
      <c r="AR1108" s="319"/>
      <c r="AS1108" s="319"/>
      <c r="AT1108" s="319"/>
      <c r="AU1108" s="319"/>
      <c r="AV1108" s="319"/>
      <c r="AW1108" s="319"/>
      <c r="AX1108" s="319"/>
      <c r="AY1108" s="319"/>
      <c r="AZ1108" s="319"/>
      <c r="BA1108" s="319"/>
      <c r="BB1108" s="319"/>
      <c r="BC1108" s="319"/>
      <c r="BD1108" s="319"/>
      <c r="BE1108" s="319"/>
      <c r="BF1108" s="319"/>
      <c r="BG1108" s="319"/>
      <c r="BH1108" s="319"/>
      <c r="BI1108" s="319"/>
      <c r="BJ1108" s="319"/>
      <c r="BK1108" s="319"/>
      <c r="BL1108" s="319"/>
      <c r="BM1108" s="319"/>
      <c r="BN1108" s="319"/>
      <c r="BO1108" s="319"/>
      <c r="BP1108" s="319"/>
      <c r="BQ1108" s="319"/>
      <c r="BR1108" s="319"/>
      <c r="BS1108" s="319"/>
      <c r="BT1108" s="319"/>
      <c r="BU1108" s="319"/>
      <c r="BV1108" s="319"/>
      <c r="BW1108" s="319"/>
      <c r="BX1108" s="319"/>
      <c r="BY1108" s="319"/>
      <c r="BZ1108" s="319"/>
      <c r="CA1108" s="319"/>
      <c r="CB1108" s="319"/>
      <c r="CC1108" s="319"/>
      <c r="CD1108" s="319"/>
      <c r="CE1108" s="319"/>
      <c r="CF1108" s="319"/>
      <c r="CG1108" s="319"/>
      <c r="CH1108" s="319"/>
      <c r="CI1108" s="319"/>
      <c r="CJ1108" s="319"/>
      <c r="CK1108" s="319"/>
    </row>
    <row r="1109" spans="1:89">
      <c r="A1109" s="315"/>
      <c r="B1109" s="423"/>
      <c r="C1109" s="424"/>
      <c r="D1109" s="424"/>
      <c r="E1109" s="424"/>
      <c r="F1109" s="424"/>
      <c r="G1109" s="424"/>
      <c r="H1109" s="424"/>
      <c r="I1109" s="424"/>
      <c r="J1109" s="424"/>
      <c r="K1109" s="425"/>
      <c r="L1109" s="320"/>
      <c r="M1109" s="319"/>
      <c r="N1109" s="319"/>
      <c r="O1109" s="319"/>
      <c r="P1109" s="319"/>
      <c r="Q1109" s="319"/>
      <c r="R1109" s="319"/>
      <c r="S1109" s="319"/>
      <c r="T1109" s="319"/>
      <c r="U1109" s="319"/>
      <c r="V1109" s="319"/>
      <c r="W1109" s="319"/>
      <c r="X1109" s="319"/>
      <c r="Y1109" s="319"/>
      <c r="Z1109" s="319"/>
      <c r="AA1109" s="319"/>
      <c r="AB1109" s="319"/>
      <c r="AC1109" s="319"/>
      <c r="AD1109" s="319"/>
      <c r="AE1109" s="319"/>
      <c r="AF1109" s="319"/>
      <c r="AG1109" s="319"/>
      <c r="AH1109" s="319"/>
      <c r="AI1109" s="319"/>
      <c r="AJ1109" s="319"/>
      <c r="AK1109" s="319"/>
      <c r="AL1109" s="319"/>
      <c r="AM1109" s="319"/>
      <c r="AN1109" s="319"/>
      <c r="AO1109" s="319"/>
      <c r="AP1109" s="319"/>
      <c r="AQ1109" s="319"/>
      <c r="AR1109" s="319"/>
      <c r="AS1109" s="319"/>
      <c r="AT1109" s="319"/>
      <c r="AU1109" s="319"/>
      <c r="AV1109" s="319"/>
      <c r="AW1109" s="319"/>
      <c r="AX1109" s="319"/>
      <c r="AY1109" s="319"/>
      <c r="AZ1109" s="319"/>
      <c r="BA1109" s="319"/>
      <c r="BB1109" s="319"/>
      <c r="BC1109" s="319"/>
      <c r="BD1109" s="319"/>
      <c r="BE1109" s="319"/>
      <c r="BF1109" s="319"/>
      <c r="BG1109" s="319"/>
      <c r="BH1109" s="319"/>
      <c r="BI1109" s="319"/>
      <c r="BJ1109" s="319"/>
      <c r="BK1109" s="319"/>
      <c r="BL1109" s="319"/>
      <c r="BM1109" s="319"/>
      <c r="BN1109" s="319"/>
      <c r="BO1109" s="319"/>
      <c r="BP1109" s="319"/>
      <c r="BQ1109" s="319"/>
      <c r="BR1109" s="319"/>
      <c r="BS1109" s="319"/>
      <c r="BT1109" s="319"/>
      <c r="BU1109" s="319"/>
      <c r="BV1109" s="319"/>
      <c r="BW1109" s="319"/>
      <c r="BX1109" s="319"/>
      <c r="BY1109" s="319"/>
      <c r="BZ1109" s="319"/>
      <c r="CA1109" s="319"/>
      <c r="CB1109" s="319"/>
      <c r="CC1109" s="319"/>
      <c r="CD1109" s="319"/>
      <c r="CE1109" s="319"/>
      <c r="CF1109" s="319"/>
      <c r="CG1109" s="319"/>
      <c r="CH1109" s="319"/>
      <c r="CI1109" s="319"/>
      <c r="CJ1109" s="319"/>
      <c r="CK1109" s="319"/>
    </row>
    <row r="1110" spans="1:89">
      <c r="A1110" s="315"/>
      <c r="B1110" s="423"/>
      <c r="C1110" s="424"/>
      <c r="D1110" s="424"/>
      <c r="E1110" s="424"/>
      <c r="F1110" s="424"/>
      <c r="G1110" s="424"/>
      <c r="H1110" s="424"/>
      <c r="I1110" s="424"/>
      <c r="J1110" s="424"/>
      <c r="K1110" s="425"/>
      <c r="L1110" s="320"/>
      <c r="M1110" s="319"/>
      <c r="N1110" s="319"/>
      <c r="O1110" s="319"/>
      <c r="P1110" s="319"/>
      <c r="Q1110" s="319"/>
      <c r="R1110" s="319"/>
      <c r="S1110" s="319"/>
      <c r="T1110" s="319"/>
      <c r="U1110" s="319"/>
      <c r="V1110" s="319"/>
      <c r="W1110" s="319"/>
      <c r="X1110" s="319"/>
      <c r="Y1110" s="319"/>
      <c r="Z1110" s="319"/>
      <c r="AA1110" s="319"/>
      <c r="AB1110" s="319"/>
      <c r="AC1110" s="319"/>
      <c r="AD1110" s="319"/>
      <c r="AE1110" s="319"/>
      <c r="AF1110" s="319"/>
      <c r="AG1110" s="319"/>
      <c r="AH1110" s="319"/>
      <c r="AI1110" s="319"/>
      <c r="AJ1110" s="319"/>
      <c r="AK1110" s="319"/>
      <c r="AL1110" s="319"/>
      <c r="AM1110" s="319"/>
      <c r="AN1110" s="319"/>
      <c r="AO1110" s="319"/>
      <c r="AP1110" s="319"/>
      <c r="AQ1110" s="319"/>
      <c r="AR1110" s="319"/>
      <c r="AS1110" s="319"/>
      <c r="AT1110" s="319"/>
      <c r="AU1110" s="319"/>
      <c r="AV1110" s="319"/>
      <c r="AW1110" s="319"/>
      <c r="AX1110" s="319"/>
      <c r="AY1110" s="319"/>
      <c r="AZ1110" s="319"/>
      <c r="BA1110" s="319"/>
      <c r="BB1110" s="319"/>
      <c r="BC1110" s="319"/>
      <c r="BD1110" s="319"/>
      <c r="BE1110" s="319"/>
      <c r="BF1110" s="319"/>
      <c r="BG1110" s="319"/>
      <c r="BH1110" s="319"/>
      <c r="BI1110" s="319"/>
      <c r="BJ1110" s="319"/>
      <c r="BK1110" s="319"/>
      <c r="BL1110" s="319"/>
      <c r="BM1110" s="319"/>
      <c r="BN1110" s="319"/>
      <c r="BO1110" s="319"/>
      <c r="BP1110" s="319"/>
      <c r="BQ1110" s="319"/>
      <c r="BR1110" s="319"/>
      <c r="BS1110" s="319"/>
      <c r="BT1110" s="319"/>
      <c r="BU1110" s="319"/>
      <c r="BV1110" s="319"/>
      <c r="BW1110" s="319"/>
      <c r="BX1110" s="319"/>
      <c r="BY1110" s="319"/>
      <c r="BZ1110" s="319"/>
      <c r="CA1110" s="319"/>
      <c r="CB1110" s="319"/>
      <c r="CC1110" s="319"/>
      <c r="CD1110" s="319"/>
      <c r="CE1110" s="319"/>
      <c r="CF1110" s="319"/>
      <c r="CG1110" s="319"/>
      <c r="CH1110" s="319"/>
      <c r="CI1110" s="319"/>
      <c r="CJ1110" s="319"/>
      <c r="CK1110" s="319"/>
    </row>
    <row r="1111" spans="1:89">
      <c r="A1111" s="315"/>
      <c r="B1111" s="423"/>
      <c r="C1111" s="424"/>
      <c r="D1111" s="424"/>
      <c r="E1111" s="424"/>
      <c r="F1111" s="424"/>
      <c r="G1111" s="424"/>
      <c r="H1111" s="424"/>
      <c r="I1111" s="424"/>
      <c r="J1111" s="424"/>
      <c r="K1111" s="425"/>
      <c r="L1111" s="320"/>
      <c r="M1111" s="319"/>
      <c r="N1111" s="319"/>
      <c r="O1111" s="319"/>
      <c r="P1111" s="319"/>
      <c r="Q1111" s="319"/>
      <c r="R1111" s="319"/>
      <c r="S1111" s="319"/>
      <c r="T1111" s="319"/>
      <c r="U1111" s="319"/>
      <c r="V1111" s="319"/>
      <c r="W1111" s="319"/>
      <c r="X1111" s="319"/>
      <c r="Y1111" s="319"/>
      <c r="Z1111" s="319"/>
      <c r="AA1111" s="319"/>
      <c r="AB1111" s="319"/>
      <c r="AC1111" s="319"/>
      <c r="AD1111" s="319"/>
      <c r="AE1111" s="319"/>
      <c r="AF1111" s="319"/>
      <c r="AG1111" s="319"/>
      <c r="AH1111" s="319"/>
      <c r="AI1111" s="319"/>
      <c r="AJ1111" s="319"/>
      <c r="AK1111" s="319"/>
      <c r="AL1111" s="319"/>
      <c r="AM1111" s="319"/>
      <c r="AN1111" s="319"/>
      <c r="AO1111" s="319"/>
      <c r="AP1111" s="319"/>
      <c r="AQ1111" s="319"/>
      <c r="AR1111" s="319"/>
      <c r="AS1111" s="319"/>
      <c r="AT1111" s="319"/>
      <c r="AU1111" s="319"/>
      <c r="AV1111" s="319"/>
      <c r="AW1111" s="319"/>
      <c r="AX1111" s="319"/>
      <c r="AY1111" s="319"/>
      <c r="AZ1111" s="319"/>
      <c r="BA1111" s="319"/>
      <c r="BB1111" s="319"/>
      <c r="BC1111" s="319"/>
      <c r="BD1111" s="319"/>
      <c r="BE1111" s="319"/>
      <c r="BF1111" s="319"/>
      <c r="BG1111" s="319"/>
      <c r="BH1111" s="319"/>
      <c r="BI1111" s="319"/>
      <c r="BJ1111" s="319"/>
      <c r="BK1111" s="319"/>
      <c r="BL1111" s="319"/>
      <c r="BM1111" s="319"/>
      <c r="BN1111" s="319"/>
      <c r="BO1111" s="319"/>
      <c r="BP1111" s="319"/>
      <c r="BQ1111" s="319"/>
      <c r="BR1111" s="319"/>
      <c r="BS1111" s="319"/>
      <c r="BT1111" s="319"/>
      <c r="BU1111" s="319"/>
      <c r="BV1111" s="319"/>
      <c r="BW1111" s="319"/>
      <c r="BX1111" s="319"/>
      <c r="BY1111" s="319"/>
      <c r="BZ1111" s="319"/>
      <c r="CA1111" s="319"/>
      <c r="CB1111" s="319"/>
      <c r="CC1111" s="319"/>
      <c r="CD1111" s="319"/>
      <c r="CE1111" s="319"/>
      <c r="CF1111" s="319"/>
      <c r="CG1111" s="319"/>
      <c r="CH1111" s="319"/>
      <c r="CI1111" s="319"/>
      <c r="CJ1111" s="319"/>
      <c r="CK1111" s="319"/>
    </row>
    <row r="1112" spans="1:89">
      <c r="A1112" s="315"/>
      <c r="B1112" s="423"/>
      <c r="C1112" s="424"/>
      <c r="D1112" s="424"/>
      <c r="E1112" s="424"/>
      <c r="F1112" s="424"/>
      <c r="G1112" s="424"/>
      <c r="H1112" s="424"/>
      <c r="I1112" s="424"/>
      <c r="J1112" s="424"/>
      <c r="K1112" s="425"/>
      <c r="L1112" s="320"/>
      <c r="M1112" s="319"/>
      <c r="N1112" s="319"/>
      <c r="O1112" s="319"/>
      <c r="P1112" s="319"/>
      <c r="Q1112" s="319"/>
      <c r="R1112" s="319"/>
      <c r="S1112" s="319"/>
      <c r="T1112" s="319"/>
      <c r="U1112" s="319"/>
      <c r="V1112" s="319"/>
      <c r="W1112" s="319"/>
      <c r="X1112" s="319"/>
      <c r="Y1112" s="319"/>
      <c r="Z1112" s="319"/>
      <c r="AA1112" s="319"/>
      <c r="AB1112" s="319"/>
      <c r="AC1112" s="319"/>
      <c r="AD1112" s="319"/>
      <c r="AE1112" s="319"/>
      <c r="AF1112" s="319"/>
      <c r="AG1112" s="319"/>
      <c r="AH1112" s="319"/>
      <c r="AI1112" s="319"/>
      <c r="AJ1112" s="319"/>
      <c r="AK1112" s="319"/>
      <c r="AL1112" s="319"/>
      <c r="AM1112" s="319"/>
      <c r="AN1112" s="319"/>
      <c r="AO1112" s="319"/>
      <c r="AP1112" s="319"/>
      <c r="AQ1112" s="319"/>
      <c r="AR1112" s="319"/>
      <c r="AS1112" s="319"/>
      <c r="AT1112" s="319"/>
      <c r="AU1112" s="319"/>
      <c r="AV1112" s="319"/>
      <c r="AW1112" s="319"/>
      <c r="AX1112" s="319"/>
      <c r="AY1112" s="319"/>
      <c r="AZ1112" s="319"/>
      <c r="BA1112" s="319"/>
      <c r="BB1112" s="319"/>
      <c r="BC1112" s="319"/>
      <c r="BD1112" s="319"/>
      <c r="BE1112" s="319"/>
      <c r="BF1112" s="319"/>
      <c r="BG1112" s="319"/>
      <c r="BH1112" s="319"/>
      <c r="BI1112" s="319"/>
      <c r="BJ1112" s="319"/>
      <c r="BK1112" s="319"/>
      <c r="BL1112" s="319"/>
      <c r="BM1112" s="319"/>
      <c r="BN1112" s="319"/>
      <c r="BO1112" s="319"/>
      <c r="BP1112" s="319"/>
      <c r="BQ1112" s="319"/>
      <c r="BR1112" s="319"/>
      <c r="BS1112" s="319"/>
      <c r="BT1112" s="319"/>
      <c r="BU1112" s="319"/>
      <c r="BV1112" s="319"/>
      <c r="BW1112" s="319"/>
      <c r="BX1112" s="319"/>
      <c r="BY1112" s="319"/>
      <c r="BZ1112" s="319"/>
      <c r="CA1112" s="319"/>
      <c r="CB1112" s="319"/>
      <c r="CC1112" s="319"/>
      <c r="CD1112" s="319"/>
      <c r="CE1112" s="319"/>
      <c r="CF1112" s="319"/>
      <c r="CG1112" s="319"/>
      <c r="CH1112" s="319"/>
      <c r="CI1112" s="319"/>
      <c r="CJ1112" s="319"/>
      <c r="CK1112" s="319"/>
    </row>
    <row r="1113" spans="1:89">
      <c r="A1113" s="315"/>
      <c r="B1113" s="423"/>
      <c r="C1113" s="424"/>
      <c r="D1113" s="424"/>
      <c r="E1113" s="424"/>
      <c r="F1113" s="424"/>
      <c r="G1113" s="424"/>
      <c r="H1113" s="424"/>
      <c r="I1113" s="424"/>
      <c r="J1113" s="424"/>
      <c r="K1113" s="425"/>
      <c r="L1113" s="320"/>
      <c r="M1113" s="319"/>
      <c r="N1113" s="319"/>
      <c r="O1113" s="319"/>
      <c r="P1113" s="319"/>
      <c r="Q1113" s="319"/>
      <c r="R1113" s="319"/>
      <c r="S1113" s="319"/>
      <c r="T1113" s="319"/>
      <c r="U1113" s="319"/>
      <c r="V1113" s="319"/>
      <c r="W1113" s="319"/>
      <c r="X1113" s="319"/>
      <c r="Y1113" s="319"/>
      <c r="Z1113" s="319"/>
      <c r="AA1113" s="319"/>
      <c r="AB1113" s="319"/>
      <c r="AC1113" s="319"/>
      <c r="AD1113" s="319"/>
      <c r="AE1113" s="319"/>
      <c r="AF1113" s="319"/>
      <c r="AG1113" s="319"/>
      <c r="AH1113" s="319"/>
      <c r="AI1113" s="319"/>
      <c r="AJ1113" s="319"/>
      <c r="AK1113" s="319"/>
      <c r="AL1113" s="319"/>
      <c r="AM1113" s="319"/>
      <c r="AN1113" s="319"/>
      <c r="AO1113" s="319"/>
      <c r="AP1113" s="319"/>
      <c r="AQ1113" s="319"/>
      <c r="AR1113" s="319"/>
      <c r="AS1113" s="319"/>
      <c r="AT1113" s="319"/>
      <c r="AU1113" s="319"/>
      <c r="AV1113" s="319"/>
      <c r="AW1113" s="319"/>
      <c r="AX1113" s="319"/>
      <c r="AY1113" s="319"/>
      <c r="AZ1113" s="319"/>
      <c r="BA1113" s="319"/>
      <c r="BB1113" s="319"/>
      <c r="BC1113" s="319"/>
      <c r="BD1113" s="319"/>
      <c r="BE1113" s="319"/>
      <c r="BF1113" s="319"/>
      <c r="BG1113" s="319"/>
      <c r="BH1113" s="319"/>
      <c r="BI1113" s="319"/>
      <c r="BJ1113" s="319"/>
      <c r="BK1113" s="319"/>
      <c r="BL1113" s="319"/>
      <c r="BM1113" s="319"/>
      <c r="BN1113" s="319"/>
      <c r="BO1113" s="319"/>
      <c r="BP1113" s="319"/>
      <c r="BQ1113" s="319"/>
      <c r="BR1113" s="319"/>
      <c r="BS1113" s="319"/>
      <c r="BT1113" s="319"/>
      <c r="BU1113" s="319"/>
      <c r="BV1113" s="319"/>
      <c r="BW1113" s="319"/>
      <c r="BX1113" s="319"/>
      <c r="BY1113" s="319"/>
      <c r="BZ1113" s="319"/>
      <c r="CA1113" s="319"/>
      <c r="CB1113" s="319"/>
      <c r="CC1113" s="319"/>
      <c r="CD1113" s="319"/>
      <c r="CE1113" s="319"/>
      <c r="CF1113" s="319"/>
      <c r="CG1113" s="319"/>
      <c r="CH1113" s="319"/>
      <c r="CI1113" s="319"/>
      <c r="CJ1113" s="319"/>
      <c r="CK1113" s="319"/>
    </row>
    <row r="1114" spans="1:89">
      <c r="A1114" s="315"/>
      <c r="B1114" s="423"/>
      <c r="C1114" s="424"/>
      <c r="D1114" s="424"/>
      <c r="E1114" s="424"/>
      <c r="F1114" s="424"/>
      <c r="G1114" s="424"/>
      <c r="H1114" s="424"/>
      <c r="I1114" s="424"/>
      <c r="J1114" s="424"/>
      <c r="K1114" s="425"/>
      <c r="L1114" s="320"/>
      <c r="M1114" s="319"/>
      <c r="N1114" s="319"/>
      <c r="O1114" s="319"/>
      <c r="P1114" s="319"/>
      <c r="Q1114" s="319"/>
      <c r="R1114" s="319"/>
      <c r="S1114" s="319"/>
      <c r="T1114" s="319"/>
      <c r="U1114" s="319"/>
      <c r="V1114" s="319"/>
      <c r="W1114" s="319"/>
      <c r="X1114" s="319"/>
      <c r="Y1114" s="319"/>
      <c r="Z1114" s="319"/>
      <c r="AA1114" s="319"/>
      <c r="AB1114" s="319"/>
      <c r="AC1114" s="319"/>
      <c r="AD1114" s="319"/>
      <c r="AE1114" s="319"/>
      <c r="AF1114" s="319"/>
      <c r="AG1114" s="319"/>
      <c r="AH1114" s="319"/>
      <c r="AI1114" s="319"/>
      <c r="AJ1114" s="319"/>
      <c r="AK1114" s="319"/>
      <c r="AL1114" s="319"/>
      <c r="AM1114" s="319"/>
      <c r="AN1114" s="319"/>
      <c r="AO1114" s="319"/>
      <c r="AP1114" s="319"/>
      <c r="AQ1114" s="319"/>
      <c r="AR1114" s="319"/>
      <c r="AS1114" s="319"/>
      <c r="AT1114" s="319"/>
      <c r="AU1114" s="319"/>
      <c r="AV1114" s="319"/>
      <c r="AW1114" s="319"/>
      <c r="AX1114" s="319"/>
      <c r="AY1114" s="319"/>
      <c r="AZ1114" s="319"/>
      <c r="BA1114" s="319"/>
      <c r="BB1114" s="319"/>
      <c r="BC1114" s="319"/>
      <c r="BD1114" s="319"/>
      <c r="BE1114" s="319"/>
      <c r="BF1114" s="319"/>
      <c r="BG1114" s="319"/>
      <c r="BH1114" s="319"/>
      <c r="BI1114" s="319"/>
      <c r="BJ1114" s="319"/>
      <c r="BK1114" s="319"/>
      <c r="BL1114" s="319"/>
      <c r="BM1114" s="319"/>
      <c r="BN1114" s="319"/>
      <c r="BO1114" s="319"/>
      <c r="BP1114" s="319"/>
      <c r="BQ1114" s="319"/>
      <c r="BR1114" s="319"/>
      <c r="BS1114" s="319"/>
      <c r="BT1114" s="319"/>
      <c r="BU1114" s="319"/>
      <c r="BV1114" s="319"/>
      <c r="BW1114" s="319"/>
      <c r="BX1114" s="319"/>
      <c r="BY1114" s="319"/>
      <c r="BZ1114" s="319"/>
      <c r="CA1114" s="319"/>
      <c r="CB1114" s="319"/>
      <c r="CC1114" s="319"/>
      <c r="CD1114" s="319"/>
      <c r="CE1114" s="319"/>
      <c r="CF1114" s="319"/>
      <c r="CG1114" s="319"/>
      <c r="CH1114" s="319"/>
      <c r="CI1114" s="319"/>
      <c r="CJ1114" s="319"/>
      <c r="CK1114" s="319"/>
    </row>
    <row r="1115" spans="1:89">
      <c r="A1115" s="315"/>
      <c r="B1115" s="423"/>
      <c r="C1115" s="424"/>
      <c r="D1115" s="424"/>
      <c r="E1115" s="424"/>
      <c r="F1115" s="424"/>
      <c r="G1115" s="424"/>
      <c r="H1115" s="424"/>
      <c r="I1115" s="424"/>
      <c r="J1115" s="424"/>
      <c r="K1115" s="425"/>
      <c r="L1115" s="320"/>
      <c r="M1115" s="319"/>
      <c r="N1115" s="319"/>
      <c r="O1115" s="319"/>
      <c r="P1115" s="319"/>
      <c r="Q1115" s="319"/>
      <c r="R1115" s="319"/>
      <c r="S1115" s="319"/>
      <c r="T1115" s="319"/>
      <c r="U1115" s="319"/>
      <c r="V1115" s="319"/>
      <c r="W1115" s="319"/>
      <c r="X1115" s="319"/>
      <c r="Y1115" s="319"/>
      <c r="Z1115" s="319"/>
      <c r="AA1115" s="319"/>
      <c r="AB1115" s="319"/>
      <c r="AC1115" s="319"/>
      <c r="AD1115" s="319"/>
      <c r="AE1115" s="319"/>
      <c r="AF1115" s="319"/>
      <c r="AG1115" s="319"/>
      <c r="AH1115" s="319"/>
      <c r="AI1115" s="319"/>
      <c r="AJ1115" s="319"/>
      <c r="AK1115" s="319"/>
      <c r="AL1115" s="319"/>
      <c r="AM1115" s="319"/>
      <c r="AN1115" s="319"/>
      <c r="AO1115" s="319"/>
      <c r="AP1115" s="319"/>
      <c r="AQ1115" s="319"/>
      <c r="AR1115" s="319"/>
      <c r="AS1115" s="319"/>
      <c r="AT1115" s="319"/>
      <c r="AU1115" s="319"/>
      <c r="AV1115" s="319"/>
      <c r="AW1115" s="319"/>
      <c r="AX1115" s="319"/>
      <c r="AY1115" s="319"/>
      <c r="AZ1115" s="319"/>
      <c r="BA1115" s="319"/>
      <c r="BB1115" s="319"/>
      <c r="BC1115" s="319"/>
      <c r="BD1115" s="319"/>
      <c r="BE1115" s="319"/>
      <c r="BF1115" s="319"/>
      <c r="BG1115" s="319"/>
      <c r="BH1115" s="319"/>
      <c r="BI1115" s="319"/>
      <c r="BJ1115" s="319"/>
      <c r="BK1115" s="319"/>
      <c r="BL1115" s="319"/>
      <c r="BM1115" s="319"/>
      <c r="BN1115" s="319"/>
      <c r="BO1115" s="319"/>
      <c r="BP1115" s="319"/>
      <c r="BQ1115" s="319"/>
      <c r="BR1115" s="319"/>
      <c r="BS1115" s="319"/>
      <c r="BT1115" s="319"/>
      <c r="BU1115" s="319"/>
      <c r="BV1115" s="319"/>
      <c r="BW1115" s="319"/>
      <c r="BX1115" s="319"/>
      <c r="BY1115" s="319"/>
      <c r="BZ1115" s="319"/>
      <c r="CA1115" s="319"/>
      <c r="CB1115" s="319"/>
      <c r="CC1115" s="319"/>
      <c r="CD1115" s="319"/>
      <c r="CE1115" s="319"/>
      <c r="CF1115" s="319"/>
      <c r="CG1115" s="319"/>
      <c r="CH1115" s="319"/>
      <c r="CI1115" s="319"/>
      <c r="CJ1115" s="319"/>
      <c r="CK1115" s="319"/>
    </row>
    <row r="1116" spans="1:89">
      <c r="A1116" s="315"/>
      <c r="B1116" s="423"/>
      <c r="C1116" s="424"/>
      <c r="D1116" s="424"/>
      <c r="E1116" s="424"/>
      <c r="F1116" s="424"/>
      <c r="G1116" s="424"/>
      <c r="H1116" s="424"/>
      <c r="I1116" s="424"/>
      <c r="J1116" s="424"/>
      <c r="K1116" s="425"/>
      <c r="L1116" s="320"/>
      <c r="M1116" s="319"/>
      <c r="N1116" s="319"/>
      <c r="O1116" s="319"/>
      <c r="P1116" s="319"/>
      <c r="Q1116" s="319"/>
      <c r="R1116" s="319"/>
      <c r="S1116" s="319"/>
      <c r="T1116" s="319"/>
      <c r="U1116" s="319"/>
      <c r="V1116" s="319"/>
      <c r="W1116" s="319"/>
      <c r="X1116" s="319"/>
      <c r="Y1116" s="319"/>
      <c r="Z1116" s="319"/>
      <c r="AA1116" s="319"/>
      <c r="AB1116" s="319"/>
      <c r="AC1116" s="319"/>
      <c r="AD1116" s="319"/>
      <c r="AE1116" s="319"/>
      <c r="AF1116" s="319"/>
      <c r="AG1116" s="319"/>
      <c r="AH1116" s="319"/>
      <c r="AI1116" s="319"/>
      <c r="AJ1116" s="319"/>
      <c r="AK1116" s="319"/>
      <c r="AL1116" s="319"/>
      <c r="AM1116" s="319"/>
      <c r="AN1116" s="319"/>
      <c r="AO1116" s="319"/>
      <c r="AP1116" s="319"/>
      <c r="AQ1116" s="319"/>
      <c r="AR1116" s="319"/>
      <c r="AS1116" s="319"/>
      <c r="AT1116" s="319"/>
      <c r="AU1116" s="319"/>
      <c r="AV1116" s="319"/>
      <c r="AW1116" s="319"/>
      <c r="AX1116" s="319"/>
      <c r="AY1116" s="319"/>
      <c r="AZ1116" s="319"/>
      <c r="BA1116" s="319"/>
      <c r="BB1116" s="319"/>
      <c r="BC1116" s="319"/>
      <c r="BD1116" s="319"/>
      <c r="BE1116" s="319"/>
      <c r="BF1116" s="319"/>
      <c r="BG1116" s="319"/>
      <c r="BH1116" s="319"/>
      <c r="BI1116" s="319"/>
      <c r="BJ1116" s="319"/>
      <c r="BK1116" s="319"/>
      <c r="BL1116" s="319"/>
      <c r="BM1116" s="319"/>
      <c r="BN1116" s="319"/>
      <c r="BO1116" s="319"/>
      <c r="BP1116" s="319"/>
      <c r="BQ1116" s="319"/>
      <c r="BR1116" s="319"/>
      <c r="BS1116" s="319"/>
      <c r="BT1116" s="319"/>
      <c r="BU1116" s="319"/>
      <c r="BV1116" s="319"/>
      <c r="BW1116" s="319"/>
      <c r="BX1116" s="319"/>
      <c r="BY1116" s="319"/>
      <c r="BZ1116" s="319"/>
      <c r="CA1116" s="319"/>
      <c r="CB1116" s="319"/>
      <c r="CC1116" s="319"/>
      <c r="CD1116" s="319"/>
      <c r="CE1116" s="319"/>
      <c r="CF1116" s="319"/>
      <c r="CG1116" s="319"/>
      <c r="CH1116" s="319"/>
      <c r="CI1116" s="319"/>
      <c r="CJ1116" s="319"/>
      <c r="CK1116" s="319"/>
    </row>
    <row r="1117" spans="1:89">
      <c r="A1117" s="315"/>
      <c r="B1117" s="423"/>
      <c r="C1117" s="424"/>
      <c r="D1117" s="424"/>
      <c r="E1117" s="424"/>
      <c r="F1117" s="424"/>
      <c r="G1117" s="424"/>
      <c r="H1117" s="424"/>
      <c r="I1117" s="424"/>
      <c r="J1117" s="424"/>
      <c r="K1117" s="425"/>
      <c r="L1117" s="320"/>
      <c r="M1117" s="319"/>
      <c r="N1117" s="319"/>
      <c r="O1117" s="319"/>
      <c r="P1117" s="319"/>
      <c r="Q1117" s="319"/>
      <c r="R1117" s="319"/>
      <c r="S1117" s="319"/>
      <c r="T1117" s="319"/>
      <c r="U1117" s="319"/>
      <c r="V1117" s="319"/>
      <c r="W1117" s="319"/>
      <c r="X1117" s="319"/>
      <c r="Y1117" s="319"/>
      <c r="Z1117" s="319"/>
      <c r="AA1117" s="319"/>
      <c r="AB1117" s="319"/>
      <c r="AC1117" s="319"/>
      <c r="AD1117" s="319"/>
      <c r="AE1117" s="319"/>
      <c r="AF1117" s="319"/>
      <c r="AG1117" s="319"/>
      <c r="AH1117" s="319"/>
      <c r="AI1117" s="319"/>
      <c r="AJ1117" s="319"/>
      <c r="AK1117" s="319"/>
      <c r="AL1117" s="319"/>
      <c r="AM1117" s="319"/>
      <c r="AN1117" s="319"/>
      <c r="AO1117" s="319"/>
      <c r="AP1117" s="319"/>
      <c r="AQ1117" s="319"/>
      <c r="AR1117" s="319"/>
      <c r="AS1117" s="319"/>
      <c r="AT1117" s="319"/>
      <c r="AU1117" s="319"/>
      <c r="AV1117" s="319"/>
      <c r="AW1117" s="319"/>
      <c r="AX1117" s="319"/>
      <c r="AY1117" s="319"/>
      <c r="AZ1117" s="319"/>
      <c r="BA1117" s="319"/>
      <c r="BB1117" s="319"/>
      <c r="BC1117" s="319"/>
      <c r="BD1117" s="319"/>
      <c r="BE1117" s="319"/>
      <c r="BF1117" s="319"/>
      <c r="BG1117" s="319"/>
      <c r="BH1117" s="319"/>
      <c r="BI1117" s="319"/>
      <c r="BJ1117" s="319"/>
      <c r="BK1117" s="319"/>
      <c r="BL1117" s="319"/>
      <c r="BM1117" s="319"/>
      <c r="BN1117" s="319"/>
      <c r="BO1117" s="319"/>
      <c r="BP1117" s="319"/>
      <c r="BQ1117" s="319"/>
      <c r="BR1117" s="319"/>
      <c r="BS1117" s="319"/>
      <c r="BT1117" s="319"/>
      <c r="BU1117" s="319"/>
      <c r="BV1117" s="319"/>
      <c r="BW1117" s="319"/>
      <c r="BX1117" s="319"/>
      <c r="BY1117" s="319"/>
      <c r="BZ1117" s="319"/>
      <c r="CA1117" s="319"/>
      <c r="CB1117" s="319"/>
      <c r="CC1117" s="319"/>
      <c r="CD1117" s="319"/>
      <c r="CE1117" s="319"/>
      <c r="CF1117" s="319"/>
      <c r="CG1117" s="319"/>
      <c r="CH1117" s="319"/>
      <c r="CI1117" s="319"/>
      <c r="CJ1117" s="319"/>
      <c r="CK1117" s="319"/>
    </row>
    <row r="1118" spans="1:89">
      <c r="A1118" s="315"/>
      <c r="B1118" s="423"/>
      <c r="C1118" s="424"/>
      <c r="D1118" s="424"/>
      <c r="E1118" s="424"/>
      <c r="F1118" s="424"/>
      <c r="G1118" s="424"/>
      <c r="H1118" s="424"/>
      <c r="I1118" s="424"/>
      <c r="J1118" s="424"/>
      <c r="K1118" s="425"/>
      <c r="L1118" s="320"/>
      <c r="M1118" s="319"/>
      <c r="N1118" s="319"/>
      <c r="O1118" s="319"/>
      <c r="P1118" s="319"/>
      <c r="Q1118" s="319"/>
      <c r="R1118" s="319"/>
      <c r="S1118" s="319"/>
      <c r="T1118" s="319"/>
      <c r="U1118" s="319"/>
      <c r="V1118" s="319"/>
      <c r="W1118" s="319"/>
      <c r="X1118" s="319"/>
      <c r="Y1118" s="319"/>
      <c r="Z1118" s="319"/>
      <c r="AA1118" s="319"/>
      <c r="AB1118" s="319"/>
      <c r="AC1118" s="319"/>
      <c r="AD1118" s="319"/>
      <c r="AE1118" s="319"/>
      <c r="AF1118" s="319"/>
      <c r="AG1118" s="319"/>
      <c r="AH1118" s="319"/>
      <c r="AI1118" s="319"/>
      <c r="AJ1118" s="319"/>
      <c r="AK1118" s="319"/>
      <c r="AL1118" s="319"/>
      <c r="AM1118" s="319"/>
      <c r="AN1118" s="319"/>
      <c r="AO1118" s="319"/>
      <c r="AP1118" s="319"/>
      <c r="AQ1118" s="319"/>
      <c r="AR1118" s="319"/>
      <c r="AS1118" s="319"/>
      <c r="AT1118" s="319"/>
      <c r="AU1118" s="319"/>
      <c r="AV1118" s="319"/>
      <c r="AW1118" s="319"/>
      <c r="AX1118" s="319"/>
      <c r="AY1118" s="319"/>
      <c r="AZ1118" s="319"/>
      <c r="BA1118" s="319"/>
      <c r="BB1118" s="319"/>
      <c r="BC1118" s="319"/>
      <c r="BD1118" s="319"/>
      <c r="BE1118" s="319"/>
      <c r="BF1118" s="319"/>
      <c r="BG1118" s="319"/>
      <c r="BH1118" s="319"/>
      <c r="BI1118" s="319"/>
      <c r="BJ1118" s="319"/>
      <c r="BK1118" s="319"/>
      <c r="BL1118" s="319"/>
      <c r="BM1118" s="319"/>
      <c r="BN1118" s="319"/>
      <c r="BO1118" s="319"/>
      <c r="BP1118" s="319"/>
      <c r="BQ1118" s="319"/>
      <c r="BR1118" s="319"/>
      <c r="BS1118" s="319"/>
      <c r="BT1118" s="319"/>
      <c r="BU1118" s="319"/>
      <c r="BV1118" s="319"/>
      <c r="BW1118" s="319"/>
      <c r="BX1118" s="319"/>
      <c r="BY1118" s="319"/>
      <c r="BZ1118" s="319"/>
      <c r="CA1118" s="319"/>
      <c r="CB1118" s="319"/>
      <c r="CC1118" s="319"/>
      <c r="CD1118" s="319"/>
      <c r="CE1118" s="319"/>
      <c r="CF1118" s="319"/>
      <c r="CG1118" s="319"/>
      <c r="CH1118" s="319"/>
      <c r="CI1118" s="319"/>
      <c r="CJ1118" s="319"/>
      <c r="CK1118" s="319"/>
    </row>
    <row r="1119" spans="1:89">
      <c r="A1119" s="315"/>
      <c r="B1119" s="423"/>
      <c r="C1119" s="424"/>
      <c r="D1119" s="424"/>
      <c r="E1119" s="424"/>
      <c r="F1119" s="424"/>
      <c r="G1119" s="424"/>
      <c r="H1119" s="424"/>
      <c r="I1119" s="424"/>
      <c r="J1119" s="424"/>
      <c r="K1119" s="425"/>
      <c r="L1119" s="320"/>
      <c r="M1119" s="319"/>
      <c r="N1119" s="319"/>
      <c r="O1119" s="319"/>
      <c r="P1119" s="319"/>
      <c r="Q1119" s="319"/>
      <c r="R1119" s="319"/>
      <c r="S1119" s="319"/>
      <c r="T1119" s="319"/>
      <c r="U1119" s="319"/>
      <c r="V1119" s="319"/>
      <c r="W1119" s="319"/>
      <c r="X1119" s="319"/>
      <c r="Y1119" s="319"/>
      <c r="Z1119" s="319"/>
      <c r="AA1119" s="319"/>
      <c r="AB1119" s="319"/>
      <c r="AC1119" s="319"/>
      <c r="AD1119" s="319"/>
      <c r="AE1119" s="319"/>
      <c r="AF1119" s="319"/>
      <c r="AG1119" s="319"/>
      <c r="AH1119" s="319"/>
      <c r="AI1119" s="319"/>
      <c r="AJ1119" s="319"/>
      <c r="AK1119" s="319"/>
      <c r="AL1119" s="319"/>
      <c r="AM1119" s="319"/>
      <c r="AN1119" s="319"/>
      <c r="AO1119" s="319"/>
      <c r="AP1119" s="319"/>
      <c r="AQ1119" s="319"/>
      <c r="AR1119" s="319"/>
      <c r="AS1119" s="319"/>
      <c r="AT1119" s="319"/>
      <c r="AU1119" s="319"/>
      <c r="AV1119" s="319"/>
      <c r="AW1119" s="319"/>
      <c r="AX1119" s="319"/>
      <c r="AY1119" s="319"/>
      <c r="AZ1119" s="319"/>
      <c r="BA1119" s="319"/>
      <c r="BB1119" s="319"/>
      <c r="BC1119" s="319"/>
      <c r="BD1119" s="319"/>
      <c r="BE1119" s="319"/>
      <c r="BF1119" s="319"/>
      <c r="BG1119" s="319"/>
      <c r="BH1119" s="319"/>
      <c r="BI1119" s="319"/>
      <c r="BJ1119" s="319"/>
      <c r="BK1119" s="319"/>
      <c r="BL1119" s="319"/>
      <c r="BM1119" s="319"/>
      <c r="BN1119" s="319"/>
      <c r="BO1119" s="319"/>
      <c r="BP1119" s="319"/>
      <c r="BQ1119" s="319"/>
      <c r="BR1119" s="319"/>
      <c r="BS1119" s="319"/>
      <c r="BT1119" s="319"/>
      <c r="BU1119" s="319"/>
      <c r="BV1119" s="319"/>
      <c r="BW1119" s="319"/>
      <c r="BX1119" s="319"/>
      <c r="BY1119" s="319"/>
      <c r="BZ1119" s="319"/>
      <c r="CA1119" s="319"/>
      <c r="CB1119" s="319"/>
      <c r="CC1119" s="319"/>
      <c r="CD1119" s="319"/>
      <c r="CE1119" s="319"/>
      <c r="CF1119" s="319"/>
      <c r="CG1119" s="319"/>
      <c r="CH1119" s="319"/>
      <c r="CI1119" s="319"/>
      <c r="CJ1119" s="319"/>
      <c r="CK1119" s="319"/>
    </row>
    <row r="1120" spans="1:89">
      <c r="A1120" s="315"/>
      <c r="B1120" s="423"/>
      <c r="C1120" s="424"/>
      <c r="D1120" s="424"/>
      <c r="E1120" s="424"/>
      <c r="F1120" s="424"/>
      <c r="G1120" s="424"/>
      <c r="H1120" s="424"/>
      <c r="I1120" s="424"/>
      <c r="J1120" s="424"/>
      <c r="K1120" s="425"/>
      <c r="L1120" s="320"/>
      <c r="M1120" s="319"/>
      <c r="N1120" s="319"/>
      <c r="O1120" s="319"/>
      <c r="P1120" s="319"/>
      <c r="Q1120" s="319"/>
      <c r="R1120" s="319"/>
      <c r="S1120" s="319"/>
      <c r="T1120" s="319"/>
      <c r="U1120" s="319"/>
      <c r="V1120" s="319"/>
      <c r="W1120" s="319"/>
      <c r="X1120" s="319"/>
      <c r="Y1120" s="319"/>
      <c r="Z1120" s="319"/>
      <c r="AA1120" s="319"/>
      <c r="AB1120" s="319"/>
      <c r="AC1120" s="319"/>
      <c r="AD1120" s="319"/>
      <c r="AE1120" s="319"/>
      <c r="AF1120" s="319"/>
      <c r="AG1120" s="319"/>
      <c r="AH1120" s="319"/>
      <c r="AI1120" s="319"/>
      <c r="AJ1120" s="319"/>
      <c r="AK1120" s="319"/>
      <c r="AL1120" s="319"/>
      <c r="AM1120" s="319"/>
      <c r="AN1120" s="319"/>
      <c r="AO1120" s="319"/>
      <c r="AP1120" s="319"/>
      <c r="AQ1120" s="319"/>
      <c r="AR1120" s="319"/>
      <c r="AS1120" s="319"/>
      <c r="AT1120" s="319"/>
      <c r="AU1120" s="319"/>
      <c r="AV1120" s="319"/>
      <c r="AW1120" s="319"/>
      <c r="AX1120" s="319"/>
      <c r="AY1120" s="319"/>
      <c r="AZ1120" s="319"/>
      <c r="BA1120" s="319"/>
      <c r="BB1120" s="319"/>
      <c r="BC1120" s="319"/>
      <c r="BD1120" s="319"/>
      <c r="BE1120" s="319"/>
      <c r="BF1120" s="319"/>
      <c r="BG1120" s="319"/>
      <c r="BH1120" s="319"/>
      <c r="BI1120" s="319"/>
      <c r="BJ1120" s="319"/>
      <c r="BK1120" s="319"/>
      <c r="BL1120" s="319"/>
      <c r="BM1120" s="319"/>
      <c r="BN1120" s="319"/>
      <c r="BO1120" s="319"/>
      <c r="BP1120" s="319"/>
      <c r="BQ1120" s="319"/>
      <c r="BR1120" s="319"/>
      <c r="BS1120" s="319"/>
      <c r="BT1120" s="319"/>
      <c r="BU1120" s="319"/>
      <c r="BV1120" s="319"/>
      <c r="BW1120" s="319"/>
      <c r="BX1120" s="319"/>
      <c r="BY1120" s="319"/>
      <c r="BZ1120" s="319"/>
      <c r="CA1120" s="319"/>
      <c r="CB1120" s="319"/>
      <c r="CC1120" s="319"/>
      <c r="CD1120" s="319"/>
      <c r="CE1120" s="319"/>
      <c r="CF1120" s="319"/>
      <c r="CG1120" s="319"/>
      <c r="CH1120" s="319"/>
      <c r="CI1120" s="319"/>
      <c r="CJ1120" s="319"/>
      <c r="CK1120" s="319"/>
    </row>
    <row r="1121" spans="1:89">
      <c r="A1121" s="315"/>
      <c r="B1121" s="423"/>
      <c r="C1121" s="424"/>
      <c r="D1121" s="424"/>
      <c r="E1121" s="424"/>
      <c r="F1121" s="424"/>
      <c r="G1121" s="424"/>
      <c r="H1121" s="424"/>
      <c r="I1121" s="424"/>
      <c r="J1121" s="424"/>
      <c r="K1121" s="425"/>
      <c r="L1121" s="320"/>
      <c r="M1121" s="319"/>
      <c r="N1121" s="319"/>
      <c r="O1121" s="319"/>
      <c r="P1121" s="319"/>
      <c r="Q1121" s="319"/>
      <c r="R1121" s="319"/>
      <c r="S1121" s="319"/>
      <c r="T1121" s="319"/>
      <c r="U1121" s="319"/>
      <c r="V1121" s="319"/>
      <c r="W1121" s="319"/>
      <c r="X1121" s="319"/>
      <c r="Y1121" s="319"/>
      <c r="Z1121" s="319"/>
      <c r="AA1121" s="319"/>
      <c r="AB1121" s="319"/>
      <c r="AC1121" s="319"/>
      <c r="AD1121" s="319"/>
      <c r="AE1121" s="319"/>
      <c r="AF1121" s="319"/>
      <c r="AG1121" s="319"/>
      <c r="AH1121" s="319"/>
      <c r="AI1121" s="319"/>
      <c r="AJ1121" s="319"/>
      <c r="AK1121" s="319"/>
      <c r="AL1121" s="319"/>
      <c r="AM1121" s="319"/>
      <c r="AN1121" s="319"/>
      <c r="AO1121" s="319"/>
      <c r="AP1121" s="319"/>
      <c r="AQ1121" s="319"/>
      <c r="AR1121" s="319"/>
      <c r="AS1121" s="319"/>
      <c r="AT1121" s="319"/>
      <c r="AU1121" s="319"/>
      <c r="AV1121" s="319"/>
      <c r="AW1121" s="319"/>
      <c r="AX1121" s="319"/>
      <c r="AY1121" s="319"/>
      <c r="AZ1121" s="319"/>
      <c r="BA1121" s="319"/>
      <c r="BB1121" s="319"/>
      <c r="BC1121" s="319"/>
      <c r="BD1121" s="319"/>
      <c r="BE1121" s="319"/>
      <c r="BF1121" s="319"/>
      <c r="BG1121" s="319"/>
      <c r="BH1121" s="319"/>
      <c r="BI1121" s="319"/>
      <c r="BJ1121" s="319"/>
      <c r="BK1121" s="319"/>
      <c r="BL1121" s="319"/>
      <c r="BM1121" s="319"/>
      <c r="BN1121" s="319"/>
      <c r="BO1121" s="319"/>
      <c r="BP1121" s="319"/>
      <c r="BQ1121" s="319"/>
      <c r="BR1121" s="319"/>
      <c r="BS1121" s="319"/>
      <c r="BT1121" s="319"/>
      <c r="BU1121" s="319"/>
      <c r="BV1121" s="319"/>
      <c r="BW1121" s="319"/>
      <c r="BX1121" s="319"/>
      <c r="BY1121" s="319"/>
      <c r="BZ1121" s="319"/>
      <c r="CA1121" s="319"/>
      <c r="CB1121" s="319"/>
      <c r="CC1121" s="319"/>
      <c r="CD1121" s="319"/>
      <c r="CE1121" s="319"/>
      <c r="CF1121" s="319"/>
      <c r="CG1121" s="319"/>
      <c r="CH1121" s="319"/>
      <c r="CI1121" s="319"/>
      <c r="CJ1121" s="319"/>
      <c r="CK1121" s="319"/>
    </row>
    <row r="1122" spans="1:89">
      <c r="A1122" s="315"/>
      <c r="B1122" s="423"/>
      <c r="C1122" s="424"/>
      <c r="D1122" s="424"/>
      <c r="E1122" s="424"/>
      <c r="F1122" s="424"/>
      <c r="G1122" s="424"/>
      <c r="H1122" s="424"/>
      <c r="I1122" s="424"/>
      <c r="J1122" s="424"/>
      <c r="K1122" s="425"/>
      <c r="L1122" s="320"/>
      <c r="M1122" s="319"/>
      <c r="N1122" s="319"/>
      <c r="O1122" s="319"/>
      <c r="P1122" s="319"/>
      <c r="Q1122" s="319"/>
      <c r="R1122" s="319"/>
      <c r="S1122" s="319"/>
      <c r="T1122" s="319"/>
      <c r="U1122" s="319"/>
      <c r="V1122" s="319"/>
      <c r="W1122" s="319"/>
      <c r="X1122" s="319"/>
      <c r="Y1122" s="319"/>
      <c r="Z1122" s="319"/>
      <c r="AA1122" s="319"/>
      <c r="AB1122" s="319"/>
      <c r="AC1122" s="319"/>
      <c r="AD1122" s="319"/>
      <c r="AE1122" s="319"/>
      <c r="AF1122" s="319"/>
      <c r="AG1122" s="319"/>
      <c r="AH1122" s="319"/>
      <c r="AI1122" s="319"/>
      <c r="AJ1122" s="319"/>
      <c r="AK1122" s="319"/>
      <c r="AL1122" s="319"/>
      <c r="AM1122" s="319"/>
      <c r="AN1122" s="319"/>
      <c r="AO1122" s="319"/>
      <c r="AP1122" s="319"/>
      <c r="AQ1122" s="319"/>
      <c r="AR1122" s="319"/>
      <c r="AS1122" s="319"/>
      <c r="AT1122" s="319"/>
      <c r="AU1122" s="319"/>
      <c r="AV1122" s="319"/>
      <c r="AW1122" s="319"/>
      <c r="AX1122" s="319"/>
      <c r="AY1122" s="319"/>
      <c r="AZ1122" s="319"/>
      <c r="BA1122" s="319"/>
      <c r="BB1122" s="319"/>
      <c r="BC1122" s="319"/>
      <c r="BD1122" s="319"/>
      <c r="BE1122" s="319"/>
      <c r="BF1122" s="319"/>
      <c r="BG1122" s="319"/>
      <c r="BH1122" s="319"/>
      <c r="BI1122" s="319"/>
      <c r="BJ1122" s="319"/>
      <c r="BK1122" s="319"/>
      <c r="BL1122" s="319"/>
      <c r="BM1122" s="319"/>
      <c r="BN1122" s="319"/>
      <c r="BO1122" s="319"/>
      <c r="BP1122" s="319"/>
      <c r="BQ1122" s="319"/>
      <c r="BR1122" s="319"/>
      <c r="BS1122" s="319"/>
      <c r="BT1122" s="319"/>
      <c r="BU1122" s="319"/>
      <c r="BV1122" s="319"/>
      <c r="BW1122" s="319"/>
      <c r="BX1122" s="319"/>
      <c r="BY1122" s="319"/>
      <c r="BZ1122" s="319"/>
      <c r="CA1122" s="319"/>
      <c r="CB1122" s="319"/>
      <c r="CC1122" s="319"/>
      <c r="CD1122" s="319"/>
      <c r="CE1122" s="319"/>
      <c r="CF1122" s="319"/>
      <c r="CG1122" s="319"/>
      <c r="CH1122" s="319"/>
      <c r="CI1122" s="319"/>
      <c r="CJ1122" s="319"/>
      <c r="CK1122" s="319"/>
    </row>
    <row r="1123" spans="1:89">
      <c r="A1123" s="315"/>
      <c r="B1123" s="423"/>
      <c r="C1123" s="424"/>
      <c r="D1123" s="424"/>
      <c r="E1123" s="424"/>
      <c r="F1123" s="424"/>
      <c r="G1123" s="424"/>
      <c r="H1123" s="424"/>
      <c r="I1123" s="424"/>
      <c r="J1123" s="424"/>
      <c r="K1123" s="425"/>
      <c r="L1123" s="320"/>
      <c r="M1123" s="319"/>
      <c r="N1123" s="319"/>
      <c r="O1123" s="319"/>
      <c r="P1123" s="319"/>
      <c r="Q1123" s="319"/>
      <c r="R1123" s="319"/>
      <c r="S1123" s="319"/>
      <c r="T1123" s="319"/>
      <c r="U1123" s="319"/>
      <c r="V1123" s="319"/>
      <c r="W1123" s="319"/>
      <c r="X1123" s="319"/>
      <c r="Y1123" s="319"/>
      <c r="Z1123" s="319"/>
      <c r="AA1123" s="319"/>
      <c r="AB1123" s="319"/>
      <c r="AC1123" s="319"/>
      <c r="AD1123" s="319"/>
      <c r="AE1123" s="319"/>
      <c r="AF1123" s="319"/>
      <c r="AG1123" s="319"/>
      <c r="AH1123" s="319"/>
      <c r="AI1123" s="319"/>
      <c r="AJ1123" s="319"/>
      <c r="AK1123" s="319"/>
      <c r="AL1123" s="319"/>
      <c r="AM1123" s="319"/>
      <c r="AN1123" s="319"/>
      <c r="AO1123" s="319"/>
      <c r="AP1123" s="319"/>
      <c r="AQ1123" s="319"/>
      <c r="AR1123" s="319"/>
      <c r="AS1123" s="319"/>
      <c r="AT1123" s="319"/>
      <c r="AU1123" s="319"/>
      <c r="AV1123" s="319"/>
      <c r="AW1123" s="319"/>
      <c r="AX1123" s="319"/>
      <c r="AY1123" s="319"/>
      <c r="AZ1123" s="319"/>
      <c r="BA1123" s="319"/>
      <c r="BB1123" s="319"/>
      <c r="BC1123" s="319"/>
      <c r="BD1123" s="319"/>
      <c r="BE1123" s="319"/>
      <c r="BF1123" s="319"/>
      <c r="BG1123" s="319"/>
      <c r="BH1123" s="319"/>
      <c r="BI1123" s="319"/>
      <c r="BJ1123" s="319"/>
      <c r="BK1123" s="319"/>
      <c r="BL1123" s="319"/>
      <c r="BM1123" s="319"/>
      <c r="BN1123" s="319"/>
      <c r="BO1123" s="319"/>
      <c r="BP1123" s="319"/>
      <c r="BQ1123" s="319"/>
      <c r="BR1123" s="319"/>
      <c r="BS1123" s="319"/>
      <c r="BT1123" s="319"/>
      <c r="BU1123" s="319"/>
      <c r="BV1123" s="319"/>
      <c r="BW1123" s="319"/>
      <c r="BX1123" s="319"/>
      <c r="BY1123" s="319"/>
      <c r="BZ1123" s="319"/>
      <c r="CA1123" s="319"/>
      <c r="CB1123" s="319"/>
      <c r="CC1123" s="319"/>
      <c r="CD1123" s="319"/>
      <c r="CE1123" s="319"/>
      <c r="CF1123" s="319"/>
      <c r="CG1123" s="319"/>
      <c r="CH1123" s="319"/>
      <c r="CI1123" s="319"/>
      <c r="CJ1123" s="319"/>
      <c r="CK1123" s="319"/>
    </row>
    <row r="1124" spans="1:89">
      <c r="A1124" s="315"/>
      <c r="B1124" s="423"/>
      <c r="C1124" s="424"/>
      <c r="D1124" s="424"/>
      <c r="E1124" s="424"/>
      <c r="F1124" s="424"/>
      <c r="G1124" s="424"/>
      <c r="H1124" s="424"/>
      <c r="I1124" s="424"/>
      <c r="J1124" s="424"/>
      <c r="K1124" s="425"/>
      <c r="L1124" s="320"/>
      <c r="M1124" s="319"/>
      <c r="N1124" s="319"/>
      <c r="O1124" s="319"/>
      <c r="P1124" s="319"/>
      <c r="Q1124" s="319"/>
      <c r="R1124" s="319"/>
      <c r="S1124" s="319"/>
      <c r="T1124" s="319"/>
      <c r="U1124" s="319"/>
      <c r="V1124" s="319"/>
      <c r="W1124" s="319"/>
      <c r="X1124" s="319"/>
      <c r="Y1124" s="319"/>
      <c r="Z1124" s="319"/>
      <c r="AA1124" s="319"/>
      <c r="AB1124" s="319"/>
      <c r="AC1124" s="319"/>
      <c r="AD1124" s="319"/>
      <c r="AE1124" s="319"/>
      <c r="AF1124" s="319"/>
      <c r="AG1124" s="319"/>
      <c r="AH1124" s="319"/>
      <c r="AI1124" s="319"/>
      <c r="AJ1124" s="319"/>
      <c r="AK1124" s="319"/>
      <c r="AL1124" s="319"/>
      <c r="AM1124" s="319"/>
      <c r="AN1124" s="319"/>
      <c r="AO1124" s="319"/>
      <c r="AP1124" s="319"/>
      <c r="AQ1124" s="319"/>
      <c r="AR1124" s="319"/>
      <c r="AS1124" s="319"/>
      <c r="AT1124" s="319"/>
      <c r="AU1124" s="319"/>
      <c r="AV1124" s="319"/>
      <c r="AW1124" s="319"/>
      <c r="AX1124" s="319"/>
      <c r="AY1124" s="319"/>
      <c r="AZ1124" s="319"/>
      <c r="BA1124" s="319"/>
      <c r="BB1124" s="319"/>
      <c r="BC1124" s="319"/>
      <c r="BD1124" s="319"/>
      <c r="BE1124" s="319"/>
      <c r="BF1124" s="319"/>
      <c r="BG1124" s="319"/>
      <c r="BH1124" s="319"/>
      <c r="BI1124" s="319"/>
      <c r="BJ1124" s="319"/>
      <c r="BK1124" s="319"/>
      <c r="BL1124" s="319"/>
      <c r="BM1124" s="319"/>
      <c r="BN1124" s="319"/>
      <c r="BO1124" s="319"/>
      <c r="BP1124" s="319"/>
      <c r="BQ1124" s="319"/>
      <c r="BR1124" s="319"/>
      <c r="BS1124" s="319"/>
      <c r="BT1124" s="319"/>
      <c r="BU1124" s="319"/>
      <c r="BV1124" s="319"/>
      <c r="BW1124" s="319"/>
      <c r="BX1124" s="319"/>
      <c r="BY1124" s="319"/>
      <c r="BZ1124" s="319"/>
      <c r="CA1124" s="319"/>
      <c r="CB1124" s="319"/>
      <c r="CC1124" s="319"/>
      <c r="CD1124" s="319"/>
      <c r="CE1124" s="319"/>
      <c r="CF1124" s="319"/>
      <c r="CG1124" s="319"/>
      <c r="CH1124" s="319"/>
      <c r="CI1124" s="319"/>
      <c r="CJ1124" s="319"/>
      <c r="CK1124" s="319"/>
    </row>
    <row r="1125" spans="1:89">
      <c r="A1125" s="315"/>
      <c r="B1125" s="423"/>
      <c r="C1125" s="424"/>
      <c r="D1125" s="424"/>
      <c r="E1125" s="424"/>
      <c r="F1125" s="424"/>
      <c r="G1125" s="424"/>
      <c r="H1125" s="424"/>
      <c r="I1125" s="424"/>
      <c r="J1125" s="424"/>
      <c r="K1125" s="425"/>
      <c r="L1125" s="320"/>
      <c r="M1125" s="319"/>
      <c r="N1125" s="319"/>
      <c r="O1125" s="319"/>
      <c r="P1125" s="319"/>
      <c r="Q1125" s="319"/>
      <c r="R1125" s="319"/>
      <c r="S1125" s="319"/>
      <c r="T1125" s="319"/>
      <c r="U1125" s="319"/>
      <c r="V1125" s="319"/>
      <c r="W1125" s="319"/>
      <c r="X1125" s="319"/>
      <c r="Y1125" s="319"/>
      <c r="Z1125" s="319"/>
      <c r="AA1125" s="319"/>
      <c r="AB1125" s="319"/>
      <c r="AC1125" s="319"/>
      <c r="AD1125" s="319"/>
      <c r="AE1125" s="319"/>
      <c r="AF1125" s="319"/>
      <c r="AG1125" s="319"/>
      <c r="AH1125" s="319"/>
      <c r="AI1125" s="319"/>
      <c r="AJ1125" s="319"/>
      <c r="AK1125" s="319"/>
      <c r="AL1125" s="319"/>
      <c r="AM1125" s="319"/>
      <c r="AN1125" s="319"/>
      <c r="AO1125" s="319"/>
      <c r="AP1125" s="319"/>
      <c r="AQ1125" s="319"/>
      <c r="AR1125" s="319"/>
      <c r="AS1125" s="319"/>
      <c r="AT1125" s="319"/>
      <c r="AU1125" s="319"/>
      <c r="AV1125" s="319"/>
      <c r="AW1125" s="319"/>
      <c r="AX1125" s="319"/>
      <c r="AY1125" s="319"/>
      <c r="AZ1125" s="319"/>
      <c r="BA1125" s="319"/>
      <c r="BB1125" s="319"/>
      <c r="BC1125" s="319"/>
      <c r="BD1125" s="319"/>
      <c r="BE1125" s="319"/>
      <c r="BF1125" s="319"/>
      <c r="BG1125" s="319"/>
      <c r="BH1125" s="319"/>
      <c r="BI1125" s="319"/>
      <c r="BJ1125" s="319"/>
      <c r="BK1125" s="319"/>
      <c r="BL1125" s="319"/>
      <c r="BM1125" s="319"/>
      <c r="BN1125" s="319"/>
      <c r="BO1125" s="319"/>
      <c r="BP1125" s="319"/>
      <c r="BQ1125" s="319"/>
      <c r="BR1125" s="319"/>
      <c r="BS1125" s="319"/>
      <c r="BT1125" s="319"/>
      <c r="BU1125" s="319"/>
      <c r="BV1125" s="319"/>
      <c r="BW1125" s="319"/>
      <c r="BX1125" s="319"/>
      <c r="BY1125" s="319"/>
      <c r="BZ1125" s="319"/>
      <c r="CA1125" s="319"/>
      <c r="CB1125" s="319"/>
      <c r="CC1125" s="319"/>
      <c r="CD1125" s="319"/>
      <c r="CE1125" s="319"/>
      <c r="CF1125" s="319"/>
      <c r="CG1125" s="319"/>
      <c r="CH1125" s="319"/>
      <c r="CI1125" s="319"/>
      <c r="CJ1125" s="319"/>
      <c r="CK1125" s="319"/>
    </row>
    <row r="1126" spans="1:89" s="3" customFormat="1">
      <c r="A1126" s="315"/>
      <c r="B1126" s="423"/>
      <c r="C1126" s="424"/>
      <c r="D1126" s="424"/>
      <c r="E1126" s="424"/>
      <c r="F1126" s="424"/>
      <c r="G1126" s="424"/>
      <c r="H1126" s="424"/>
      <c r="I1126" s="424"/>
      <c r="J1126" s="424"/>
      <c r="K1126" s="425"/>
      <c r="L1126" s="320"/>
      <c r="M1126" s="321"/>
      <c r="N1126" s="321"/>
      <c r="O1126" s="321"/>
      <c r="P1126" s="321"/>
      <c r="Q1126" s="321"/>
      <c r="R1126" s="321"/>
      <c r="S1126" s="321"/>
      <c r="T1126" s="321"/>
      <c r="U1126" s="321"/>
      <c r="V1126" s="321"/>
      <c r="W1126" s="321"/>
      <c r="X1126" s="321"/>
      <c r="Y1126" s="321"/>
      <c r="Z1126" s="321"/>
      <c r="AA1126" s="321"/>
      <c r="AB1126" s="321"/>
      <c r="AC1126" s="321"/>
      <c r="AD1126" s="321"/>
      <c r="AE1126" s="321"/>
      <c r="AF1126" s="321"/>
      <c r="AG1126" s="321"/>
      <c r="AH1126" s="321"/>
      <c r="AI1126" s="321"/>
      <c r="AJ1126" s="321"/>
      <c r="AK1126" s="321"/>
      <c r="AL1126" s="321"/>
      <c r="AM1126" s="321"/>
      <c r="AN1126" s="321"/>
      <c r="AO1126" s="321"/>
      <c r="AP1126" s="321"/>
      <c r="AQ1126" s="321"/>
      <c r="AR1126" s="321"/>
      <c r="AS1126" s="321"/>
      <c r="AT1126" s="321"/>
      <c r="AU1126" s="321"/>
      <c r="AV1126" s="321"/>
      <c r="AW1126" s="321"/>
      <c r="AX1126" s="321"/>
      <c r="AY1126" s="321"/>
      <c r="AZ1126" s="321"/>
      <c r="BA1126" s="321"/>
      <c r="BB1126" s="321"/>
      <c r="BC1126" s="321"/>
      <c r="BD1126" s="321"/>
      <c r="BE1126" s="321"/>
      <c r="BF1126" s="321"/>
      <c r="BG1126" s="321"/>
      <c r="BH1126" s="321"/>
      <c r="BI1126" s="321"/>
      <c r="BJ1126" s="321"/>
      <c r="BK1126" s="321"/>
      <c r="BL1126" s="321"/>
      <c r="BM1126" s="321"/>
      <c r="BN1126" s="321"/>
      <c r="BO1126" s="321"/>
      <c r="BP1126" s="321"/>
      <c r="BQ1126" s="321"/>
      <c r="BR1126" s="321"/>
      <c r="BS1126" s="321"/>
      <c r="BT1126" s="321"/>
      <c r="BU1126" s="321"/>
      <c r="BV1126" s="321"/>
      <c r="BW1126" s="321"/>
      <c r="BX1126" s="321"/>
      <c r="BY1126" s="321"/>
      <c r="BZ1126" s="321"/>
      <c r="CA1126" s="321"/>
      <c r="CB1126" s="321"/>
      <c r="CC1126" s="321"/>
      <c r="CD1126" s="321"/>
      <c r="CE1126" s="321"/>
      <c r="CF1126" s="321"/>
      <c r="CG1126" s="321"/>
      <c r="CH1126" s="321"/>
      <c r="CI1126" s="321"/>
      <c r="CJ1126" s="321"/>
      <c r="CK1126" s="321"/>
    </row>
    <row r="1127" spans="1:89">
      <c r="A1127" s="315"/>
      <c r="B1127" s="423"/>
      <c r="C1127" s="424"/>
      <c r="D1127" s="424"/>
      <c r="E1127" s="424"/>
      <c r="F1127" s="424"/>
      <c r="G1127" s="424"/>
      <c r="H1127" s="424"/>
      <c r="I1127" s="424"/>
      <c r="J1127" s="424" t="s">
        <v>7</v>
      </c>
      <c r="K1127" s="425"/>
      <c r="L1127" s="320"/>
      <c r="M1127" s="319"/>
      <c r="N1127" s="319"/>
      <c r="O1127" s="319"/>
      <c r="P1127" s="319"/>
      <c r="Q1127" s="319"/>
      <c r="R1127" s="319"/>
      <c r="S1127" s="319"/>
      <c r="T1127" s="319"/>
      <c r="U1127" s="319"/>
      <c r="V1127" s="319"/>
      <c r="W1127" s="319"/>
      <c r="X1127" s="319"/>
      <c r="Y1127" s="319"/>
      <c r="Z1127" s="319"/>
      <c r="AA1127" s="319"/>
      <c r="AB1127" s="319"/>
      <c r="AC1127" s="319"/>
      <c r="AD1127" s="319"/>
      <c r="AE1127" s="319"/>
      <c r="AF1127" s="319"/>
      <c r="AG1127" s="319"/>
      <c r="AH1127" s="319"/>
      <c r="AI1127" s="319"/>
      <c r="AJ1127" s="319"/>
      <c r="AK1127" s="319"/>
      <c r="AL1127" s="319"/>
      <c r="AM1127" s="319"/>
      <c r="AN1127" s="319"/>
      <c r="AO1127" s="319"/>
      <c r="AP1127" s="319"/>
      <c r="AQ1127" s="319"/>
      <c r="AR1127" s="319"/>
      <c r="AS1127" s="319"/>
      <c r="AT1127" s="319"/>
      <c r="AU1127" s="319"/>
      <c r="AV1127" s="319"/>
      <c r="AW1127" s="319"/>
      <c r="AX1127" s="319"/>
      <c r="AY1127" s="319"/>
      <c r="AZ1127" s="319"/>
      <c r="BA1127" s="319"/>
      <c r="BB1127" s="319"/>
      <c r="BC1127" s="319"/>
      <c r="BD1127" s="319"/>
      <c r="BE1127" s="319"/>
      <c r="BF1127" s="319"/>
      <c r="BG1127" s="319"/>
      <c r="BH1127" s="319"/>
      <c r="BI1127" s="319"/>
      <c r="BJ1127" s="319"/>
      <c r="BK1127" s="319"/>
      <c r="BL1127" s="319"/>
      <c r="BM1127" s="319"/>
      <c r="BN1127" s="319"/>
      <c r="BO1127" s="319"/>
      <c r="BP1127" s="319"/>
      <c r="BQ1127" s="319"/>
      <c r="BR1127" s="319"/>
      <c r="BS1127" s="319"/>
      <c r="BT1127" s="319"/>
      <c r="BU1127" s="319"/>
      <c r="BV1127" s="319"/>
      <c r="BW1127" s="319"/>
      <c r="BX1127" s="319"/>
      <c r="BY1127" s="319"/>
      <c r="BZ1127" s="319"/>
      <c r="CA1127" s="319"/>
      <c r="CB1127" s="319"/>
      <c r="CC1127" s="319"/>
      <c r="CD1127" s="319"/>
      <c r="CE1127" s="319"/>
      <c r="CF1127" s="319"/>
      <c r="CG1127" s="319"/>
      <c r="CH1127" s="319"/>
      <c r="CI1127" s="319"/>
      <c r="CJ1127" s="319"/>
      <c r="CK1127" s="319"/>
    </row>
    <row r="1128" spans="1:89">
      <c r="A1128" s="315"/>
      <c r="B1128" s="423"/>
      <c r="C1128" s="424"/>
      <c r="D1128" s="424"/>
      <c r="E1128" s="424"/>
      <c r="F1128" s="424"/>
      <c r="G1128" s="424"/>
      <c r="H1128" s="424"/>
      <c r="I1128" s="424"/>
      <c r="J1128" s="424"/>
      <c r="K1128" s="425"/>
      <c r="L1128" s="320"/>
      <c r="M1128" s="319"/>
      <c r="N1128" s="319"/>
      <c r="O1128" s="319"/>
      <c r="P1128" s="319"/>
      <c r="Q1128" s="319"/>
      <c r="R1128" s="319"/>
      <c r="S1128" s="319"/>
      <c r="T1128" s="319"/>
      <c r="U1128" s="319"/>
      <c r="V1128" s="319"/>
      <c r="W1128" s="319"/>
      <c r="X1128" s="319"/>
      <c r="Y1128" s="319"/>
      <c r="Z1128" s="319"/>
      <c r="AA1128" s="319"/>
      <c r="AB1128" s="319"/>
      <c r="AC1128" s="319"/>
      <c r="AD1128" s="319"/>
      <c r="AE1128" s="319"/>
      <c r="AF1128" s="319"/>
      <c r="AG1128" s="319"/>
      <c r="AH1128" s="319"/>
      <c r="AI1128" s="319"/>
      <c r="AJ1128" s="319"/>
      <c r="AK1128" s="319"/>
      <c r="AL1128" s="319"/>
      <c r="AM1128" s="319"/>
      <c r="AN1128" s="319"/>
      <c r="AO1128" s="319"/>
      <c r="AP1128" s="319"/>
      <c r="AQ1128" s="319"/>
      <c r="AR1128" s="319"/>
      <c r="AS1128" s="319"/>
      <c r="AT1128" s="319"/>
      <c r="AU1128" s="319"/>
      <c r="AV1128" s="319"/>
      <c r="AW1128" s="319"/>
      <c r="AX1128" s="319"/>
      <c r="AY1128" s="319"/>
      <c r="AZ1128" s="319"/>
      <c r="BA1128" s="319"/>
      <c r="BB1128" s="319"/>
      <c r="BC1128" s="319"/>
      <c r="BD1128" s="319"/>
      <c r="BE1128" s="319"/>
      <c r="BF1128" s="319"/>
      <c r="BG1128" s="319"/>
      <c r="BH1128" s="319"/>
      <c r="BI1128" s="319"/>
      <c r="BJ1128" s="319"/>
      <c r="BK1128" s="319"/>
      <c r="BL1128" s="319"/>
      <c r="BM1128" s="319"/>
      <c r="BN1128" s="319"/>
      <c r="BO1128" s="319"/>
      <c r="BP1128" s="319"/>
      <c r="BQ1128" s="319"/>
      <c r="BR1128" s="319"/>
      <c r="BS1128" s="319"/>
      <c r="BT1128" s="319"/>
      <c r="BU1128" s="319"/>
      <c r="BV1128" s="319"/>
      <c r="BW1128" s="319"/>
      <c r="BX1128" s="319"/>
      <c r="BY1128" s="319"/>
      <c r="BZ1128" s="319"/>
      <c r="CA1128" s="319"/>
      <c r="CB1128" s="319"/>
      <c r="CC1128" s="319"/>
      <c r="CD1128" s="319"/>
      <c r="CE1128" s="319"/>
      <c r="CF1128" s="319"/>
      <c r="CG1128" s="319"/>
      <c r="CH1128" s="319"/>
      <c r="CI1128" s="319"/>
      <c r="CJ1128" s="319"/>
      <c r="CK1128" s="319"/>
    </row>
    <row r="1129" spans="1:89">
      <c r="A1129" s="315"/>
      <c r="B1129" s="423"/>
      <c r="C1129" s="424"/>
      <c r="D1129" s="424"/>
      <c r="E1129" s="424"/>
      <c r="F1129" s="424"/>
      <c r="G1129" s="424"/>
      <c r="H1129" s="424"/>
      <c r="I1129" s="424"/>
      <c r="J1129" s="424"/>
      <c r="K1129" s="425"/>
      <c r="L1129" s="320"/>
      <c r="M1129" s="319"/>
      <c r="N1129" s="319"/>
      <c r="O1129" s="319"/>
      <c r="P1129" s="319"/>
      <c r="Q1129" s="319"/>
      <c r="R1129" s="319"/>
      <c r="S1129" s="319"/>
      <c r="T1129" s="319"/>
      <c r="U1129" s="319"/>
      <c r="V1129" s="319"/>
      <c r="W1129" s="319"/>
      <c r="X1129" s="319"/>
      <c r="Y1129" s="319"/>
      <c r="Z1129" s="319"/>
      <c r="AA1129" s="319"/>
      <c r="AB1129" s="319"/>
      <c r="AC1129" s="319"/>
      <c r="AD1129" s="319"/>
      <c r="AE1129" s="319"/>
      <c r="AF1129" s="319"/>
      <c r="AG1129" s="319"/>
      <c r="AH1129" s="319"/>
      <c r="AI1129" s="319"/>
      <c r="AJ1129" s="319"/>
      <c r="AK1129" s="319"/>
      <c r="AL1129" s="319"/>
      <c r="AM1129" s="319"/>
      <c r="AN1129" s="319"/>
      <c r="AO1129" s="319"/>
      <c r="AP1129" s="319"/>
      <c r="AQ1129" s="319"/>
      <c r="AR1129" s="319"/>
      <c r="AS1129" s="319"/>
      <c r="AT1129" s="319"/>
      <c r="AU1129" s="319"/>
      <c r="AV1129" s="319"/>
      <c r="AW1129" s="319"/>
      <c r="AX1129" s="319"/>
      <c r="AY1129" s="319"/>
      <c r="AZ1129" s="319"/>
      <c r="BA1129" s="319"/>
      <c r="BB1129" s="319"/>
      <c r="BC1129" s="319"/>
      <c r="BD1129" s="319"/>
      <c r="BE1129" s="319"/>
      <c r="BF1129" s="319"/>
      <c r="BG1129" s="319"/>
      <c r="BH1129" s="319"/>
      <c r="BI1129" s="319"/>
      <c r="BJ1129" s="319"/>
      <c r="BK1129" s="319"/>
      <c r="BL1129" s="319"/>
      <c r="BM1129" s="319"/>
      <c r="BN1129" s="319"/>
      <c r="BO1129" s="319"/>
      <c r="BP1129" s="319"/>
      <c r="BQ1129" s="319"/>
      <c r="BR1129" s="319"/>
      <c r="BS1129" s="319"/>
      <c r="BT1129" s="319"/>
      <c r="BU1129" s="319"/>
      <c r="BV1129" s="319"/>
      <c r="BW1129" s="319"/>
      <c r="BX1129" s="319"/>
      <c r="BY1129" s="319"/>
      <c r="BZ1129" s="319"/>
      <c r="CA1129" s="319"/>
      <c r="CB1129" s="319"/>
      <c r="CC1129" s="319"/>
      <c r="CD1129" s="319"/>
      <c r="CE1129" s="319"/>
      <c r="CF1129" s="319"/>
      <c r="CG1129" s="319"/>
      <c r="CH1129" s="319"/>
      <c r="CI1129" s="319"/>
      <c r="CJ1129" s="319"/>
      <c r="CK1129" s="319"/>
    </row>
    <row r="1130" spans="1:89">
      <c r="A1130" s="315"/>
      <c r="B1130" s="423"/>
      <c r="C1130" s="424"/>
      <c r="D1130" s="424"/>
      <c r="E1130" s="424"/>
      <c r="F1130" s="424"/>
      <c r="G1130" s="424"/>
      <c r="H1130" s="424"/>
      <c r="I1130" s="424"/>
      <c r="J1130" s="424"/>
      <c r="K1130" s="425"/>
      <c r="L1130" s="320"/>
      <c r="M1130" s="319"/>
      <c r="N1130" s="319"/>
      <c r="O1130" s="319"/>
      <c r="P1130" s="319"/>
      <c r="Q1130" s="319"/>
      <c r="R1130" s="319"/>
      <c r="S1130" s="319"/>
      <c r="T1130" s="319"/>
      <c r="U1130" s="319"/>
      <c r="V1130" s="319"/>
      <c r="W1130" s="319"/>
      <c r="X1130" s="319"/>
      <c r="Y1130" s="319"/>
      <c r="Z1130" s="319"/>
      <c r="AA1130" s="319"/>
      <c r="AB1130" s="319"/>
      <c r="AC1130" s="319"/>
      <c r="AD1130" s="319"/>
      <c r="AE1130" s="319"/>
      <c r="AF1130" s="319"/>
      <c r="AG1130" s="319"/>
      <c r="AH1130" s="319"/>
      <c r="AI1130" s="319"/>
      <c r="AJ1130" s="319"/>
      <c r="AK1130" s="319"/>
      <c r="AL1130" s="319"/>
      <c r="AM1130" s="319"/>
      <c r="AN1130" s="319"/>
      <c r="AO1130" s="319"/>
      <c r="AP1130" s="319"/>
      <c r="AQ1130" s="319"/>
      <c r="AR1130" s="319"/>
      <c r="AS1130" s="319"/>
      <c r="AT1130" s="319"/>
      <c r="AU1130" s="319"/>
      <c r="AV1130" s="319"/>
      <c r="AW1130" s="319"/>
      <c r="AX1130" s="319"/>
      <c r="AY1130" s="319"/>
      <c r="AZ1130" s="319"/>
      <c r="BA1130" s="319"/>
      <c r="BB1130" s="319"/>
      <c r="BC1130" s="319"/>
      <c r="BD1130" s="319"/>
      <c r="BE1130" s="319"/>
      <c r="BF1130" s="319"/>
      <c r="BG1130" s="319"/>
      <c r="BH1130" s="319"/>
      <c r="BI1130" s="319"/>
      <c r="BJ1130" s="319"/>
      <c r="BK1130" s="319"/>
      <c r="BL1130" s="319"/>
      <c r="BM1130" s="319"/>
      <c r="BN1130" s="319"/>
      <c r="BO1130" s="319"/>
      <c r="BP1130" s="319"/>
      <c r="BQ1130" s="319"/>
      <c r="BR1130" s="319"/>
      <c r="BS1130" s="319"/>
      <c r="BT1130" s="319"/>
      <c r="BU1130" s="319"/>
      <c r="BV1130" s="319"/>
      <c r="BW1130" s="319"/>
      <c r="BX1130" s="319"/>
      <c r="BY1130" s="319"/>
      <c r="BZ1130" s="319"/>
      <c r="CA1130" s="319"/>
      <c r="CB1130" s="319"/>
      <c r="CC1130" s="319"/>
      <c r="CD1130" s="319"/>
      <c r="CE1130" s="319"/>
      <c r="CF1130" s="319"/>
      <c r="CG1130" s="319"/>
      <c r="CH1130" s="319"/>
      <c r="CI1130" s="319"/>
      <c r="CJ1130" s="319"/>
      <c r="CK1130" s="319"/>
    </row>
    <row r="1131" spans="1:89">
      <c r="A1131" s="315"/>
      <c r="B1131" s="423"/>
      <c r="C1131" s="424"/>
      <c r="D1131" s="424"/>
      <c r="E1131" s="424"/>
      <c r="F1131" s="424"/>
      <c r="G1131" s="424"/>
      <c r="H1131" s="424"/>
      <c r="I1131" s="424"/>
      <c r="J1131" s="424"/>
      <c r="K1131" s="425"/>
      <c r="L1131" s="320"/>
      <c r="M1131" s="319"/>
      <c r="N1131" s="319"/>
      <c r="O1131" s="319"/>
      <c r="P1131" s="319"/>
      <c r="Q1131" s="319"/>
      <c r="R1131" s="319"/>
      <c r="S1131" s="319"/>
      <c r="T1131" s="319"/>
      <c r="U1131" s="319"/>
      <c r="V1131" s="319"/>
      <c r="W1131" s="319"/>
      <c r="X1131" s="319"/>
      <c r="Y1131" s="319"/>
      <c r="Z1131" s="319"/>
      <c r="AA1131" s="319"/>
      <c r="AB1131" s="319"/>
      <c r="AC1131" s="319"/>
      <c r="AD1131" s="319"/>
      <c r="AE1131" s="319"/>
      <c r="AF1131" s="319"/>
      <c r="AG1131" s="319"/>
      <c r="AH1131" s="319"/>
      <c r="AI1131" s="319"/>
      <c r="AJ1131" s="319"/>
      <c r="AK1131" s="319"/>
      <c r="AL1131" s="319"/>
      <c r="AM1131" s="319"/>
      <c r="AN1131" s="319"/>
      <c r="AO1131" s="319"/>
      <c r="AP1131" s="319"/>
      <c r="AQ1131" s="319"/>
      <c r="AR1131" s="319"/>
      <c r="AS1131" s="319"/>
      <c r="AT1131" s="319"/>
      <c r="AU1131" s="319"/>
      <c r="AV1131" s="319"/>
      <c r="AW1131" s="319"/>
      <c r="AX1131" s="319"/>
      <c r="AY1131" s="319"/>
      <c r="AZ1131" s="319"/>
      <c r="BA1131" s="319"/>
      <c r="BB1131" s="319"/>
      <c r="BC1131" s="319"/>
      <c r="BD1131" s="319"/>
      <c r="BE1131" s="319"/>
      <c r="BF1131" s="319"/>
      <c r="BG1131" s="319"/>
      <c r="BH1131" s="319"/>
      <c r="BI1131" s="319"/>
      <c r="BJ1131" s="319"/>
      <c r="BK1131" s="319"/>
      <c r="BL1131" s="319"/>
      <c r="BM1131" s="319"/>
      <c r="BN1131" s="319"/>
      <c r="BO1131" s="319"/>
      <c r="BP1131" s="319"/>
      <c r="BQ1131" s="319"/>
      <c r="BR1131" s="319"/>
      <c r="BS1131" s="319"/>
      <c r="BT1131" s="319"/>
      <c r="BU1131" s="319"/>
      <c r="BV1131" s="319"/>
      <c r="BW1131" s="319"/>
      <c r="BX1131" s="319"/>
      <c r="BY1131" s="319"/>
      <c r="BZ1131" s="319"/>
      <c r="CA1131" s="319"/>
      <c r="CB1131" s="319"/>
      <c r="CC1131" s="319"/>
      <c r="CD1131" s="319"/>
      <c r="CE1131" s="319"/>
      <c r="CF1131" s="319"/>
      <c r="CG1131" s="319"/>
      <c r="CH1131" s="319"/>
      <c r="CI1131" s="319"/>
      <c r="CJ1131" s="319"/>
      <c r="CK1131" s="319"/>
    </row>
    <row r="1132" spans="1:89">
      <c r="A1132" s="315"/>
      <c r="B1132" s="423"/>
      <c r="C1132" s="424"/>
      <c r="D1132" s="424"/>
      <c r="E1132" s="424"/>
      <c r="F1132" s="424"/>
      <c r="G1132" s="424"/>
      <c r="H1132" s="424"/>
      <c r="I1132" s="424"/>
      <c r="J1132" s="424"/>
      <c r="K1132" s="425"/>
      <c r="L1132" s="320"/>
      <c r="M1132" s="319"/>
      <c r="N1132" s="319"/>
      <c r="O1132" s="319"/>
      <c r="P1132" s="319"/>
      <c r="Q1132" s="319"/>
      <c r="R1132" s="319"/>
      <c r="S1132" s="319"/>
      <c r="T1132" s="319"/>
      <c r="U1132" s="319"/>
      <c r="V1132" s="319"/>
      <c r="W1132" s="319"/>
      <c r="X1132" s="319"/>
      <c r="Y1132" s="319"/>
      <c r="Z1132" s="319"/>
      <c r="AA1132" s="319"/>
      <c r="AB1132" s="319"/>
      <c r="AC1132" s="319"/>
      <c r="AD1132" s="319"/>
      <c r="AE1132" s="319"/>
      <c r="AF1132" s="319"/>
      <c r="AG1132" s="319"/>
      <c r="AH1132" s="319"/>
      <c r="AI1132" s="319"/>
      <c r="AJ1132" s="319"/>
      <c r="AK1132" s="319"/>
      <c r="AL1132" s="319"/>
      <c r="AM1132" s="319"/>
      <c r="AN1132" s="319"/>
      <c r="AO1132" s="319"/>
      <c r="AP1132" s="319"/>
      <c r="AQ1132" s="319"/>
      <c r="AR1132" s="319"/>
      <c r="AS1132" s="319"/>
      <c r="AT1132" s="319"/>
      <c r="AU1132" s="319"/>
      <c r="AV1132" s="319"/>
      <c r="AW1132" s="319"/>
      <c r="AX1132" s="319"/>
      <c r="AY1132" s="319"/>
      <c r="AZ1132" s="319"/>
      <c r="BA1132" s="319"/>
      <c r="BB1132" s="319"/>
      <c r="BC1132" s="319"/>
      <c r="BD1132" s="319"/>
      <c r="BE1132" s="319"/>
      <c r="BF1132" s="319"/>
      <c r="BG1132" s="319"/>
      <c r="BH1132" s="319"/>
      <c r="BI1132" s="319"/>
      <c r="BJ1132" s="319"/>
      <c r="BK1132" s="319"/>
      <c r="BL1132" s="319"/>
      <c r="BM1132" s="319"/>
      <c r="BN1132" s="319"/>
      <c r="BO1132" s="319"/>
      <c r="BP1132" s="319"/>
      <c r="BQ1132" s="319"/>
      <c r="BR1132" s="319"/>
      <c r="BS1132" s="319"/>
      <c r="BT1132" s="319"/>
      <c r="BU1132" s="319"/>
      <c r="BV1132" s="319"/>
      <c r="BW1132" s="319"/>
      <c r="BX1132" s="319"/>
      <c r="BY1132" s="319"/>
      <c r="BZ1132" s="319"/>
      <c r="CA1132" s="319"/>
      <c r="CB1132" s="319"/>
      <c r="CC1132" s="319"/>
      <c r="CD1132" s="319"/>
      <c r="CE1132" s="319"/>
      <c r="CF1132" s="319"/>
      <c r="CG1132" s="319"/>
      <c r="CH1132" s="319"/>
      <c r="CI1132" s="319"/>
      <c r="CJ1132" s="319"/>
      <c r="CK1132" s="319"/>
    </row>
    <row r="1133" spans="1:89">
      <c r="A1133" s="315"/>
      <c r="B1133" s="423"/>
      <c r="C1133" s="424"/>
      <c r="D1133" s="424"/>
      <c r="E1133" s="424"/>
      <c r="F1133" s="424"/>
      <c r="G1133" s="424"/>
      <c r="H1133" s="424"/>
      <c r="I1133" s="424"/>
      <c r="J1133" s="424"/>
      <c r="K1133" s="425"/>
      <c r="L1133" s="320"/>
      <c r="M1133" s="319"/>
      <c r="N1133" s="319"/>
      <c r="O1133" s="319"/>
      <c r="P1133" s="319"/>
      <c r="Q1133" s="319"/>
      <c r="R1133" s="319"/>
      <c r="S1133" s="319"/>
      <c r="T1133" s="319"/>
      <c r="U1133" s="319"/>
      <c r="V1133" s="319"/>
      <c r="W1133" s="319"/>
      <c r="X1133" s="319"/>
      <c r="Y1133" s="319"/>
      <c r="Z1133" s="319"/>
      <c r="AA1133" s="319"/>
      <c r="AB1133" s="319"/>
      <c r="AC1133" s="319"/>
      <c r="AD1133" s="319"/>
      <c r="AE1133" s="319"/>
      <c r="AF1133" s="319"/>
      <c r="AG1133" s="319"/>
      <c r="AH1133" s="319"/>
      <c r="AI1133" s="319"/>
      <c r="AJ1133" s="319"/>
      <c r="AK1133" s="319"/>
      <c r="AL1133" s="319"/>
      <c r="AM1133" s="319"/>
      <c r="AN1133" s="319"/>
      <c r="AO1133" s="319"/>
      <c r="AP1133" s="319"/>
      <c r="AQ1133" s="319"/>
      <c r="AR1133" s="319"/>
      <c r="AS1133" s="319"/>
      <c r="AT1133" s="319"/>
      <c r="AU1133" s="319"/>
      <c r="AV1133" s="319"/>
      <c r="AW1133" s="319"/>
      <c r="AX1133" s="319"/>
      <c r="AY1133" s="319"/>
      <c r="AZ1133" s="319"/>
      <c r="BA1133" s="319"/>
      <c r="BB1133" s="319"/>
      <c r="BC1133" s="319"/>
      <c r="BD1133" s="319"/>
      <c r="BE1133" s="319"/>
      <c r="BF1133" s="319"/>
      <c r="BG1133" s="319"/>
      <c r="BH1133" s="319"/>
      <c r="BI1133" s="319"/>
      <c r="BJ1133" s="319"/>
      <c r="BK1133" s="319"/>
      <c r="BL1133" s="319"/>
      <c r="BM1133" s="319"/>
      <c r="BN1133" s="319"/>
      <c r="BO1133" s="319"/>
      <c r="BP1133" s="319"/>
      <c r="BQ1133" s="319"/>
      <c r="BR1133" s="319"/>
      <c r="BS1133" s="319"/>
      <c r="BT1133" s="319"/>
      <c r="BU1133" s="319"/>
      <c r="BV1133" s="319"/>
      <c r="BW1133" s="319"/>
      <c r="BX1133" s="319"/>
      <c r="BY1133" s="319"/>
      <c r="BZ1133" s="319"/>
      <c r="CA1133" s="319"/>
      <c r="CB1133" s="319"/>
      <c r="CC1133" s="319"/>
      <c r="CD1133" s="319"/>
      <c r="CE1133" s="319"/>
      <c r="CF1133" s="319"/>
      <c r="CG1133" s="319"/>
      <c r="CH1133" s="319"/>
      <c r="CI1133" s="319"/>
      <c r="CJ1133" s="319"/>
      <c r="CK1133" s="319"/>
    </row>
    <row r="1134" spans="1:89">
      <c r="A1134" s="315"/>
      <c r="B1134" s="423"/>
      <c r="C1134" s="424"/>
      <c r="D1134" s="424"/>
      <c r="E1134" s="424"/>
      <c r="F1134" s="424"/>
      <c r="G1134" s="424"/>
      <c r="H1134" s="424"/>
      <c r="I1134" s="424"/>
      <c r="J1134" s="424"/>
      <c r="K1134" s="425"/>
      <c r="L1134" s="320"/>
      <c r="M1134" s="319"/>
      <c r="N1134" s="319"/>
      <c r="O1134" s="319"/>
      <c r="P1134" s="319"/>
      <c r="Q1134" s="319"/>
      <c r="R1134" s="319"/>
      <c r="S1134" s="319"/>
      <c r="T1134" s="319"/>
      <c r="U1134" s="319"/>
      <c r="V1134" s="319"/>
      <c r="W1134" s="319"/>
      <c r="X1134" s="319"/>
      <c r="Y1134" s="319"/>
      <c r="Z1134" s="319"/>
      <c r="AA1134" s="319"/>
      <c r="AB1134" s="319"/>
      <c r="AC1134" s="319"/>
      <c r="AD1134" s="319"/>
      <c r="AE1134" s="319"/>
      <c r="AF1134" s="319"/>
      <c r="AG1134" s="319"/>
      <c r="AH1134" s="319"/>
      <c r="AI1134" s="319"/>
      <c r="AJ1134" s="319"/>
      <c r="AK1134" s="319"/>
      <c r="AL1134" s="319"/>
      <c r="AM1134" s="319"/>
      <c r="AN1134" s="319"/>
      <c r="AO1134" s="319"/>
      <c r="AP1134" s="319"/>
      <c r="AQ1134" s="319"/>
      <c r="AR1134" s="319"/>
      <c r="AS1134" s="319"/>
      <c r="AT1134" s="319"/>
      <c r="AU1134" s="319"/>
      <c r="AV1134" s="319"/>
      <c r="AW1134" s="319"/>
      <c r="AX1134" s="319"/>
      <c r="AY1134" s="319"/>
      <c r="AZ1134" s="319"/>
      <c r="BA1134" s="319"/>
      <c r="BB1134" s="319"/>
      <c r="BC1134" s="319"/>
      <c r="BD1134" s="319"/>
      <c r="BE1134" s="319"/>
      <c r="BF1134" s="319"/>
      <c r="BG1134" s="319"/>
      <c r="BH1134" s="319"/>
      <c r="BI1134" s="319"/>
      <c r="BJ1134" s="319"/>
      <c r="BK1134" s="319"/>
      <c r="BL1134" s="319"/>
      <c r="BM1134" s="319"/>
      <c r="BN1134" s="319"/>
      <c r="BO1134" s="319"/>
      <c r="BP1134" s="319"/>
      <c r="BQ1134" s="319"/>
      <c r="BR1134" s="319"/>
      <c r="BS1134" s="319"/>
      <c r="BT1134" s="319"/>
      <c r="BU1134" s="319"/>
      <c r="BV1134" s="319"/>
      <c r="BW1134" s="319"/>
      <c r="BX1134" s="319"/>
      <c r="BY1134" s="319"/>
      <c r="BZ1134" s="319"/>
      <c r="CA1134" s="319"/>
      <c r="CB1134" s="319"/>
      <c r="CC1134" s="319"/>
      <c r="CD1134" s="319"/>
      <c r="CE1134" s="319"/>
      <c r="CF1134" s="319"/>
      <c r="CG1134" s="319"/>
      <c r="CH1134" s="319"/>
      <c r="CI1134" s="319"/>
      <c r="CJ1134" s="319"/>
      <c r="CK1134" s="319"/>
    </row>
    <row r="1135" spans="1:89">
      <c r="A1135" s="315"/>
      <c r="B1135" s="423"/>
      <c r="C1135" s="424"/>
      <c r="D1135" s="424"/>
      <c r="E1135" s="424"/>
      <c r="F1135" s="424"/>
      <c r="G1135" s="424"/>
      <c r="H1135" s="424"/>
      <c r="I1135" s="424"/>
      <c r="J1135" s="424"/>
      <c r="K1135" s="425"/>
      <c r="L1135" s="320"/>
      <c r="M1135" s="319"/>
      <c r="N1135" s="319"/>
      <c r="O1135" s="319"/>
      <c r="P1135" s="319"/>
      <c r="Q1135" s="319"/>
      <c r="R1135" s="319"/>
      <c r="S1135" s="319"/>
      <c r="T1135" s="319"/>
      <c r="U1135" s="319"/>
      <c r="V1135" s="319"/>
      <c r="W1135" s="319"/>
      <c r="X1135" s="319"/>
      <c r="Y1135" s="319"/>
      <c r="Z1135" s="319"/>
      <c r="AA1135" s="319"/>
      <c r="AB1135" s="319"/>
      <c r="AC1135" s="319"/>
      <c r="AD1135" s="319"/>
      <c r="AE1135" s="319"/>
      <c r="AF1135" s="319"/>
      <c r="AG1135" s="319"/>
      <c r="AH1135" s="319"/>
      <c r="AI1135" s="319"/>
      <c r="AJ1135" s="319"/>
      <c r="AK1135" s="319"/>
      <c r="AL1135" s="319"/>
      <c r="AM1135" s="319"/>
      <c r="AN1135" s="319"/>
      <c r="AO1135" s="319"/>
      <c r="AP1135" s="319"/>
      <c r="AQ1135" s="319"/>
      <c r="AR1135" s="319"/>
      <c r="AS1135" s="319"/>
      <c r="AT1135" s="319"/>
      <c r="AU1135" s="319"/>
      <c r="AV1135" s="319"/>
      <c r="AW1135" s="319"/>
      <c r="AX1135" s="319"/>
      <c r="AY1135" s="319"/>
      <c r="AZ1135" s="319"/>
      <c r="BA1135" s="319"/>
      <c r="BB1135" s="319"/>
      <c r="BC1135" s="319"/>
      <c r="BD1135" s="319"/>
      <c r="BE1135" s="319"/>
      <c r="BF1135" s="319"/>
      <c r="BG1135" s="319"/>
      <c r="BH1135" s="319"/>
      <c r="BI1135" s="319"/>
      <c r="BJ1135" s="319"/>
      <c r="BK1135" s="319"/>
      <c r="BL1135" s="319"/>
      <c r="BM1135" s="319"/>
      <c r="BN1135" s="319"/>
      <c r="BO1135" s="319"/>
      <c r="BP1135" s="319"/>
      <c r="BQ1135" s="319"/>
      <c r="BR1135" s="319"/>
      <c r="BS1135" s="319"/>
      <c r="BT1135" s="319"/>
      <c r="BU1135" s="319"/>
      <c r="BV1135" s="319"/>
      <c r="BW1135" s="319"/>
      <c r="BX1135" s="319"/>
      <c r="BY1135" s="319"/>
      <c r="BZ1135" s="319"/>
      <c r="CA1135" s="319"/>
      <c r="CB1135" s="319"/>
      <c r="CC1135" s="319"/>
      <c r="CD1135" s="319"/>
      <c r="CE1135" s="319"/>
      <c r="CF1135" s="319"/>
      <c r="CG1135" s="319"/>
      <c r="CH1135" s="319"/>
      <c r="CI1135" s="319"/>
      <c r="CJ1135" s="319"/>
      <c r="CK1135" s="319"/>
    </row>
    <row r="1136" spans="1:89">
      <c r="A1136" s="315"/>
      <c r="B1136" s="423"/>
      <c r="C1136" s="424"/>
      <c r="D1136" s="424"/>
      <c r="E1136" s="424"/>
      <c r="F1136" s="424"/>
      <c r="G1136" s="424"/>
      <c r="H1136" s="424"/>
      <c r="I1136" s="424"/>
      <c r="J1136" s="424"/>
      <c r="K1136" s="425"/>
      <c r="L1136" s="320"/>
      <c r="M1136" s="319"/>
      <c r="N1136" s="319"/>
      <c r="O1136" s="319"/>
      <c r="P1136" s="319"/>
      <c r="Q1136" s="319"/>
      <c r="R1136" s="319"/>
      <c r="S1136" s="319"/>
      <c r="T1136" s="319"/>
      <c r="U1136" s="319"/>
      <c r="V1136" s="319"/>
      <c r="W1136" s="319"/>
      <c r="X1136" s="319"/>
      <c r="Y1136" s="319"/>
      <c r="Z1136" s="319"/>
      <c r="AA1136" s="319"/>
      <c r="AB1136" s="319"/>
      <c r="AC1136" s="319"/>
      <c r="AD1136" s="319"/>
      <c r="AE1136" s="319"/>
      <c r="AF1136" s="319"/>
      <c r="AG1136" s="319"/>
      <c r="AH1136" s="319"/>
      <c r="AI1136" s="319"/>
      <c r="AJ1136" s="319"/>
      <c r="AK1136" s="319"/>
      <c r="AL1136" s="319"/>
      <c r="AM1136" s="319"/>
      <c r="AN1136" s="319"/>
      <c r="AO1136" s="319"/>
      <c r="AP1136" s="319"/>
      <c r="AQ1136" s="319"/>
      <c r="AR1136" s="319"/>
      <c r="AS1136" s="319"/>
      <c r="AT1136" s="319"/>
      <c r="AU1136" s="319"/>
      <c r="AV1136" s="319"/>
      <c r="AW1136" s="319"/>
      <c r="AX1136" s="319"/>
      <c r="AY1136" s="319"/>
      <c r="AZ1136" s="319"/>
      <c r="BA1136" s="319"/>
      <c r="BB1136" s="319"/>
      <c r="BC1136" s="319"/>
      <c r="BD1136" s="319"/>
      <c r="BE1136" s="319"/>
      <c r="BF1136" s="319"/>
      <c r="BG1136" s="319"/>
      <c r="BH1136" s="319"/>
      <c r="BI1136" s="319"/>
      <c r="BJ1136" s="319"/>
      <c r="BK1136" s="319"/>
      <c r="BL1136" s="319"/>
      <c r="BM1136" s="319"/>
      <c r="BN1136" s="319"/>
      <c r="BO1136" s="319"/>
      <c r="BP1136" s="319"/>
      <c r="BQ1136" s="319"/>
      <c r="BR1136" s="319"/>
      <c r="BS1136" s="319"/>
      <c r="BT1136" s="319"/>
      <c r="BU1136" s="319"/>
      <c r="BV1136" s="319"/>
      <c r="BW1136" s="319"/>
      <c r="BX1136" s="319"/>
      <c r="BY1136" s="319"/>
      <c r="BZ1136" s="319"/>
      <c r="CA1136" s="319"/>
      <c r="CB1136" s="319"/>
      <c r="CC1136" s="319"/>
      <c r="CD1136" s="319"/>
      <c r="CE1136" s="319"/>
      <c r="CF1136" s="319"/>
      <c r="CG1136" s="319"/>
      <c r="CH1136" s="319"/>
      <c r="CI1136" s="319"/>
      <c r="CJ1136" s="319"/>
      <c r="CK1136" s="319"/>
    </row>
    <row r="1137" spans="1:89">
      <c r="A1137" s="315"/>
      <c r="B1137" s="423"/>
      <c r="C1137" s="424"/>
      <c r="D1137" s="424"/>
      <c r="E1137" s="424"/>
      <c r="F1137" s="424"/>
      <c r="G1137" s="424"/>
      <c r="H1137" s="424"/>
      <c r="I1137" s="424"/>
      <c r="J1137" s="424"/>
      <c r="K1137" s="425"/>
      <c r="L1137" s="320"/>
      <c r="M1137" s="319"/>
      <c r="N1137" s="319"/>
      <c r="O1137" s="319"/>
      <c r="P1137" s="319"/>
      <c r="Q1137" s="319"/>
      <c r="R1137" s="319"/>
      <c r="S1137" s="319"/>
      <c r="T1137" s="319"/>
      <c r="U1137" s="319"/>
      <c r="V1137" s="319"/>
      <c r="W1137" s="319"/>
      <c r="X1137" s="319"/>
      <c r="Y1137" s="319"/>
      <c r="Z1137" s="319"/>
      <c r="AA1137" s="319"/>
      <c r="AB1137" s="319"/>
      <c r="AC1137" s="319"/>
      <c r="AD1137" s="319"/>
      <c r="AE1137" s="319"/>
      <c r="AF1137" s="319"/>
      <c r="AG1137" s="319"/>
      <c r="AH1137" s="319"/>
      <c r="AI1137" s="319"/>
      <c r="AJ1137" s="319"/>
      <c r="AK1137" s="319"/>
      <c r="AL1137" s="319"/>
      <c r="AM1137" s="319"/>
      <c r="AN1137" s="319"/>
      <c r="AO1137" s="319"/>
      <c r="AP1137" s="319"/>
      <c r="AQ1137" s="319"/>
      <c r="AR1137" s="319"/>
      <c r="AS1137" s="319"/>
      <c r="AT1137" s="319"/>
      <c r="AU1137" s="319"/>
      <c r="AV1137" s="319"/>
      <c r="AW1137" s="319"/>
      <c r="AX1137" s="319"/>
      <c r="AY1137" s="319"/>
      <c r="AZ1137" s="319"/>
      <c r="BA1137" s="319"/>
      <c r="BB1137" s="319"/>
      <c r="BC1137" s="319"/>
      <c r="BD1137" s="319"/>
      <c r="BE1137" s="319"/>
      <c r="BF1137" s="319"/>
      <c r="BG1137" s="319"/>
      <c r="BH1137" s="319"/>
      <c r="BI1137" s="319"/>
      <c r="BJ1137" s="319"/>
      <c r="BK1137" s="319"/>
      <c r="BL1137" s="319"/>
      <c r="BM1137" s="319"/>
      <c r="BN1137" s="319"/>
      <c r="BO1137" s="319"/>
      <c r="BP1137" s="319"/>
      <c r="BQ1137" s="319"/>
      <c r="BR1137" s="319"/>
      <c r="BS1137" s="319"/>
      <c r="BT1137" s="319"/>
      <c r="BU1137" s="319"/>
      <c r="BV1137" s="319"/>
      <c r="BW1137" s="319"/>
      <c r="BX1137" s="319"/>
      <c r="BY1137" s="319"/>
      <c r="BZ1137" s="319"/>
      <c r="CA1137" s="319"/>
      <c r="CB1137" s="319"/>
      <c r="CC1137" s="319"/>
      <c r="CD1137" s="319"/>
      <c r="CE1137" s="319"/>
      <c r="CF1137" s="319"/>
      <c r="CG1137" s="319"/>
      <c r="CH1137" s="319"/>
      <c r="CI1137" s="319"/>
      <c r="CJ1137" s="319"/>
      <c r="CK1137" s="319"/>
    </row>
    <row r="1138" spans="1:89">
      <c r="A1138" s="315"/>
      <c r="B1138" s="423"/>
      <c r="C1138" s="424"/>
      <c r="D1138" s="424"/>
      <c r="E1138" s="424"/>
      <c r="F1138" s="424"/>
      <c r="G1138" s="424"/>
      <c r="H1138" s="424"/>
      <c r="I1138" s="424"/>
      <c r="J1138" s="424"/>
      <c r="K1138" s="425"/>
      <c r="L1138" s="320"/>
      <c r="M1138" s="319"/>
      <c r="N1138" s="319"/>
      <c r="O1138" s="319"/>
      <c r="P1138" s="319"/>
      <c r="Q1138" s="319"/>
      <c r="R1138" s="319"/>
      <c r="S1138" s="319"/>
      <c r="T1138" s="319"/>
      <c r="U1138" s="319"/>
      <c r="V1138" s="319"/>
      <c r="W1138" s="319"/>
      <c r="X1138" s="319"/>
      <c r="Y1138" s="319"/>
      <c r="Z1138" s="319"/>
      <c r="AA1138" s="319"/>
      <c r="AB1138" s="319"/>
      <c r="AC1138" s="319"/>
      <c r="AD1138" s="319"/>
      <c r="AE1138" s="319"/>
      <c r="AF1138" s="319"/>
      <c r="AG1138" s="319"/>
      <c r="AH1138" s="319"/>
      <c r="AI1138" s="319"/>
      <c r="AJ1138" s="319"/>
      <c r="AK1138" s="319"/>
      <c r="AL1138" s="319"/>
      <c r="AM1138" s="319"/>
      <c r="AN1138" s="319"/>
      <c r="AO1138" s="319"/>
      <c r="AP1138" s="319"/>
      <c r="AQ1138" s="319"/>
      <c r="AR1138" s="319"/>
      <c r="AS1138" s="319"/>
      <c r="AT1138" s="319"/>
      <c r="AU1138" s="319"/>
      <c r="AV1138" s="319"/>
      <c r="AW1138" s="319"/>
      <c r="AX1138" s="319"/>
      <c r="AY1138" s="319"/>
      <c r="AZ1138" s="319"/>
      <c r="BA1138" s="319"/>
      <c r="BB1138" s="319"/>
      <c r="BC1138" s="319"/>
      <c r="BD1138" s="319"/>
      <c r="BE1138" s="319"/>
      <c r="BF1138" s="319"/>
      <c r="BG1138" s="319"/>
      <c r="BH1138" s="319"/>
      <c r="BI1138" s="319"/>
      <c r="BJ1138" s="319"/>
      <c r="BK1138" s="319"/>
      <c r="BL1138" s="319"/>
      <c r="BM1138" s="319"/>
      <c r="BN1138" s="319"/>
      <c r="BO1138" s="319"/>
      <c r="BP1138" s="319"/>
      <c r="BQ1138" s="319"/>
      <c r="BR1138" s="319"/>
      <c r="BS1138" s="319"/>
      <c r="BT1138" s="319"/>
      <c r="BU1138" s="319"/>
      <c r="BV1138" s="319"/>
      <c r="BW1138" s="319"/>
      <c r="BX1138" s="319"/>
      <c r="BY1138" s="319"/>
      <c r="BZ1138" s="319"/>
      <c r="CA1138" s="319"/>
      <c r="CB1138" s="319"/>
      <c r="CC1138" s="319"/>
      <c r="CD1138" s="319"/>
      <c r="CE1138" s="319"/>
      <c r="CF1138" s="319"/>
      <c r="CG1138" s="319"/>
      <c r="CH1138" s="319"/>
      <c r="CI1138" s="319"/>
      <c r="CJ1138" s="319"/>
      <c r="CK1138" s="319"/>
    </row>
    <row r="1139" spans="1:89">
      <c r="A1139" s="315"/>
      <c r="B1139" s="423"/>
      <c r="C1139" s="424"/>
      <c r="D1139" s="424"/>
      <c r="E1139" s="424"/>
      <c r="F1139" s="424"/>
      <c r="G1139" s="424"/>
      <c r="H1139" s="424"/>
      <c r="I1139" s="424"/>
      <c r="J1139" s="424"/>
      <c r="K1139" s="425"/>
      <c r="L1139" s="320"/>
      <c r="M1139" s="319"/>
      <c r="N1139" s="319"/>
      <c r="O1139" s="319"/>
      <c r="P1139" s="319"/>
      <c r="Q1139" s="319"/>
      <c r="R1139" s="319"/>
      <c r="S1139" s="319"/>
      <c r="T1139" s="319"/>
      <c r="U1139" s="319"/>
      <c r="V1139" s="319"/>
      <c r="W1139" s="319"/>
      <c r="X1139" s="319"/>
      <c r="Y1139" s="319"/>
      <c r="Z1139" s="319"/>
      <c r="AA1139" s="319"/>
      <c r="AB1139" s="319"/>
      <c r="AC1139" s="319"/>
      <c r="AD1139" s="319"/>
      <c r="AE1139" s="319"/>
      <c r="AF1139" s="319"/>
      <c r="AG1139" s="319"/>
      <c r="AH1139" s="319"/>
      <c r="AI1139" s="319"/>
      <c r="AJ1139" s="319"/>
      <c r="AK1139" s="319"/>
      <c r="AL1139" s="319"/>
      <c r="AM1139" s="319"/>
      <c r="AN1139" s="319"/>
      <c r="AO1139" s="319"/>
      <c r="AP1139" s="319"/>
      <c r="AQ1139" s="319"/>
      <c r="AR1139" s="319"/>
      <c r="AS1139" s="319"/>
      <c r="AT1139" s="319"/>
      <c r="AU1139" s="319"/>
      <c r="AV1139" s="319"/>
      <c r="AW1139" s="319"/>
      <c r="AX1139" s="319"/>
      <c r="AY1139" s="319"/>
      <c r="AZ1139" s="319"/>
      <c r="BA1139" s="319"/>
      <c r="BB1139" s="319"/>
      <c r="BC1139" s="319"/>
      <c r="BD1139" s="319"/>
      <c r="BE1139" s="319"/>
      <c r="BF1139" s="319"/>
      <c r="BG1139" s="319"/>
      <c r="BH1139" s="319"/>
      <c r="BI1139" s="319"/>
      <c r="BJ1139" s="319"/>
      <c r="BK1139" s="319"/>
      <c r="BL1139" s="319"/>
      <c r="BM1139" s="319"/>
      <c r="BN1139" s="319"/>
      <c r="BO1139" s="319"/>
      <c r="BP1139" s="319"/>
      <c r="BQ1139" s="319"/>
      <c r="BR1139" s="319"/>
      <c r="BS1139" s="319"/>
      <c r="BT1139" s="319"/>
      <c r="BU1139" s="319"/>
      <c r="BV1139" s="319"/>
      <c r="BW1139" s="319"/>
      <c r="BX1139" s="319"/>
      <c r="BY1139" s="319"/>
      <c r="BZ1139" s="319"/>
      <c r="CA1139" s="319"/>
      <c r="CB1139" s="319"/>
      <c r="CC1139" s="319"/>
      <c r="CD1139" s="319"/>
      <c r="CE1139" s="319"/>
      <c r="CF1139" s="319"/>
      <c r="CG1139" s="319"/>
      <c r="CH1139" s="319"/>
      <c r="CI1139" s="319"/>
      <c r="CJ1139" s="319"/>
      <c r="CK1139" s="319"/>
    </row>
    <row r="1140" spans="1:89">
      <c r="A1140" s="315"/>
      <c r="B1140" s="423"/>
      <c r="C1140" s="424"/>
      <c r="D1140" s="424"/>
      <c r="E1140" s="424"/>
      <c r="F1140" s="424"/>
      <c r="G1140" s="424"/>
      <c r="H1140" s="424"/>
      <c r="I1140" s="424"/>
      <c r="J1140" s="424"/>
      <c r="K1140" s="425"/>
      <c r="L1140" s="320"/>
      <c r="M1140" s="319"/>
      <c r="N1140" s="319"/>
      <c r="O1140" s="319"/>
      <c r="P1140" s="319"/>
      <c r="Q1140" s="319"/>
      <c r="R1140" s="319"/>
      <c r="S1140" s="319"/>
      <c r="T1140" s="319"/>
      <c r="U1140" s="319"/>
      <c r="V1140" s="319"/>
      <c r="W1140" s="319"/>
      <c r="X1140" s="319"/>
      <c r="Y1140" s="319"/>
      <c r="Z1140" s="319"/>
      <c r="AA1140" s="319"/>
      <c r="AB1140" s="319"/>
      <c r="AC1140" s="319"/>
      <c r="AD1140" s="319"/>
      <c r="AE1140" s="319"/>
      <c r="AF1140" s="319"/>
      <c r="AG1140" s="319"/>
      <c r="AH1140" s="319"/>
      <c r="AI1140" s="319"/>
      <c r="AJ1140" s="319"/>
      <c r="AK1140" s="319"/>
      <c r="AL1140" s="319"/>
      <c r="AM1140" s="319"/>
      <c r="AN1140" s="319"/>
      <c r="AO1140" s="319"/>
      <c r="AP1140" s="319"/>
      <c r="AQ1140" s="319"/>
      <c r="AR1140" s="319"/>
      <c r="AS1140" s="319"/>
      <c r="AT1140" s="319"/>
      <c r="AU1140" s="319"/>
      <c r="AV1140" s="319"/>
      <c r="AW1140" s="319"/>
      <c r="AX1140" s="319"/>
      <c r="AY1140" s="319"/>
      <c r="AZ1140" s="319"/>
      <c r="BA1140" s="319"/>
      <c r="BB1140" s="319"/>
      <c r="BC1140" s="319"/>
      <c r="BD1140" s="319"/>
      <c r="BE1140" s="319"/>
      <c r="BF1140" s="319"/>
      <c r="BG1140" s="319"/>
      <c r="BH1140" s="319"/>
      <c r="BI1140" s="319"/>
      <c r="BJ1140" s="319"/>
      <c r="BK1140" s="319"/>
      <c r="BL1140" s="319"/>
      <c r="BM1140" s="319"/>
      <c r="BN1140" s="319"/>
      <c r="BO1140" s="319"/>
      <c r="BP1140" s="319"/>
      <c r="BQ1140" s="319"/>
      <c r="BR1140" s="319"/>
      <c r="BS1140" s="319"/>
      <c r="BT1140" s="319"/>
      <c r="BU1140" s="319"/>
      <c r="BV1140" s="319"/>
      <c r="BW1140" s="319"/>
      <c r="BX1140" s="319"/>
      <c r="BY1140" s="319"/>
      <c r="BZ1140" s="319"/>
      <c r="CA1140" s="319"/>
      <c r="CB1140" s="319"/>
      <c r="CC1140" s="319"/>
      <c r="CD1140" s="319"/>
      <c r="CE1140" s="319"/>
      <c r="CF1140" s="319"/>
      <c r="CG1140" s="319"/>
      <c r="CH1140" s="319"/>
      <c r="CI1140" s="319"/>
      <c r="CJ1140" s="319"/>
      <c r="CK1140" s="319"/>
    </row>
    <row r="1141" spans="1:89">
      <c r="A1141" s="315"/>
      <c r="B1141" s="423"/>
      <c r="C1141" s="424"/>
      <c r="D1141" s="424"/>
      <c r="E1141" s="424"/>
      <c r="F1141" s="424"/>
      <c r="G1141" s="424"/>
      <c r="H1141" s="424"/>
      <c r="I1141" s="424"/>
      <c r="J1141" s="424"/>
      <c r="K1141" s="425"/>
      <c r="L1141" s="320"/>
      <c r="M1141" s="319"/>
      <c r="N1141" s="319"/>
      <c r="O1141" s="319"/>
      <c r="P1141" s="319"/>
      <c r="Q1141" s="319"/>
      <c r="R1141" s="319"/>
      <c r="S1141" s="319"/>
      <c r="T1141" s="319"/>
      <c r="U1141" s="319"/>
      <c r="V1141" s="319"/>
      <c r="W1141" s="319"/>
      <c r="X1141" s="319"/>
      <c r="Y1141" s="319"/>
      <c r="Z1141" s="319"/>
      <c r="AA1141" s="319"/>
      <c r="AB1141" s="319"/>
      <c r="AC1141" s="319"/>
      <c r="AD1141" s="319"/>
      <c r="AE1141" s="319"/>
      <c r="AF1141" s="319"/>
      <c r="AG1141" s="319"/>
      <c r="AH1141" s="319"/>
      <c r="AI1141" s="319"/>
      <c r="AJ1141" s="319"/>
      <c r="AK1141" s="319"/>
      <c r="AL1141" s="319"/>
      <c r="AM1141" s="319"/>
      <c r="AN1141" s="319"/>
      <c r="AO1141" s="319"/>
      <c r="AP1141" s="319"/>
      <c r="AQ1141" s="319"/>
      <c r="AR1141" s="319"/>
      <c r="AS1141" s="319"/>
      <c r="AT1141" s="319"/>
      <c r="AU1141" s="319"/>
      <c r="AV1141" s="319"/>
      <c r="AW1141" s="319"/>
      <c r="AX1141" s="319"/>
      <c r="AY1141" s="319"/>
      <c r="AZ1141" s="319"/>
      <c r="BA1141" s="319"/>
      <c r="BB1141" s="319"/>
      <c r="BC1141" s="319"/>
      <c r="BD1141" s="319"/>
      <c r="BE1141" s="319"/>
      <c r="BF1141" s="319"/>
      <c r="BG1141" s="319"/>
      <c r="BH1141" s="319"/>
      <c r="BI1141" s="319"/>
      <c r="BJ1141" s="319"/>
      <c r="BK1141" s="319"/>
      <c r="BL1141" s="319"/>
      <c r="BM1141" s="319"/>
      <c r="BN1141" s="319"/>
      <c r="BO1141" s="319"/>
      <c r="BP1141" s="319"/>
      <c r="BQ1141" s="319"/>
      <c r="BR1141" s="319"/>
      <c r="BS1141" s="319"/>
      <c r="BT1141" s="319"/>
      <c r="BU1141" s="319"/>
      <c r="BV1141" s="319"/>
      <c r="BW1141" s="319"/>
      <c r="BX1141" s="319"/>
      <c r="BY1141" s="319"/>
      <c r="BZ1141" s="319"/>
      <c r="CA1141" s="319"/>
      <c r="CB1141" s="319"/>
      <c r="CC1141" s="319"/>
      <c r="CD1141" s="319"/>
      <c r="CE1141" s="319"/>
      <c r="CF1141" s="319"/>
      <c r="CG1141" s="319"/>
      <c r="CH1141" s="319"/>
      <c r="CI1141" s="319"/>
      <c r="CJ1141" s="319"/>
      <c r="CK1141" s="319"/>
    </row>
    <row r="1142" spans="1:89">
      <c r="A1142" s="315"/>
      <c r="B1142" s="423"/>
      <c r="C1142" s="424"/>
      <c r="D1142" s="424"/>
      <c r="E1142" s="424"/>
      <c r="F1142" s="424"/>
      <c r="G1142" s="424"/>
      <c r="H1142" s="424"/>
      <c r="I1142" s="424"/>
      <c r="J1142" s="424"/>
      <c r="K1142" s="425"/>
      <c r="L1142" s="320"/>
      <c r="M1142" s="319"/>
      <c r="N1142" s="319"/>
      <c r="O1142" s="319"/>
      <c r="P1142" s="319"/>
      <c r="Q1142" s="319"/>
      <c r="R1142" s="319"/>
      <c r="S1142" s="319"/>
      <c r="T1142" s="319"/>
      <c r="U1142" s="319"/>
      <c r="V1142" s="319"/>
      <c r="W1142" s="319"/>
      <c r="X1142" s="319"/>
      <c r="Y1142" s="319"/>
      <c r="Z1142" s="319"/>
      <c r="AA1142" s="319"/>
      <c r="AB1142" s="319"/>
      <c r="AC1142" s="319"/>
      <c r="AD1142" s="319"/>
      <c r="AE1142" s="319"/>
      <c r="AF1142" s="319"/>
      <c r="AG1142" s="319"/>
      <c r="AH1142" s="319"/>
      <c r="AI1142" s="319"/>
      <c r="AJ1142" s="319"/>
      <c r="AK1142" s="319"/>
      <c r="AL1142" s="319"/>
      <c r="AM1142" s="319"/>
      <c r="AN1142" s="319"/>
      <c r="AO1142" s="319"/>
      <c r="AP1142" s="319"/>
      <c r="AQ1142" s="319"/>
      <c r="AR1142" s="319"/>
      <c r="AS1142" s="319"/>
      <c r="AT1142" s="319"/>
      <c r="AU1142" s="319"/>
      <c r="AV1142" s="319"/>
      <c r="AW1142" s="319"/>
      <c r="AX1142" s="319"/>
      <c r="AY1142" s="319"/>
      <c r="AZ1142" s="319"/>
      <c r="BA1142" s="319"/>
      <c r="BB1142" s="319"/>
      <c r="BC1142" s="319"/>
      <c r="BD1142" s="319"/>
      <c r="BE1142" s="319"/>
      <c r="BF1142" s="319"/>
      <c r="BG1142" s="319"/>
      <c r="BH1142" s="319"/>
      <c r="BI1142" s="319"/>
      <c r="BJ1142" s="319"/>
      <c r="BK1142" s="319"/>
      <c r="BL1142" s="319"/>
      <c r="BM1142" s="319"/>
      <c r="BN1142" s="319"/>
      <c r="BO1142" s="319"/>
      <c r="BP1142" s="319"/>
      <c r="BQ1142" s="319"/>
      <c r="BR1142" s="319"/>
      <c r="BS1142" s="319"/>
      <c r="BT1142" s="319"/>
      <c r="BU1142" s="319"/>
      <c r="BV1142" s="319"/>
      <c r="BW1142" s="319"/>
      <c r="BX1142" s="319"/>
      <c r="BY1142" s="319"/>
      <c r="BZ1142" s="319"/>
      <c r="CA1142" s="319"/>
      <c r="CB1142" s="319"/>
      <c r="CC1142" s="319"/>
      <c r="CD1142" s="319"/>
      <c r="CE1142" s="319"/>
      <c r="CF1142" s="319"/>
      <c r="CG1142" s="319"/>
      <c r="CH1142" s="319"/>
      <c r="CI1142" s="319"/>
      <c r="CJ1142" s="319"/>
      <c r="CK1142" s="319"/>
    </row>
    <row r="1143" spans="1:89">
      <c r="A1143" s="315"/>
      <c r="B1143" s="423"/>
      <c r="C1143" s="424"/>
      <c r="D1143" s="424"/>
      <c r="E1143" s="424"/>
      <c r="F1143" s="424"/>
      <c r="G1143" s="424"/>
      <c r="H1143" s="424"/>
      <c r="I1143" s="424"/>
      <c r="J1143" s="424"/>
      <c r="K1143" s="425"/>
      <c r="L1143" s="320"/>
      <c r="M1143" s="319"/>
      <c r="N1143" s="319"/>
      <c r="O1143" s="319"/>
      <c r="P1143" s="319"/>
      <c r="Q1143" s="319"/>
      <c r="R1143" s="319"/>
      <c r="S1143" s="319"/>
      <c r="T1143" s="319"/>
      <c r="U1143" s="319"/>
      <c r="V1143" s="319"/>
      <c r="W1143" s="319"/>
      <c r="X1143" s="319"/>
      <c r="Y1143" s="319"/>
      <c r="Z1143" s="319"/>
      <c r="AA1143" s="319"/>
      <c r="AB1143" s="319"/>
      <c r="AC1143" s="319"/>
      <c r="AD1143" s="319"/>
      <c r="AE1143" s="319"/>
      <c r="AF1143" s="319"/>
      <c r="AG1143" s="319"/>
      <c r="AH1143" s="319"/>
      <c r="AI1143" s="319"/>
      <c r="AJ1143" s="319"/>
      <c r="AK1143" s="319"/>
      <c r="AL1143" s="319"/>
      <c r="AM1143" s="319"/>
      <c r="AN1143" s="319"/>
      <c r="AO1143" s="319"/>
      <c r="AP1143" s="319"/>
      <c r="AQ1143" s="319"/>
      <c r="AR1143" s="319"/>
      <c r="AS1143" s="319"/>
      <c r="AT1143" s="319"/>
      <c r="AU1143" s="319"/>
      <c r="AV1143" s="319"/>
      <c r="AW1143" s="319"/>
      <c r="AX1143" s="319"/>
      <c r="AY1143" s="319"/>
      <c r="AZ1143" s="319"/>
      <c r="BA1143" s="319"/>
      <c r="BB1143" s="319"/>
      <c r="BC1143" s="319"/>
      <c r="BD1143" s="319"/>
      <c r="BE1143" s="319"/>
      <c r="BF1143" s="319"/>
      <c r="BG1143" s="319"/>
      <c r="BH1143" s="319"/>
      <c r="BI1143" s="319"/>
      <c r="BJ1143" s="319"/>
      <c r="BK1143" s="319"/>
      <c r="BL1143" s="319"/>
      <c r="BM1143" s="319"/>
      <c r="BN1143" s="319"/>
      <c r="BO1143" s="319"/>
      <c r="BP1143" s="319"/>
      <c r="BQ1143" s="319"/>
      <c r="BR1143" s="319"/>
      <c r="BS1143" s="319"/>
      <c r="BT1143" s="319"/>
      <c r="BU1143" s="319"/>
      <c r="BV1143" s="319"/>
      <c r="BW1143" s="319"/>
      <c r="BX1143" s="319"/>
      <c r="BY1143" s="319"/>
      <c r="BZ1143" s="319"/>
      <c r="CA1143" s="319"/>
      <c r="CB1143" s="319"/>
      <c r="CC1143" s="319"/>
      <c r="CD1143" s="319"/>
      <c r="CE1143" s="319"/>
      <c r="CF1143" s="319"/>
      <c r="CG1143" s="319"/>
      <c r="CH1143" s="319"/>
      <c r="CI1143" s="319"/>
      <c r="CJ1143" s="319"/>
      <c r="CK1143" s="319"/>
    </row>
    <row r="1144" spans="1:89">
      <c r="A1144" s="315"/>
      <c r="B1144" s="423"/>
      <c r="C1144" s="424"/>
      <c r="D1144" s="424"/>
      <c r="E1144" s="424"/>
      <c r="F1144" s="424"/>
      <c r="G1144" s="424"/>
      <c r="H1144" s="424"/>
      <c r="I1144" s="424"/>
      <c r="J1144" s="424"/>
      <c r="K1144" s="425"/>
      <c r="L1144" s="320"/>
      <c r="M1144" s="319"/>
      <c r="N1144" s="319"/>
      <c r="O1144" s="319"/>
      <c r="P1144" s="319"/>
      <c r="Q1144" s="319"/>
      <c r="R1144" s="319"/>
      <c r="S1144" s="319"/>
      <c r="T1144" s="319"/>
      <c r="U1144" s="319"/>
      <c r="V1144" s="319"/>
      <c r="W1144" s="319"/>
      <c r="X1144" s="319"/>
      <c r="Y1144" s="319"/>
      <c r="Z1144" s="319"/>
      <c r="AA1144" s="319"/>
      <c r="AB1144" s="319"/>
      <c r="AC1144" s="319"/>
      <c r="AD1144" s="319"/>
      <c r="AE1144" s="319"/>
      <c r="AF1144" s="319"/>
      <c r="AG1144" s="319"/>
      <c r="AH1144" s="319"/>
      <c r="AI1144" s="319"/>
      <c r="AJ1144" s="319"/>
      <c r="AK1144" s="319"/>
      <c r="AL1144" s="319"/>
      <c r="AM1144" s="319"/>
      <c r="AN1144" s="319"/>
      <c r="AO1144" s="319"/>
      <c r="AP1144" s="319"/>
      <c r="AQ1144" s="319"/>
      <c r="AR1144" s="319"/>
      <c r="AS1144" s="319"/>
      <c r="AT1144" s="319"/>
      <c r="AU1144" s="319"/>
      <c r="AV1144" s="319"/>
      <c r="AW1144" s="319"/>
      <c r="AX1144" s="319"/>
      <c r="AY1144" s="319"/>
      <c r="AZ1144" s="319"/>
      <c r="BA1144" s="319"/>
      <c r="BB1144" s="319"/>
      <c r="BC1144" s="319"/>
      <c r="BD1144" s="319"/>
      <c r="BE1144" s="319"/>
      <c r="BF1144" s="319"/>
      <c r="BG1144" s="319"/>
      <c r="BH1144" s="319"/>
      <c r="BI1144" s="319"/>
      <c r="BJ1144" s="319"/>
      <c r="BK1144" s="319"/>
      <c r="BL1144" s="319"/>
      <c r="BM1144" s="319"/>
      <c r="BN1144" s="319"/>
      <c r="BO1144" s="319"/>
      <c r="BP1144" s="319"/>
      <c r="BQ1144" s="319"/>
      <c r="BR1144" s="319"/>
      <c r="BS1144" s="319"/>
      <c r="BT1144" s="319"/>
      <c r="BU1144" s="319"/>
      <c r="BV1144" s="319"/>
      <c r="BW1144" s="319"/>
      <c r="BX1144" s="319"/>
      <c r="BY1144" s="319"/>
      <c r="BZ1144" s="319"/>
      <c r="CA1144" s="319"/>
      <c r="CB1144" s="319"/>
      <c r="CC1144" s="319"/>
      <c r="CD1144" s="319"/>
      <c r="CE1144" s="319"/>
      <c r="CF1144" s="319"/>
      <c r="CG1144" s="319"/>
      <c r="CH1144" s="319"/>
      <c r="CI1144" s="319"/>
      <c r="CJ1144" s="319"/>
      <c r="CK1144" s="319"/>
    </row>
    <row r="1145" spans="1:89">
      <c r="A1145" s="315"/>
      <c r="B1145" s="423"/>
      <c r="C1145" s="424"/>
      <c r="D1145" s="424"/>
      <c r="E1145" s="424"/>
      <c r="F1145" s="424"/>
      <c r="G1145" s="424"/>
      <c r="H1145" s="424"/>
      <c r="I1145" s="424"/>
      <c r="J1145" s="424"/>
      <c r="K1145" s="425"/>
      <c r="L1145" s="320"/>
      <c r="M1145" s="319"/>
      <c r="N1145" s="319"/>
      <c r="O1145" s="319"/>
      <c r="P1145" s="319"/>
      <c r="Q1145" s="319"/>
      <c r="R1145" s="319"/>
      <c r="S1145" s="319"/>
      <c r="T1145" s="319"/>
      <c r="U1145" s="319"/>
      <c r="V1145" s="319"/>
      <c r="W1145" s="319"/>
      <c r="X1145" s="319"/>
      <c r="Y1145" s="319"/>
      <c r="Z1145" s="319"/>
      <c r="AA1145" s="319"/>
      <c r="AB1145" s="319"/>
      <c r="AC1145" s="319"/>
      <c r="AD1145" s="319"/>
      <c r="AE1145" s="319"/>
      <c r="AF1145" s="319"/>
      <c r="AG1145" s="319"/>
      <c r="AH1145" s="319"/>
      <c r="AI1145" s="319"/>
      <c r="AJ1145" s="319"/>
      <c r="AK1145" s="319"/>
      <c r="AL1145" s="319"/>
      <c r="AM1145" s="319"/>
      <c r="AN1145" s="319"/>
      <c r="AO1145" s="319"/>
      <c r="AP1145" s="319"/>
      <c r="AQ1145" s="319"/>
      <c r="AR1145" s="319"/>
      <c r="AS1145" s="319"/>
      <c r="AT1145" s="319"/>
      <c r="AU1145" s="319"/>
      <c r="AV1145" s="319"/>
      <c r="AW1145" s="319"/>
      <c r="AX1145" s="319"/>
      <c r="AY1145" s="319"/>
      <c r="AZ1145" s="319"/>
      <c r="BA1145" s="319"/>
      <c r="BB1145" s="319"/>
      <c r="BC1145" s="319"/>
      <c r="BD1145" s="319"/>
      <c r="BE1145" s="319"/>
      <c r="BF1145" s="319"/>
      <c r="BG1145" s="319"/>
      <c r="BH1145" s="319"/>
      <c r="BI1145" s="319"/>
      <c r="BJ1145" s="319"/>
      <c r="BK1145" s="319"/>
      <c r="BL1145" s="319"/>
      <c r="BM1145" s="319"/>
      <c r="BN1145" s="319"/>
      <c r="BO1145" s="319"/>
      <c r="BP1145" s="319"/>
      <c r="BQ1145" s="319"/>
      <c r="BR1145" s="319"/>
      <c r="BS1145" s="319"/>
      <c r="BT1145" s="319"/>
      <c r="BU1145" s="319"/>
      <c r="BV1145" s="319"/>
      <c r="BW1145" s="319"/>
      <c r="BX1145" s="319"/>
      <c r="BY1145" s="319"/>
      <c r="BZ1145" s="319"/>
      <c r="CA1145" s="319"/>
      <c r="CB1145" s="319"/>
      <c r="CC1145" s="319"/>
      <c r="CD1145" s="319"/>
      <c r="CE1145" s="319"/>
      <c r="CF1145" s="319"/>
      <c r="CG1145" s="319"/>
      <c r="CH1145" s="319"/>
      <c r="CI1145" s="319"/>
      <c r="CJ1145" s="319"/>
      <c r="CK1145" s="319"/>
    </row>
    <row r="1146" spans="1:89">
      <c r="A1146" s="315"/>
      <c r="B1146" s="423"/>
      <c r="C1146" s="424"/>
      <c r="D1146" s="424"/>
      <c r="E1146" s="424"/>
      <c r="F1146" s="424"/>
      <c r="G1146" s="424"/>
      <c r="H1146" s="424"/>
      <c r="I1146" s="424"/>
      <c r="J1146" s="424"/>
      <c r="K1146" s="425"/>
      <c r="L1146" s="320"/>
      <c r="M1146" s="319"/>
      <c r="N1146" s="319"/>
      <c r="O1146" s="319"/>
      <c r="P1146" s="319"/>
      <c r="Q1146" s="319"/>
      <c r="R1146" s="319"/>
      <c r="S1146" s="319"/>
      <c r="T1146" s="319"/>
      <c r="U1146" s="319"/>
      <c r="V1146" s="319"/>
      <c r="W1146" s="319"/>
      <c r="X1146" s="319"/>
      <c r="Y1146" s="319"/>
      <c r="Z1146" s="319"/>
      <c r="AA1146" s="319"/>
      <c r="AB1146" s="319"/>
      <c r="AC1146" s="319"/>
      <c r="AD1146" s="319"/>
      <c r="AE1146" s="319"/>
      <c r="AF1146" s="319"/>
      <c r="AG1146" s="319"/>
      <c r="AH1146" s="319"/>
      <c r="AI1146" s="319"/>
      <c r="AJ1146" s="319"/>
      <c r="AK1146" s="319"/>
      <c r="AL1146" s="319"/>
      <c r="AM1146" s="319"/>
      <c r="AN1146" s="319"/>
      <c r="AO1146" s="319"/>
      <c r="AP1146" s="319"/>
      <c r="AQ1146" s="319"/>
      <c r="AR1146" s="319"/>
      <c r="AS1146" s="319"/>
      <c r="AT1146" s="319"/>
      <c r="AU1146" s="319"/>
      <c r="AV1146" s="319"/>
      <c r="AW1146" s="319"/>
      <c r="AX1146" s="319"/>
      <c r="AY1146" s="319"/>
      <c r="AZ1146" s="319"/>
      <c r="BA1146" s="319"/>
      <c r="BB1146" s="319"/>
      <c r="BC1146" s="319"/>
      <c r="BD1146" s="319"/>
      <c r="BE1146" s="319"/>
      <c r="BF1146" s="319"/>
      <c r="BG1146" s="319"/>
      <c r="BH1146" s="319"/>
      <c r="BI1146" s="319"/>
      <c r="BJ1146" s="319"/>
      <c r="BK1146" s="319"/>
      <c r="BL1146" s="319"/>
      <c r="BM1146" s="319"/>
      <c r="BN1146" s="319"/>
      <c r="BO1146" s="319"/>
      <c r="BP1146" s="319"/>
      <c r="BQ1146" s="319"/>
      <c r="BR1146" s="319"/>
      <c r="BS1146" s="319"/>
      <c r="BT1146" s="319"/>
      <c r="BU1146" s="319"/>
      <c r="BV1146" s="319"/>
      <c r="BW1146" s="319"/>
      <c r="BX1146" s="319"/>
      <c r="BY1146" s="319"/>
      <c r="BZ1146" s="319"/>
      <c r="CA1146" s="319"/>
      <c r="CB1146" s="319"/>
      <c r="CC1146" s="319"/>
      <c r="CD1146" s="319"/>
      <c r="CE1146" s="319"/>
      <c r="CF1146" s="319"/>
      <c r="CG1146" s="319"/>
      <c r="CH1146" s="319"/>
      <c r="CI1146" s="319"/>
      <c r="CJ1146" s="319"/>
      <c r="CK1146" s="319"/>
    </row>
    <row r="1147" spans="1:89">
      <c r="A1147" s="315"/>
      <c r="B1147" s="423"/>
      <c r="C1147" s="424"/>
      <c r="D1147" s="424"/>
      <c r="E1147" s="424"/>
      <c r="F1147" s="424"/>
      <c r="G1147" s="424"/>
      <c r="H1147" s="424"/>
      <c r="I1147" s="424"/>
      <c r="J1147" s="424"/>
      <c r="K1147" s="425"/>
      <c r="L1147" s="320"/>
      <c r="M1147" s="319"/>
      <c r="N1147" s="319"/>
      <c r="O1147" s="319"/>
      <c r="P1147" s="319"/>
      <c r="Q1147" s="319"/>
      <c r="R1147" s="319"/>
      <c r="S1147" s="319"/>
      <c r="T1147" s="319"/>
      <c r="U1147" s="319"/>
      <c r="V1147" s="319"/>
      <c r="W1147" s="319"/>
      <c r="X1147" s="319"/>
      <c r="Y1147" s="319"/>
      <c r="Z1147" s="319"/>
      <c r="AA1147" s="319"/>
      <c r="AB1147" s="319"/>
      <c r="AC1147" s="319"/>
      <c r="AD1147" s="319"/>
      <c r="AE1147" s="319"/>
      <c r="AF1147" s="319"/>
      <c r="AG1147" s="319"/>
      <c r="AH1147" s="319"/>
      <c r="AI1147" s="319"/>
      <c r="AJ1147" s="319"/>
      <c r="AK1147" s="319"/>
      <c r="AL1147" s="319"/>
      <c r="AM1147" s="319"/>
      <c r="AN1147" s="319"/>
      <c r="AO1147" s="319"/>
      <c r="AP1147" s="319"/>
      <c r="AQ1147" s="319"/>
      <c r="AR1147" s="319"/>
      <c r="AS1147" s="319"/>
      <c r="AT1147" s="319"/>
      <c r="AU1147" s="319"/>
      <c r="AV1147" s="319"/>
      <c r="AW1147" s="319"/>
      <c r="AX1147" s="319"/>
      <c r="AY1147" s="319"/>
      <c r="AZ1147" s="319"/>
      <c r="BA1147" s="319"/>
      <c r="BB1147" s="319"/>
      <c r="BC1147" s="319"/>
      <c r="BD1147" s="319"/>
      <c r="BE1147" s="319"/>
      <c r="BF1147" s="319"/>
      <c r="BG1147" s="319"/>
      <c r="BH1147" s="319"/>
      <c r="BI1147" s="319"/>
      <c r="BJ1147" s="319"/>
      <c r="BK1147" s="319"/>
      <c r="BL1147" s="319"/>
      <c r="BM1147" s="319"/>
      <c r="BN1147" s="319"/>
      <c r="BO1147" s="319"/>
      <c r="BP1147" s="319"/>
      <c r="BQ1147" s="319"/>
      <c r="BR1147" s="319"/>
      <c r="BS1147" s="319"/>
      <c r="BT1147" s="319"/>
      <c r="BU1147" s="319"/>
      <c r="BV1147" s="319"/>
      <c r="BW1147" s="319"/>
      <c r="BX1147" s="319"/>
      <c r="BY1147" s="319"/>
      <c r="BZ1147" s="319"/>
      <c r="CA1147" s="319"/>
      <c r="CB1147" s="319"/>
      <c r="CC1147" s="319"/>
      <c r="CD1147" s="319"/>
      <c r="CE1147" s="319"/>
      <c r="CF1147" s="319"/>
      <c r="CG1147" s="319"/>
      <c r="CH1147" s="319"/>
      <c r="CI1147" s="319"/>
      <c r="CJ1147" s="319"/>
      <c r="CK1147" s="319"/>
    </row>
    <row r="1148" spans="1:89">
      <c r="A1148" s="315"/>
      <c r="B1148" s="423"/>
      <c r="C1148" s="424"/>
      <c r="D1148" s="424"/>
      <c r="E1148" s="424"/>
      <c r="F1148" s="424"/>
      <c r="G1148" s="424"/>
      <c r="H1148" s="424"/>
      <c r="I1148" s="424"/>
      <c r="J1148" s="424"/>
      <c r="K1148" s="425"/>
      <c r="L1148" s="320"/>
      <c r="M1148" s="319"/>
      <c r="N1148" s="319"/>
      <c r="O1148" s="319"/>
      <c r="P1148" s="319"/>
      <c r="Q1148" s="319"/>
      <c r="R1148" s="319"/>
      <c r="S1148" s="319"/>
      <c r="T1148" s="319"/>
      <c r="U1148" s="319"/>
      <c r="V1148" s="319"/>
      <c r="W1148" s="319"/>
      <c r="X1148" s="319"/>
      <c r="Y1148" s="319"/>
      <c r="Z1148" s="319"/>
      <c r="AA1148" s="319"/>
      <c r="AB1148" s="319"/>
      <c r="AC1148" s="319"/>
      <c r="AD1148" s="319"/>
      <c r="AE1148" s="319"/>
      <c r="AF1148" s="319"/>
      <c r="AG1148" s="319"/>
      <c r="AH1148" s="319"/>
      <c r="AI1148" s="319"/>
      <c r="AJ1148" s="319"/>
      <c r="AK1148" s="319"/>
      <c r="AL1148" s="319"/>
      <c r="AM1148" s="319"/>
      <c r="AN1148" s="319"/>
      <c r="AO1148" s="319"/>
      <c r="AP1148" s="319"/>
      <c r="AQ1148" s="319"/>
      <c r="AR1148" s="319"/>
      <c r="AS1148" s="319"/>
      <c r="AT1148" s="319"/>
      <c r="AU1148" s="319"/>
      <c r="AV1148" s="319"/>
      <c r="AW1148" s="319"/>
      <c r="AX1148" s="319"/>
      <c r="AY1148" s="319"/>
      <c r="AZ1148" s="319"/>
      <c r="BA1148" s="319"/>
      <c r="BB1148" s="319"/>
      <c r="BC1148" s="319"/>
      <c r="BD1148" s="319"/>
      <c r="BE1148" s="319"/>
      <c r="BF1148" s="319"/>
      <c r="BG1148" s="319"/>
      <c r="BH1148" s="319"/>
      <c r="BI1148" s="319"/>
      <c r="BJ1148" s="319"/>
      <c r="BK1148" s="319"/>
      <c r="BL1148" s="319"/>
      <c r="BM1148" s="319"/>
      <c r="BN1148" s="319"/>
      <c r="BO1148" s="319"/>
      <c r="BP1148" s="319"/>
      <c r="BQ1148" s="319"/>
      <c r="BR1148" s="319"/>
      <c r="BS1148" s="319"/>
      <c r="BT1148" s="319"/>
      <c r="BU1148" s="319"/>
      <c r="BV1148" s="319"/>
      <c r="BW1148" s="319"/>
      <c r="BX1148" s="319"/>
      <c r="BY1148" s="319"/>
      <c r="BZ1148" s="319"/>
      <c r="CA1148" s="319"/>
      <c r="CB1148" s="319"/>
      <c r="CC1148" s="319"/>
      <c r="CD1148" s="319"/>
      <c r="CE1148" s="319"/>
      <c r="CF1148" s="319"/>
      <c r="CG1148" s="319"/>
      <c r="CH1148" s="319"/>
      <c r="CI1148" s="319"/>
      <c r="CJ1148" s="319"/>
      <c r="CK1148" s="319"/>
    </row>
    <row r="1149" spans="1:89">
      <c r="A1149" s="315"/>
      <c r="B1149" s="423"/>
      <c r="C1149" s="424"/>
      <c r="D1149" s="424"/>
      <c r="E1149" s="424"/>
      <c r="F1149" s="424"/>
      <c r="G1149" s="424"/>
      <c r="H1149" s="424"/>
      <c r="I1149" s="424"/>
      <c r="J1149" s="424"/>
      <c r="K1149" s="425"/>
      <c r="L1149" s="320"/>
      <c r="M1149" s="319"/>
      <c r="N1149" s="319"/>
      <c r="O1149" s="319"/>
      <c r="P1149" s="319"/>
      <c r="Q1149" s="319"/>
      <c r="R1149" s="319"/>
      <c r="S1149" s="319"/>
      <c r="T1149" s="319"/>
      <c r="U1149" s="319"/>
      <c r="V1149" s="319"/>
      <c r="W1149" s="319"/>
      <c r="X1149" s="319"/>
      <c r="Y1149" s="319"/>
      <c r="Z1149" s="319"/>
      <c r="AA1149" s="319"/>
      <c r="AB1149" s="319"/>
      <c r="AC1149" s="319"/>
      <c r="AD1149" s="319"/>
      <c r="AE1149" s="319"/>
      <c r="AF1149" s="319"/>
      <c r="AG1149" s="319"/>
      <c r="AH1149" s="319"/>
      <c r="AI1149" s="319"/>
      <c r="AJ1149" s="319"/>
      <c r="AK1149" s="319"/>
      <c r="AL1149" s="319"/>
      <c r="AM1149" s="319"/>
      <c r="AN1149" s="319"/>
      <c r="AO1149" s="319"/>
      <c r="AP1149" s="319"/>
      <c r="AQ1149" s="319"/>
      <c r="AR1149" s="319"/>
      <c r="AS1149" s="319"/>
      <c r="AT1149" s="319"/>
      <c r="AU1149" s="319"/>
      <c r="AV1149" s="319"/>
      <c r="AW1149" s="319"/>
      <c r="AX1149" s="319"/>
      <c r="AY1149" s="319"/>
      <c r="AZ1149" s="319"/>
      <c r="BA1149" s="319"/>
      <c r="BB1149" s="319"/>
      <c r="BC1149" s="319"/>
      <c r="BD1149" s="319"/>
      <c r="BE1149" s="319"/>
      <c r="BF1149" s="319"/>
      <c r="BG1149" s="319"/>
      <c r="BH1149" s="319"/>
      <c r="BI1149" s="319"/>
      <c r="BJ1149" s="319"/>
      <c r="BK1149" s="319"/>
      <c r="BL1149" s="319"/>
      <c r="BM1149" s="319"/>
      <c r="BN1149" s="319"/>
      <c r="BO1149" s="319"/>
      <c r="BP1149" s="319"/>
      <c r="BQ1149" s="319"/>
      <c r="BR1149" s="319"/>
      <c r="BS1149" s="319"/>
      <c r="BT1149" s="319"/>
      <c r="BU1149" s="319"/>
      <c r="BV1149" s="319"/>
      <c r="BW1149" s="319"/>
      <c r="BX1149" s="319"/>
      <c r="BY1149" s="319"/>
      <c r="BZ1149" s="319"/>
      <c r="CA1149" s="319"/>
      <c r="CB1149" s="319"/>
      <c r="CC1149" s="319"/>
      <c r="CD1149" s="319"/>
      <c r="CE1149" s="319"/>
      <c r="CF1149" s="319"/>
      <c r="CG1149" s="319"/>
      <c r="CH1149" s="319"/>
      <c r="CI1149" s="319"/>
      <c r="CJ1149" s="319"/>
      <c r="CK1149" s="319"/>
    </row>
    <row r="1150" spans="1:89">
      <c r="A1150" s="315"/>
      <c r="B1150" s="423"/>
      <c r="C1150" s="424"/>
      <c r="D1150" s="424"/>
      <c r="E1150" s="424"/>
      <c r="F1150" s="424"/>
      <c r="G1150" s="424"/>
      <c r="H1150" s="424"/>
      <c r="I1150" s="424"/>
      <c r="J1150" s="424"/>
      <c r="K1150" s="425"/>
      <c r="L1150" s="320"/>
      <c r="M1150" s="319"/>
      <c r="N1150" s="319"/>
      <c r="O1150" s="319"/>
      <c r="P1150" s="319"/>
      <c r="Q1150" s="319"/>
      <c r="R1150" s="319"/>
      <c r="S1150" s="319"/>
      <c r="T1150" s="319"/>
      <c r="U1150" s="319"/>
      <c r="V1150" s="319"/>
      <c r="W1150" s="319"/>
      <c r="X1150" s="319"/>
      <c r="Y1150" s="319"/>
      <c r="Z1150" s="319"/>
      <c r="AA1150" s="319"/>
      <c r="AB1150" s="319"/>
      <c r="AC1150" s="319"/>
      <c r="AD1150" s="319"/>
      <c r="AE1150" s="319"/>
      <c r="AF1150" s="319"/>
      <c r="AG1150" s="319"/>
      <c r="AH1150" s="319"/>
      <c r="AI1150" s="319"/>
      <c r="AJ1150" s="319"/>
      <c r="AK1150" s="319"/>
      <c r="AL1150" s="319"/>
      <c r="AM1150" s="319"/>
      <c r="AN1150" s="319"/>
      <c r="AO1150" s="319"/>
      <c r="AP1150" s="319"/>
      <c r="AQ1150" s="319"/>
      <c r="AR1150" s="319"/>
      <c r="AS1150" s="319"/>
      <c r="AT1150" s="319"/>
      <c r="AU1150" s="319"/>
      <c r="AV1150" s="319"/>
      <c r="AW1150" s="319"/>
      <c r="AX1150" s="319"/>
      <c r="AY1150" s="319"/>
      <c r="AZ1150" s="319"/>
      <c r="BA1150" s="319"/>
      <c r="BB1150" s="319"/>
      <c r="BC1150" s="319"/>
      <c r="BD1150" s="319"/>
      <c r="BE1150" s="319"/>
      <c r="BF1150" s="319"/>
      <c r="BG1150" s="319"/>
      <c r="BH1150" s="319"/>
      <c r="BI1150" s="319"/>
      <c r="BJ1150" s="319"/>
      <c r="BK1150" s="319"/>
      <c r="BL1150" s="319"/>
      <c r="BM1150" s="319"/>
      <c r="BN1150" s="319"/>
      <c r="BO1150" s="319"/>
      <c r="BP1150" s="319"/>
      <c r="BQ1150" s="319"/>
      <c r="BR1150" s="319"/>
      <c r="BS1150" s="319"/>
      <c r="BT1150" s="319"/>
      <c r="BU1150" s="319"/>
      <c r="BV1150" s="319"/>
      <c r="BW1150" s="319"/>
      <c r="BX1150" s="319"/>
      <c r="BY1150" s="319"/>
      <c r="BZ1150" s="319"/>
      <c r="CA1150" s="319"/>
      <c r="CB1150" s="319"/>
      <c r="CC1150" s="319"/>
      <c r="CD1150" s="319"/>
      <c r="CE1150" s="319"/>
      <c r="CF1150" s="319"/>
      <c r="CG1150" s="319"/>
      <c r="CH1150" s="319"/>
      <c r="CI1150" s="319"/>
      <c r="CJ1150" s="319"/>
      <c r="CK1150" s="319"/>
    </row>
    <row r="1151" spans="1:89">
      <c r="A1151" s="315"/>
      <c r="B1151" s="423"/>
      <c r="C1151" s="424"/>
      <c r="D1151" s="424"/>
      <c r="E1151" s="424"/>
      <c r="F1151" s="424"/>
      <c r="G1151" s="424"/>
      <c r="H1151" s="424"/>
      <c r="I1151" s="424"/>
      <c r="J1151" s="424"/>
      <c r="K1151" s="425"/>
      <c r="L1151" s="320"/>
      <c r="M1151" s="319"/>
      <c r="N1151" s="319"/>
      <c r="O1151" s="319"/>
      <c r="P1151" s="319"/>
      <c r="Q1151" s="319"/>
      <c r="R1151" s="319"/>
      <c r="S1151" s="319"/>
      <c r="T1151" s="319"/>
      <c r="U1151" s="319"/>
      <c r="V1151" s="319"/>
      <c r="W1151" s="319"/>
      <c r="X1151" s="319"/>
      <c r="Y1151" s="319"/>
      <c r="Z1151" s="319"/>
      <c r="AA1151" s="319"/>
      <c r="AB1151" s="319"/>
      <c r="AC1151" s="319"/>
      <c r="AD1151" s="319"/>
      <c r="AE1151" s="319"/>
      <c r="AF1151" s="319"/>
      <c r="AG1151" s="319"/>
      <c r="AH1151" s="319"/>
      <c r="AI1151" s="319"/>
      <c r="AJ1151" s="319"/>
      <c r="AK1151" s="319"/>
      <c r="AL1151" s="319"/>
      <c r="AM1151" s="319"/>
      <c r="AN1151" s="319"/>
      <c r="AO1151" s="319"/>
      <c r="AP1151" s="319"/>
      <c r="AQ1151" s="319"/>
      <c r="AR1151" s="319"/>
      <c r="AS1151" s="319"/>
      <c r="AT1151" s="319"/>
      <c r="AU1151" s="319"/>
      <c r="AV1151" s="319"/>
      <c r="AW1151" s="319"/>
      <c r="AX1151" s="319"/>
      <c r="AY1151" s="319"/>
      <c r="AZ1151" s="319"/>
      <c r="BA1151" s="319"/>
      <c r="BB1151" s="319"/>
      <c r="BC1151" s="319"/>
      <c r="BD1151" s="319"/>
      <c r="BE1151" s="319"/>
      <c r="BF1151" s="319"/>
      <c r="BG1151" s="319"/>
      <c r="BH1151" s="319"/>
      <c r="BI1151" s="319"/>
      <c r="BJ1151" s="319"/>
      <c r="BK1151" s="319"/>
      <c r="BL1151" s="319"/>
      <c r="BM1151" s="319"/>
      <c r="BN1151" s="319"/>
      <c r="BO1151" s="319"/>
      <c r="BP1151" s="319"/>
      <c r="BQ1151" s="319"/>
      <c r="BR1151" s="319"/>
      <c r="BS1151" s="319"/>
      <c r="BT1151" s="319"/>
      <c r="BU1151" s="319"/>
      <c r="BV1151" s="319"/>
      <c r="BW1151" s="319"/>
      <c r="BX1151" s="319"/>
      <c r="BY1151" s="319"/>
      <c r="BZ1151" s="319"/>
      <c r="CA1151" s="319"/>
      <c r="CB1151" s="319"/>
      <c r="CC1151" s="319"/>
      <c r="CD1151" s="319"/>
      <c r="CE1151" s="319"/>
      <c r="CF1151" s="319"/>
      <c r="CG1151" s="319"/>
      <c r="CH1151" s="319"/>
      <c r="CI1151" s="319"/>
      <c r="CJ1151" s="319"/>
      <c r="CK1151" s="319"/>
    </row>
    <row r="1152" spans="1:89">
      <c r="A1152" s="315"/>
      <c r="B1152" s="423"/>
      <c r="C1152" s="424"/>
      <c r="D1152" s="424"/>
      <c r="E1152" s="424"/>
      <c r="F1152" s="424"/>
      <c r="G1152" s="424"/>
      <c r="H1152" s="424"/>
      <c r="I1152" s="424"/>
      <c r="J1152" s="424"/>
      <c r="K1152" s="425"/>
      <c r="L1152" s="320"/>
      <c r="M1152" s="319"/>
      <c r="N1152" s="319"/>
      <c r="O1152" s="319"/>
      <c r="P1152" s="319"/>
      <c r="Q1152" s="319"/>
      <c r="R1152" s="319"/>
      <c r="S1152" s="319"/>
      <c r="T1152" s="319"/>
      <c r="U1152" s="319"/>
      <c r="V1152" s="319"/>
      <c r="W1152" s="319"/>
      <c r="X1152" s="319"/>
      <c r="Y1152" s="319"/>
      <c r="Z1152" s="319"/>
      <c r="AA1152" s="319"/>
      <c r="AB1152" s="319"/>
      <c r="AC1152" s="319"/>
      <c r="AD1152" s="319"/>
      <c r="AE1152" s="319"/>
      <c r="AF1152" s="319"/>
      <c r="AG1152" s="319"/>
      <c r="AH1152" s="319"/>
      <c r="AI1152" s="319"/>
      <c r="AJ1152" s="319"/>
      <c r="AK1152" s="319"/>
      <c r="AL1152" s="319"/>
      <c r="AM1152" s="319"/>
      <c r="AN1152" s="319"/>
      <c r="AO1152" s="319"/>
      <c r="AP1152" s="319"/>
      <c r="AQ1152" s="319"/>
      <c r="AR1152" s="319"/>
      <c r="AS1152" s="319"/>
      <c r="AT1152" s="319"/>
      <c r="AU1152" s="319"/>
      <c r="AV1152" s="319"/>
      <c r="AW1152" s="319"/>
      <c r="AX1152" s="319"/>
      <c r="AY1152" s="319"/>
      <c r="AZ1152" s="319"/>
      <c r="BA1152" s="319"/>
      <c r="BB1152" s="319"/>
      <c r="BC1152" s="319"/>
      <c r="BD1152" s="319"/>
      <c r="BE1152" s="319"/>
      <c r="BF1152" s="319"/>
      <c r="BG1152" s="319"/>
      <c r="BH1152" s="319"/>
      <c r="BI1152" s="319"/>
      <c r="BJ1152" s="319"/>
      <c r="BK1152" s="319"/>
      <c r="BL1152" s="319"/>
      <c r="BM1152" s="319"/>
      <c r="BN1152" s="319"/>
      <c r="BO1152" s="319"/>
      <c r="BP1152" s="319"/>
      <c r="BQ1152" s="319"/>
      <c r="BR1152" s="319"/>
      <c r="BS1152" s="319"/>
      <c r="BT1152" s="319"/>
      <c r="BU1152" s="319"/>
      <c r="BV1152" s="319"/>
      <c r="BW1152" s="319"/>
      <c r="BX1152" s="319"/>
      <c r="BY1152" s="319"/>
      <c r="BZ1152" s="319"/>
      <c r="CA1152" s="319"/>
      <c r="CB1152" s="319"/>
      <c r="CC1152" s="319"/>
      <c r="CD1152" s="319"/>
      <c r="CE1152" s="319"/>
      <c r="CF1152" s="319"/>
      <c r="CG1152" s="319"/>
      <c r="CH1152" s="319"/>
      <c r="CI1152" s="319"/>
      <c r="CJ1152" s="319"/>
      <c r="CK1152" s="319"/>
    </row>
    <row r="1153" spans="1:89">
      <c r="A1153" s="315"/>
      <c r="B1153" s="423"/>
      <c r="C1153" s="424"/>
      <c r="D1153" s="424"/>
      <c r="E1153" s="424"/>
      <c r="F1153" s="424"/>
      <c r="G1153" s="424"/>
      <c r="H1153" s="424"/>
      <c r="I1153" s="424"/>
      <c r="J1153" s="424"/>
      <c r="K1153" s="425"/>
      <c r="L1153" s="320"/>
      <c r="M1153" s="319"/>
      <c r="N1153" s="319"/>
      <c r="O1153" s="319"/>
      <c r="P1153" s="319"/>
      <c r="Q1153" s="319"/>
      <c r="R1153" s="319"/>
      <c r="S1153" s="319"/>
      <c r="T1153" s="319"/>
      <c r="U1153" s="319"/>
      <c r="V1153" s="319"/>
      <c r="W1153" s="319"/>
      <c r="X1153" s="319"/>
      <c r="Y1153" s="319"/>
      <c r="Z1153" s="319"/>
      <c r="AA1153" s="319"/>
      <c r="AB1153" s="319"/>
      <c r="AC1153" s="319"/>
      <c r="AD1153" s="319"/>
      <c r="AE1153" s="319"/>
      <c r="AF1153" s="319"/>
      <c r="AG1153" s="319"/>
      <c r="AH1153" s="319"/>
      <c r="AI1153" s="319"/>
      <c r="AJ1153" s="319"/>
      <c r="AK1153" s="319"/>
      <c r="AL1153" s="319"/>
      <c r="AM1153" s="319"/>
      <c r="AN1153" s="319"/>
      <c r="AO1153" s="319"/>
      <c r="AP1153" s="319"/>
      <c r="AQ1153" s="319"/>
      <c r="AR1153" s="319"/>
      <c r="AS1153" s="319"/>
      <c r="AT1153" s="319"/>
      <c r="AU1153" s="319"/>
      <c r="AV1153" s="319"/>
      <c r="AW1153" s="319"/>
      <c r="AX1153" s="319"/>
      <c r="AY1153" s="319"/>
      <c r="AZ1153" s="319"/>
      <c r="BA1153" s="319"/>
      <c r="BB1153" s="319"/>
      <c r="BC1153" s="319"/>
      <c r="BD1153" s="319"/>
      <c r="BE1153" s="319"/>
      <c r="BF1153" s="319"/>
      <c r="BG1153" s="319"/>
      <c r="BH1153" s="319"/>
      <c r="BI1153" s="319"/>
      <c r="BJ1153" s="319"/>
      <c r="BK1153" s="319"/>
      <c r="BL1153" s="319"/>
      <c r="BM1153" s="319"/>
      <c r="BN1153" s="319"/>
      <c r="BO1153" s="319"/>
      <c r="BP1153" s="319"/>
      <c r="BQ1153" s="319"/>
      <c r="BR1153" s="319"/>
      <c r="BS1153" s="319"/>
      <c r="BT1153" s="319"/>
      <c r="BU1153" s="319"/>
      <c r="BV1153" s="319"/>
      <c r="BW1153" s="319"/>
      <c r="BX1153" s="319"/>
      <c r="BY1153" s="319"/>
      <c r="BZ1153" s="319"/>
      <c r="CA1153" s="319"/>
      <c r="CB1153" s="319"/>
      <c r="CC1153" s="319"/>
      <c r="CD1153" s="319"/>
      <c r="CE1153" s="319"/>
      <c r="CF1153" s="319"/>
      <c r="CG1153" s="319"/>
      <c r="CH1153" s="319"/>
      <c r="CI1153" s="319"/>
      <c r="CJ1153" s="319"/>
      <c r="CK1153" s="319"/>
    </row>
    <row r="1154" spans="1:89">
      <c r="A1154" s="315"/>
      <c r="B1154" s="423"/>
      <c r="C1154" s="424"/>
      <c r="D1154" s="424"/>
      <c r="E1154" s="424"/>
      <c r="F1154" s="424"/>
      <c r="G1154" s="424"/>
      <c r="H1154" s="424"/>
      <c r="I1154" s="424"/>
      <c r="J1154" s="424"/>
      <c r="K1154" s="425"/>
      <c r="L1154" s="320"/>
      <c r="M1154" s="319"/>
      <c r="N1154" s="319"/>
      <c r="O1154" s="319"/>
      <c r="P1154" s="319"/>
      <c r="Q1154" s="319"/>
      <c r="R1154" s="319"/>
      <c r="S1154" s="319"/>
      <c r="T1154" s="319"/>
      <c r="U1154" s="319"/>
      <c r="V1154" s="319"/>
      <c r="W1154" s="319"/>
      <c r="X1154" s="319"/>
      <c r="Y1154" s="319"/>
      <c r="Z1154" s="319"/>
      <c r="AA1154" s="319"/>
      <c r="AB1154" s="319"/>
      <c r="AC1154" s="319"/>
      <c r="AD1154" s="319"/>
      <c r="AE1154" s="319"/>
      <c r="AF1154" s="319"/>
      <c r="AG1154" s="319"/>
      <c r="AH1154" s="319"/>
      <c r="AI1154" s="319"/>
      <c r="AJ1154" s="319"/>
      <c r="AK1154" s="319"/>
      <c r="AL1154" s="319"/>
      <c r="AM1154" s="319"/>
      <c r="AN1154" s="319"/>
      <c r="AO1154" s="319"/>
      <c r="AP1154" s="319"/>
      <c r="AQ1154" s="319"/>
      <c r="AR1154" s="319"/>
      <c r="AS1154" s="319"/>
      <c r="AT1154" s="319"/>
      <c r="AU1154" s="319"/>
      <c r="AV1154" s="319"/>
      <c r="AW1154" s="319"/>
      <c r="AX1154" s="319"/>
      <c r="AY1154" s="319"/>
      <c r="AZ1154" s="319"/>
      <c r="BA1154" s="319"/>
      <c r="BB1154" s="319"/>
      <c r="BC1154" s="319"/>
      <c r="BD1154" s="319"/>
      <c r="BE1154" s="319"/>
      <c r="BF1154" s="319"/>
      <c r="BG1154" s="319"/>
      <c r="BH1154" s="319"/>
      <c r="BI1154" s="319"/>
      <c r="BJ1154" s="319"/>
      <c r="BK1154" s="319"/>
      <c r="BL1154" s="319"/>
      <c r="BM1154" s="319"/>
      <c r="BN1154" s="319"/>
      <c r="BO1154" s="319"/>
      <c r="BP1154" s="319"/>
      <c r="BQ1154" s="319"/>
      <c r="BR1154" s="319"/>
      <c r="BS1154" s="319"/>
      <c r="BT1154" s="319"/>
      <c r="BU1154" s="319"/>
      <c r="BV1154" s="319"/>
      <c r="BW1154" s="319"/>
      <c r="BX1154" s="319"/>
      <c r="BY1154" s="319"/>
      <c r="BZ1154" s="319"/>
      <c r="CA1154" s="319"/>
      <c r="CB1154" s="319"/>
      <c r="CC1154" s="319"/>
      <c r="CD1154" s="319"/>
      <c r="CE1154" s="319"/>
      <c r="CF1154" s="319"/>
      <c r="CG1154" s="319"/>
      <c r="CH1154" s="319"/>
      <c r="CI1154" s="319"/>
      <c r="CJ1154" s="319"/>
      <c r="CK1154" s="319"/>
    </row>
    <row r="1155" spans="1:89">
      <c r="A1155" s="315"/>
      <c r="B1155" s="423"/>
      <c r="C1155" s="424"/>
      <c r="D1155" s="424"/>
      <c r="E1155" s="424"/>
      <c r="F1155" s="424"/>
      <c r="G1155" s="424"/>
      <c r="H1155" s="424"/>
      <c r="I1155" s="424"/>
      <c r="J1155" s="424"/>
      <c r="K1155" s="425"/>
      <c r="L1155" s="320"/>
      <c r="M1155" s="319"/>
      <c r="N1155" s="319"/>
      <c r="O1155" s="319"/>
      <c r="P1155" s="319"/>
      <c r="Q1155" s="319"/>
      <c r="R1155" s="319"/>
      <c r="S1155" s="319"/>
      <c r="T1155" s="319"/>
      <c r="U1155" s="319"/>
      <c r="V1155" s="319"/>
      <c r="W1155" s="319"/>
      <c r="X1155" s="319"/>
      <c r="Y1155" s="319"/>
      <c r="Z1155" s="319"/>
      <c r="AA1155" s="319"/>
      <c r="AB1155" s="319"/>
      <c r="AC1155" s="319"/>
      <c r="AD1155" s="319"/>
      <c r="AE1155" s="319"/>
      <c r="AF1155" s="319"/>
      <c r="AG1155" s="319"/>
      <c r="AH1155" s="319"/>
      <c r="AI1155" s="319"/>
      <c r="AJ1155" s="319"/>
      <c r="AK1155" s="319"/>
      <c r="AL1155" s="319"/>
      <c r="AM1155" s="319"/>
      <c r="AN1155" s="319"/>
      <c r="AO1155" s="319"/>
      <c r="AP1155" s="319"/>
      <c r="AQ1155" s="319"/>
      <c r="AR1155" s="319"/>
      <c r="AS1155" s="319"/>
      <c r="AT1155" s="319"/>
      <c r="AU1155" s="319"/>
      <c r="AV1155" s="319"/>
      <c r="AW1155" s="319"/>
      <c r="AX1155" s="319"/>
      <c r="AY1155" s="319"/>
      <c r="AZ1155" s="319"/>
      <c r="BA1155" s="319"/>
      <c r="BB1155" s="319"/>
      <c r="BC1155" s="319"/>
      <c r="BD1155" s="319"/>
      <c r="BE1155" s="319"/>
      <c r="BF1155" s="319"/>
      <c r="BG1155" s="319"/>
      <c r="BH1155" s="319"/>
      <c r="BI1155" s="319"/>
      <c r="BJ1155" s="319"/>
      <c r="BK1155" s="319"/>
      <c r="BL1155" s="319"/>
      <c r="BM1155" s="319"/>
      <c r="BN1155" s="319"/>
      <c r="BO1155" s="319"/>
      <c r="BP1155" s="319"/>
      <c r="BQ1155" s="319"/>
      <c r="BR1155" s="319"/>
      <c r="BS1155" s="319"/>
      <c r="BT1155" s="319"/>
      <c r="BU1155" s="319"/>
      <c r="BV1155" s="319"/>
      <c r="BW1155" s="319"/>
      <c r="BX1155" s="319"/>
      <c r="BY1155" s="319"/>
      <c r="BZ1155" s="319"/>
      <c r="CA1155" s="319"/>
      <c r="CB1155" s="319"/>
      <c r="CC1155" s="319"/>
      <c r="CD1155" s="319"/>
      <c r="CE1155" s="319"/>
      <c r="CF1155" s="319"/>
      <c r="CG1155" s="319"/>
      <c r="CH1155" s="319"/>
      <c r="CI1155" s="319"/>
      <c r="CJ1155" s="319"/>
      <c r="CK1155" s="319"/>
    </row>
    <row r="1156" spans="1:89">
      <c r="A1156" s="315"/>
      <c r="B1156" s="423"/>
      <c r="C1156" s="424"/>
      <c r="D1156" s="424"/>
      <c r="E1156" s="424"/>
      <c r="F1156" s="424"/>
      <c r="G1156" s="424"/>
      <c r="H1156" s="424"/>
      <c r="I1156" s="424"/>
      <c r="J1156" s="424"/>
      <c r="K1156" s="425"/>
      <c r="L1156" s="320"/>
      <c r="M1156" s="319"/>
      <c r="N1156" s="319"/>
      <c r="O1156" s="319"/>
      <c r="P1156" s="319"/>
      <c r="Q1156" s="319"/>
      <c r="R1156" s="319"/>
      <c r="S1156" s="319"/>
      <c r="T1156" s="319"/>
      <c r="U1156" s="319"/>
      <c r="V1156" s="319"/>
      <c r="W1156" s="319"/>
      <c r="X1156" s="319"/>
      <c r="Y1156" s="319"/>
      <c r="Z1156" s="319"/>
      <c r="AA1156" s="319"/>
      <c r="AB1156" s="319"/>
      <c r="AC1156" s="319"/>
      <c r="AD1156" s="319"/>
      <c r="AE1156" s="319"/>
      <c r="AF1156" s="319"/>
      <c r="AG1156" s="319"/>
      <c r="AH1156" s="319"/>
      <c r="AI1156" s="319"/>
      <c r="AJ1156" s="319"/>
      <c r="AK1156" s="319"/>
      <c r="AL1156" s="319"/>
      <c r="AM1156" s="319"/>
      <c r="AN1156" s="319"/>
      <c r="AO1156" s="319"/>
      <c r="AP1156" s="319"/>
      <c r="AQ1156" s="319"/>
      <c r="AR1156" s="319"/>
      <c r="AS1156" s="319"/>
      <c r="AT1156" s="319"/>
      <c r="AU1156" s="319"/>
      <c r="AV1156" s="319"/>
      <c r="AW1156" s="319"/>
      <c r="AX1156" s="319"/>
      <c r="AY1156" s="319"/>
      <c r="AZ1156" s="319"/>
      <c r="BA1156" s="319"/>
      <c r="BB1156" s="319"/>
      <c r="BC1156" s="319"/>
      <c r="BD1156" s="319"/>
      <c r="BE1156" s="319"/>
      <c r="BF1156" s="319"/>
      <c r="BG1156" s="319"/>
      <c r="BH1156" s="319"/>
      <c r="BI1156" s="319"/>
      <c r="BJ1156" s="319"/>
      <c r="BK1156" s="319"/>
      <c r="BL1156" s="319"/>
      <c r="BM1156" s="319"/>
      <c r="BN1156" s="319"/>
      <c r="BO1156" s="319"/>
      <c r="BP1156" s="319"/>
      <c r="BQ1156" s="319"/>
      <c r="BR1156" s="319"/>
      <c r="BS1156" s="319"/>
      <c r="BT1156" s="319"/>
      <c r="BU1156" s="319"/>
      <c r="BV1156" s="319"/>
      <c r="BW1156" s="319"/>
      <c r="BX1156" s="319"/>
      <c r="BY1156" s="319"/>
      <c r="BZ1156" s="319"/>
      <c r="CA1156" s="319"/>
      <c r="CB1156" s="319"/>
      <c r="CC1156" s="319"/>
      <c r="CD1156" s="319"/>
      <c r="CE1156" s="319"/>
      <c r="CF1156" s="319"/>
      <c r="CG1156" s="319"/>
      <c r="CH1156" s="319"/>
      <c r="CI1156" s="319"/>
      <c r="CJ1156" s="319"/>
      <c r="CK1156" s="319"/>
    </row>
    <row r="1157" spans="1:89">
      <c r="A1157" s="315"/>
      <c r="B1157" s="423"/>
      <c r="C1157" s="424"/>
      <c r="D1157" s="424"/>
      <c r="E1157" s="424"/>
      <c r="F1157" s="424"/>
      <c r="G1157" s="424"/>
      <c r="H1157" s="424"/>
      <c r="I1157" s="424"/>
      <c r="J1157" s="424"/>
      <c r="K1157" s="425"/>
      <c r="L1157" s="320"/>
      <c r="M1157" s="319"/>
      <c r="N1157" s="319"/>
      <c r="O1157" s="319"/>
      <c r="P1157" s="319"/>
      <c r="Q1157" s="319"/>
      <c r="R1157" s="319"/>
      <c r="S1157" s="319"/>
      <c r="T1157" s="319"/>
      <c r="U1157" s="319"/>
      <c r="V1157" s="319"/>
      <c r="W1157" s="319"/>
      <c r="X1157" s="319"/>
      <c r="Y1157" s="319"/>
      <c r="Z1157" s="319"/>
      <c r="AA1157" s="319"/>
      <c r="AB1157" s="319"/>
      <c r="AC1157" s="319"/>
      <c r="AD1157" s="319"/>
      <c r="AE1157" s="319"/>
      <c r="AF1157" s="319"/>
      <c r="AG1157" s="319"/>
      <c r="AH1157" s="319"/>
      <c r="AI1157" s="319"/>
      <c r="AJ1157" s="319"/>
      <c r="AK1157" s="319"/>
      <c r="AL1157" s="319"/>
      <c r="AM1157" s="319"/>
      <c r="AN1157" s="319"/>
      <c r="AO1157" s="319"/>
      <c r="AP1157" s="319"/>
      <c r="AQ1157" s="319"/>
      <c r="AR1157" s="319"/>
      <c r="AS1157" s="319"/>
      <c r="AT1157" s="319"/>
      <c r="AU1157" s="319"/>
      <c r="AV1157" s="319"/>
      <c r="AW1157" s="319"/>
      <c r="AX1157" s="319"/>
      <c r="AY1157" s="319"/>
      <c r="AZ1157" s="319"/>
      <c r="BA1157" s="319"/>
      <c r="BB1157" s="319"/>
      <c r="BC1157" s="319"/>
      <c r="BD1157" s="319"/>
      <c r="BE1157" s="319"/>
      <c r="BF1157" s="319"/>
      <c r="BG1157" s="319"/>
      <c r="BH1157" s="319"/>
      <c r="BI1157" s="319"/>
      <c r="BJ1157" s="319"/>
      <c r="BK1157" s="319"/>
      <c r="BL1157" s="319"/>
      <c r="BM1157" s="319"/>
      <c r="BN1157" s="319"/>
      <c r="BO1157" s="319"/>
      <c r="BP1157" s="319"/>
      <c r="BQ1157" s="319"/>
      <c r="BR1157" s="319"/>
      <c r="BS1157" s="319"/>
      <c r="BT1157" s="319"/>
      <c r="BU1157" s="319"/>
      <c r="BV1157" s="319"/>
      <c r="BW1157" s="319"/>
      <c r="BX1157" s="319"/>
      <c r="BY1157" s="319"/>
      <c r="BZ1157" s="319"/>
      <c r="CA1157" s="319"/>
      <c r="CB1157" s="319"/>
      <c r="CC1157" s="319"/>
      <c r="CD1157" s="319"/>
      <c r="CE1157" s="319"/>
      <c r="CF1157" s="319"/>
      <c r="CG1157" s="319"/>
      <c r="CH1157" s="319"/>
      <c r="CI1157" s="319"/>
      <c r="CJ1157" s="319"/>
      <c r="CK1157" s="319"/>
    </row>
    <row r="1158" spans="1:89">
      <c r="A1158" s="315"/>
      <c r="B1158" s="423"/>
      <c r="C1158" s="424"/>
      <c r="D1158" s="424"/>
      <c r="E1158" s="424"/>
      <c r="F1158" s="424"/>
      <c r="G1158" s="424"/>
      <c r="H1158" s="424"/>
      <c r="I1158" s="424"/>
      <c r="J1158" s="424"/>
      <c r="K1158" s="425"/>
      <c r="L1158" s="320"/>
      <c r="M1158" s="319"/>
      <c r="N1158" s="319"/>
      <c r="O1158" s="319"/>
      <c r="P1158" s="319"/>
      <c r="Q1158" s="319"/>
      <c r="R1158" s="319"/>
      <c r="S1158" s="319"/>
      <c r="T1158" s="319"/>
      <c r="U1158" s="319"/>
      <c r="V1158" s="319"/>
      <c r="W1158" s="319"/>
      <c r="X1158" s="319"/>
      <c r="Y1158" s="319"/>
      <c r="Z1158" s="319"/>
      <c r="AA1158" s="319"/>
      <c r="AB1158" s="319"/>
      <c r="AC1158" s="319"/>
      <c r="AD1158" s="319"/>
      <c r="AE1158" s="319"/>
      <c r="AF1158" s="319"/>
      <c r="AG1158" s="319"/>
      <c r="AH1158" s="319"/>
      <c r="AI1158" s="319"/>
      <c r="AJ1158" s="319"/>
      <c r="AK1158" s="319"/>
      <c r="AL1158" s="319"/>
      <c r="AM1158" s="319"/>
      <c r="AN1158" s="319"/>
      <c r="AO1158" s="319"/>
      <c r="AP1158" s="319"/>
      <c r="AQ1158" s="319"/>
      <c r="AR1158" s="319"/>
      <c r="AS1158" s="319"/>
      <c r="AT1158" s="319"/>
      <c r="AU1158" s="319"/>
      <c r="AV1158" s="319"/>
      <c r="AW1158" s="319"/>
      <c r="AX1158" s="319"/>
      <c r="AY1158" s="319"/>
      <c r="AZ1158" s="319"/>
      <c r="BA1158" s="319"/>
      <c r="BB1158" s="319"/>
      <c r="BC1158" s="319"/>
      <c r="BD1158" s="319"/>
      <c r="BE1158" s="319"/>
      <c r="BF1158" s="319"/>
      <c r="BG1158" s="319"/>
      <c r="BH1158" s="319"/>
      <c r="BI1158" s="319"/>
      <c r="BJ1158" s="319"/>
      <c r="BK1158" s="319"/>
      <c r="BL1158" s="319"/>
      <c r="BM1158" s="319"/>
      <c r="BN1158" s="319"/>
      <c r="BO1158" s="319"/>
      <c r="BP1158" s="319"/>
      <c r="BQ1158" s="319"/>
      <c r="BR1158" s="319"/>
      <c r="BS1158" s="319"/>
      <c r="BT1158" s="319"/>
      <c r="BU1158" s="319"/>
      <c r="BV1158" s="319"/>
      <c r="BW1158" s="319"/>
      <c r="BX1158" s="319"/>
      <c r="BY1158" s="319"/>
      <c r="BZ1158" s="319"/>
      <c r="CA1158" s="319"/>
      <c r="CB1158" s="319"/>
      <c r="CC1158" s="319"/>
      <c r="CD1158" s="319"/>
      <c r="CE1158" s="319"/>
      <c r="CF1158" s="319"/>
      <c r="CG1158" s="319"/>
      <c r="CH1158" s="319"/>
      <c r="CI1158" s="319"/>
      <c r="CJ1158" s="319"/>
      <c r="CK1158" s="319"/>
    </row>
    <row r="1159" spans="1:89">
      <c r="A1159" s="315"/>
      <c r="B1159" s="423"/>
      <c r="C1159" s="424"/>
      <c r="D1159" s="424"/>
      <c r="E1159" s="424"/>
      <c r="F1159" s="424"/>
      <c r="G1159" s="424"/>
      <c r="H1159" s="424"/>
      <c r="I1159" s="424"/>
      <c r="J1159" s="424"/>
      <c r="K1159" s="425"/>
      <c r="L1159" s="320"/>
      <c r="M1159" s="319"/>
      <c r="N1159" s="319"/>
      <c r="O1159" s="319"/>
      <c r="P1159" s="319"/>
      <c r="Q1159" s="319"/>
      <c r="R1159" s="319"/>
      <c r="S1159" s="319"/>
      <c r="T1159" s="319"/>
      <c r="U1159" s="319"/>
      <c r="V1159" s="319"/>
      <c r="W1159" s="319"/>
      <c r="X1159" s="319"/>
      <c r="Y1159" s="319"/>
      <c r="Z1159" s="319"/>
      <c r="AA1159" s="319"/>
      <c r="AB1159" s="319"/>
      <c r="AC1159" s="319"/>
      <c r="AD1159" s="319"/>
      <c r="AE1159" s="319"/>
      <c r="AF1159" s="319"/>
      <c r="AG1159" s="319"/>
      <c r="AH1159" s="319"/>
      <c r="AI1159" s="319"/>
      <c r="AJ1159" s="319"/>
      <c r="AK1159" s="319"/>
      <c r="AL1159" s="319"/>
      <c r="AM1159" s="319"/>
      <c r="AN1159" s="319"/>
      <c r="AO1159" s="319"/>
      <c r="AP1159" s="319"/>
      <c r="AQ1159" s="319"/>
      <c r="AR1159" s="319"/>
      <c r="AS1159" s="319"/>
      <c r="AT1159" s="319"/>
      <c r="AU1159" s="319"/>
      <c r="AV1159" s="319"/>
      <c r="AW1159" s="319"/>
      <c r="AX1159" s="319"/>
      <c r="AY1159" s="319"/>
      <c r="AZ1159" s="319"/>
      <c r="BA1159" s="319"/>
      <c r="BB1159" s="319"/>
      <c r="BC1159" s="319"/>
      <c r="BD1159" s="319"/>
      <c r="BE1159" s="319"/>
      <c r="BF1159" s="319"/>
      <c r="BG1159" s="319"/>
      <c r="BH1159" s="319"/>
      <c r="BI1159" s="319"/>
      <c r="BJ1159" s="319"/>
      <c r="BK1159" s="319"/>
      <c r="BL1159" s="319"/>
      <c r="BM1159" s="319"/>
      <c r="BN1159" s="319"/>
      <c r="BO1159" s="319"/>
      <c r="BP1159" s="319"/>
      <c r="BQ1159" s="319"/>
      <c r="BR1159" s="319"/>
      <c r="BS1159" s="319"/>
      <c r="BT1159" s="319"/>
      <c r="BU1159" s="319"/>
      <c r="BV1159" s="319"/>
      <c r="BW1159" s="319"/>
      <c r="BX1159" s="319"/>
      <c r="BY1159" s="319"/>
      <c r="BZ1159" s="319"/>
      <c r="CA1159" s="319"/>
      <c r="CB1159" s="319"/>
      <c r="CC1159" s="319"/>
      <c r="CD1159" s="319"/>
      <c r="CE1159" s="319"/>
      <c r="CF1159" s="319"/>
      <c r="CG1159" s="319"/>
      <c r="CH1159" s="319"/>
      <c r="CI1159" s="319"/>
      <c r="CJ1159" s="319"/>
      <c r="CK1159" s="319"/>
    </row>
    <row r="1160" spans="1:89">
      <c r="A1160" s="315"/>
      <c r="B1160" s="423"/>
      <c r="C1160" s="424"/>
      <c r="D1160" s="424"/>
      <c r="E1160" s="424"/>
      <c r="F1160" s="424"/>
      <c r="G1160" s="424"/>
      <c r="H1160" s="424"/>
      <c r="I1160" s="424"/>
      <c r="J1160" s="424"/>
      <c r="K1160" s="425"/>
      <c r="L1160" s="320"/>
      <c r="M1160" s="319"/>
      <c r="N1160" s="319"/>
      <c r="O1160" s="319"/>
      <c r="P1160" s="319"/>
      <c r="Q1160" s="319"/>
      <c r="R1160" s="319"/>
      <c r="S1160" s="319"/>
      <c r="T1160" s="319"/>
      <c r="U1160" s="319"/>
      <c r="V1160" s="319"/>
      <c r="W1160" s="319"/>
      <c r="X1160" s="319"/>
      <c r="Y1160" s="319"/>
      <c r="Z1160" s="319"/>
      <c r="AA1160" s="319"/>
      <c r="AB1160" s="319"/>
      <c r="AC1160" s="319"/>
      <c r="AD1160" s="319"/>
      <c r="AE1160" s="319"/>
      <c r="AF1160" s="319"/>
      <c r="AG1160" s="319"/>
      <c r="AH1160" s="319"/>
      <c r="AI1160" s="319"/>
      <c r="AJ1160" s="319"/>
      <c r="AK1160" s="319"/>
      <c r="AL1160" s="319"/>
      <c r="AM1160" s="319"/>
      <c r="AN1160" s="319"/>
      <c r="AO1160" s="319"/>
      <c r="AP1160" s="319"/>
      <c r="AQ1160" s="319"/>
      <c r="AR1160" s="319"/>
      <c r="AS1160" s="319"/>
      <c r="AT1160" s="319"/>
      <c r="AU1160" s="319"/>
      <c r="AV1160" s="319"/>
      <c r="AW1160" s="319"/>
      <c r="AX1160" s="319"/>
      <c r="AY1160" s="319"/>
      <c r="AZ1160" s="319"/>
      <c r="BA1160" s="319"/>
      <c r="BB1160" s="319"/>
      <c r="BC1160" s="319"/>
      <c r="BD1160" s="319"/>
      <c r="BE1160" s="319"/>
      <c r="BF1160" s="319"/>
      <c r="BG1160" s="319"/>
      <c r="BH1160" s="319"/>
      <c r="BI1160" s="319"/>
      <c r="BJ1160" s="319"/>
      <c r="BK1160" s="319"/>
      <c r="BL1160" s="319"/>
      <c r="BM1160" s="319"/>
      <c r="BN1160" s="319"/>
      <c r="BO1160" s="319"/>
      <c r="BP1160" s="319"/>
      <c r="BQ1160" s="319"/>
      <c r="BR1160" s="319"/>
      <c r="BS1160" s="319"/>
      <c r="BT1160" s="319"/>
      <c r="BU1160" s="319"/>
      <c r="BV1160" s="319"/>
      <c r="BW1160" s="319"/>
      <c r="BX1160" s="319"/>
      <c r="BY1160" s="319"/>
      <c r="BZ1160" s="319"/>
      <c r="CA1160" s="319"/>
      <c r="CB1160" s="319"/>
      <c r="CC1160" s="319"/>
      <c r="CD1160" s="319"/>
      <c r="CE1160" s="319"/>
      <c r="CF1160" s="319"/>
      <c r="CG1160" s="319"/>
      <c r="CH1160" s="319"/>
      <c r="CI1160" s="319"/>
      <c r="CJ1160" s="319"/>
      <c r="CK1160" s="319"/>
    </row>
    <row r="1161" spans="1:89">
      <c r="A1161" s="315"/>
      <c r="B1161" s="423"/>
      <c r="C1161" s="424"/>
      <c r="D1161" s="424"/>
      <c r="E1161" s="424"/>
      <c r="F1161" s="424"/>
      <c r="G1161" s="424"/>
      <c r="H1161" s="424"/>
      <c r="I1161" s="424"/>
      <c r="J1161" s="424"/>
      <c r="K1161" s="425"/>
      <c r="L1161" s="320"/>
      <c r="M1161" s="319"/>
      <c r="N1161" s="319"/>
      <c r="O1161" s="319"/>
      <c r="P1161" s="319"/>
      <c r="Q1161" s="319"/>
      <c r="R1161" s="319"/>
      <c r="S1161" s="319"/>
      <c r="T1161" s="319"/>
      <c r="U1161" s="319"/>
      <c r="V1161" s="319"/>
      <c r="W1161" s="319"/>
      <c r="X1161" s="319"/>
      <c r="Y1161" s="319"/>
      <c r="Z1161" s="319"/>
      <c r="AA1161" s="319"/>
      <c r="AB1161" s="319"/>
      <c r="AC1161" s="319"/>
      <c r="AD1161" s="319"/>
      <c r="AE1161" s="319"/>
      <c r="AF1161" s="319"/>
      <c r="AG1161" s="319"/>
      <c r="AH1161" s="319"/>
      <c r="AI1161" s="319"/>
      <c r="AJ1161" s="319"/>
      <c r="AK1161" s="319"/>
      <c r="AL1161" s="319"/>
      <c r="AM1161" s="319"/>
      <c r="AN1161" s="319"/>
      <c r="AO1161" s="319"/>
      <c r="AP1161" s="319"/>
      <c r="AQ1161" s="319"/>
      <c r="AR1161" s="319"/>
      <c r="AS1161" s="319"/>
      <c r="AT1161" s="319"/>
      <c r="AU1161" s="319"/>
      <c r="AV1161" s="319"/>
      <c r="AW1161" s="319"/>
      <c r="AX1161" s="319"/>
      <c r="AY1161" s="319"/>
      <c r="AZ1161" s="319"/>
      <c r="BA1161" s="319"/>
      <c r="BB1161" s="319"/>
      <c r="BC1161" s="319"/>
      <c r="BD1161" s="319"/>
      <c r="BE1161" s="319"/>
      <c r="BF1161" s="319"/>
      <c r="BG1161" s="319"/>
      <c r="BH1161" s="319"/>
      <c r="BI1161" s="319"/>
      <c r="BJ1161" s="319"/>
      <c r="BK1161" s="319"/>
      <c r="BL1161" s="319"/>
      <c r="BM1161" s="319"/>
      <c r="BN1161" s="319"/>
      <c r="BO1161" s="319"/>
      <c r="BP1161" s="319"/>
      <c r="BQ1161" s="319"/>
      <c r="BR1161" s="319"/>
      <c r="BS1161" s="319"/>
      <c r="BT1161" s="319"/>
      <c r="BU1161" s="319"/>
      <c r="BV1161" s="319"/>
      <c r="BW1161" s="319"/>
      <c r="BX1161" s="319"/>
      <c r="BY1161" s="319"/>
      <c r="BZ1161" s="319"/>
      <c r="CA1161" s="319"/>
      <c r="CB1161" s="319"/>
      <c r="CC1161" s="319"/>
      <c r="CD1161" s="319"/>
      <c r="CE1161" s="319"/>
      <c r="CF1161" s="319"/>
      <c r="CG1161" s="319"/>
      <c r="CH1161" s="319"/>
      <c r="CI1161" s="319"/>
      <c r="CJ1161" s="319"/>
      <c r="CK1161" s="319"/>
    </row>
    <row r="1162" spans="1:89">
      <c r="A1162" s="315"/>
      <c r="B1162" s="423"/>
      <c r="C1162" s="424"/>
      <c r="D1162" s="424"/>
      <c r="E1162" s="424"/>
      <c r="F1162" s="424"/>
      <c r="G1162" s="424"/>
      <c r="H1162" s="424"/>
      <c r="I1162" s="424"/>
      <c r="J1162" s="424"/>
      <c r="K1162" s="425"/>
      <c r="L1162" s="320"/>
      <c r="M1162" s="319"/>
      <c r="N1162" s="319"/>
      <c r="O1162" s="319"/>
      <c r="P1162" s="319"/>
      <c r="Q1162" s="319"/>
      <c r="R1162" s="319"/>
      <c r="S1162" s="319"/>
      <c r="T1162" s="319"/>
      <c r="U1162" s="319"/>
      <c r="V1162" s="319"/>
      <c r="W1162" s="319"/>
      <c r="X1162" s="319"/>
      <c r="Y1162" s="319"/>
      <c r="Z1162" s="319"/>
      <c r="AA1162" s="319"/>
      <c r="AB1162" s="319"/>
      <c r="AC1162" s="319"/>
      <c r="AD1162" s="319"/>
      <c r="AE1162" s="319"/>
      <c r="AF1162" s="319"/>
      <c r="AG1162" s="319"/>
      <c r="AH1162" s="319"/>
      <c r="AI1162" s="319"/>
      <c r="AJ1162" s="319"/>
      <c r="AK1162" s="319"/>
      <c r="AL1162" s="319"/>
      <c r="AM1162" s="319"/>
      <c r="AN1162" s="319"/>
      <c r="AO1162" s="319"/>
      <c r="AP1162" s="319"/>
      <c r="AQ1162" s="319"/>
      <c r="AR1162" s="319"/>
      <c r="AS1162" s="319"/>
      <c r="AT1162" s="319"/>
      <c r="AU1162" s="319"/>
      <c r="AV1162" s="319"/>
      <c r="AW1162" s="319"/>
      <c r="AX1162" s="319"/>
      <c r="AY1162" s="319"/>
      <c r="AZ1162" s="319"/>
      <c r="BA1162" s="319"/>
      <c r="BB1162" s="319"/>
      <c r="BC1162" s="319"/>
      <c r="BD1162" s="319"/>
      <c r="BE1162" s="319"/>
      <c r="BF1162" s="319"/>
      <c r="BG1162" s="319"/>
      <c r="BH1162" s="319"/>
      <c r="BI1162" s="319"/>
      <c r="BJ1162" s="319"/>
      <c r="BK1162" s="319"/>
      <c r="BL1162" s="319"/>
      <c r="BM1162" s="319"/>
      <c r="BN1162" s="319"/>
      <c r="BO1162" s="319"/>
      <c r="BP1162" s="319"/>
      <c r="BQ1162" s="319"/>
      <c r="BR1162" s="319"/>
      <c r="BS1162" s="319"/>
      <c r="BT1162" s="319"/>
      <c r="BU1162" s="319"/>
      <c r="BV1162" s="319"/>
      <c r="BW1162" s="319"/>
      <c r="BX1162" s="319"/>
      <c r="BY1162" s="319"/>
      <c r="BZ1162" s="319"/>
      <c r="CA1162" s="319"/>
      <c r="CB1162" s="319"/>
      <c r="CC1162" s="319"/>
      <c r="CD1162" s="319"/>
      <c r="CE1162" s="319"/>
      <c r="CF1162" s="319"/>
      <c r="CG1162" s="319"/>
      <c r="CH1162" s="319"/>
      <c r="CI1162" s="319"/>
      <c r="CJ1162" s="319"/>
      <c r="CK1162" s="319"/>
    </row>
    <row r="1163" spans="1:89">
      <c r="A1163" s="315"/>
      <c r="B1163" s="423"/>
      <c r="C1163" s="424"/>
      <c r="D1163" s="424"/>
      <c r="E1163" s="424"/>
      <c r="F1163" s="424"/>
      <c r="G1163" s="424"/>
      <c r="H1163" s="424"/>
      <c r="I1163" s="424"/>
      <c r="J1163" s="424"/>
      <c r="K1163" s="425"/>
      <c r="L1163" s="320"/>
      <c r="M1163" s="319"/>
      <c r="N1163" s="319"/>
      <c r="O1163" s="319"/>
      <c r="P1163" s="319"/>
      <c r="Q1163" s="319"/>
      <c r="R1163" s="319"/>
      <c r="S1163" s="319"/>
      <c r="T1163" s="319"/>
      <c r="U1163" s="319"/>
      <c r="V1163" s="319"/>
      <c r="W1163" s="319"/>
      <c r="X1163" s="319"/>
      <c r="Y1163" s="319"/>
      <c r="Z1163" s="319"/>
      <c r="AA1163" s="319"/>
      <c r="AB1163" s="319"/>
      <c r="AC1163" s="319"/>
      <c r="AD1163" s="319"/>
      <c r="AE1163" s="319"/>
      <c r="AF1163" s="319"/>
      <c r="AG1163" s="319"/>
      <c r="AH1163" s="319"/>
      <c r="AI1163" s="319"/>
      <c r="AJ1163" s="319"/>
      <c r="AK1163" s="319"/>
      <c r="AL1163" s="319"/>
      <c r="AM1163" s="319"/>
      <c r="AN1163" s="319"/>
      <c r="AO1163" s="319"/>
      <c r="AP1163" s="319"/>
      <c r="AQ1163" s="319"/>
      <c r="AR1163" s="319"/>
      <c r="AS1163" s="319"/>
      <c r="AT1163" s="319"/>
      <c r="AU1163" s="319"/>
      <c r="AV1163" s="319"/>
      <c r="AW1163" s="319"/>
      <c r="AX1163" s="319"/>
      <c r="AY1163" s="319"/>
      <c r="AZ1163" s="319"/>
      <c r="BA1163" s="319"/>
      <c r="BB1163" s="319"/>
      <c r="BC1163" s="319"/>
      <c r="BD1163" s="319"/>
      <c r="BE1163" s="319"/>
      <c r="BF1163" s="319"/>
      <c r="BG1163" s="319"/>
      <c r="BH1163" s="319"/>
      <c r="BI1163" s="319"/>
      <c r="BJ1163" s="319"/>
      <c r="BK1163" s="319"/>
      <c r="BL1163" s="319"/>
      <c r="BM1163" s="319"/>
      <c r="BN1163" s="319"/>
      <c r="BO1163" s="319"/>
      <c r="BP1163" s="319"/>
      <c r="BQ1163" s="319"/>
      <c r="BR1163" s="319"/>
      <c r="BS1163" s="319"/>
      <c r="BT1163" s="319"/>
      <c r="BU1163" s="319"/>
      <c r="BV1163" s="319"/>
      <c r="BW1163" s="319"/>
      <c r="BX1163" s="319"/>
      <c r="BY1163" s="319"/>
      <c r="BZ1163" s="319"/>
      <c r="CA1163" s="319"/>
      <c r="CB1163" s="319"/>
      <c r="CC1163" s="319"/>
      <c r="CD1163" s="319"/>
      <c r="CE1163" s="319"/>
      <c r="CF1163" s="319"/>
      <c r="CG1163" s="319"/>
      <c r="CH1163" s="319"/>
      <c r="CI1163" s="319"/>
      <c r="CJ1163" s="319"/>
      <c r="CK1163" s="319"/>
    </row>
    <row r="1164" spans="1:89">
      <c r="A1164" s="315"/>
      <c r="B1164" s="423"/>
      <c r="C1164" s="424"/>
      <c r="D1164" s="424"/>
      <c r="E1164" s="424"/>
      <c r="F1164" s="424"/>
      <c r="G1164" s="424"/>
      <c r="H1164" s="424"/>
      <c r="I1164" s="424"/>
      <c r="J1164" s="424"/>
      <c r="K1164" s="425"/>
      <c r="L1164" s="320"/>
      <c r="M1164" s="319"/>
      <c r="N1164" s="319"/>
      <c r="O1164" s="319"/>
      <c r="P1164" s="319"/>
      <c r="Q1164" s="319"/>
      <c r="R1164" s="319"/>
      <c r="S1164" s="319"/>
      <c r="T1164" s="319"/>
      <c r="U1164" s="319"/>
      <c r="V1164" s="319"/>
      <c r="W1164" s="319"/>
      <c r="X1164" s="319"/>
      <c r="Y1164" s="319"/>
      <c r="Z1164" s="319"/>
      <c r="AA1164" s="319"/>
      <c r="AB1164" s="319"/>
      <c r="AC1164" s="319"/>
      <c r="AD1164" s="319"/>
      <c r="AE1164" s="319"/>
      <c r="AF1164" s="319"/>
      <c r="AG1164" s="319"/>
      <c r="AH1164" s="319"/>
      <c r="AI1164" s="319"/>
      <c r="AJ1164" s="319"/>
      <c r="AK1164" s="319"/>
      <c r="AL1164" s="319"/>
      <c r="AM1164" s="319"/>
      <c r="AN1164" s="319"/>
      <c r="AO1164" s="319"/>
      <c r="AP1164" s="319"/>
      <c r="AQ1164" s="319"/>
      <c r="AR1164" s="319"/>
      <c r="AS1164" s="319"/>
      <c r="AT1164" s="319"/>
      <c r="AU1164" s="319"/>
      <c r="AV1164" s="319"/>
      <c r="AW1164" s="319"/>
      <c r="AX1164" s="319"/>
      <c r="AY1164" s="319"/>
      <c r="AZ1164" s="319"/>
      <c r="BA1164" s="319"/>
      <c r="BB1164" s="319"/>
      <c r="BC1164" s="319"/>
      <c r="BD1164" s="319"/>
      <c r="BE1164" s="319"/>
      <c r="BF1164" s="319"/>
      <c r="BG1164" s="319"/>
      <c r="BH1164" s="319"/>
      <c r="BI1164" s="319"/>
      <c r="BJ1164" s="319"/>
      <c r="BK1164" s="319"/>
      <c r="BL1164" s="319"/>
      <c r="BM1164" s="319"/>
      <c r="BN1164" s="319"/>
      <c r="BO1164" s="319"/>
      <c r="BP1164" s="319"/>
      <c r="BQ1164" s="319"/>
      <c r="BR1164" s="319"/>
      <c r="BS1164" s="319"/>
      <c r="BT1164" s="319"/>
      <c r="BU1164" s="319"/>
      <c r="BV1164" s="319"/>
      <c r="BW1164" s="319"/>
      <c r="BX1164" s="319"/>
      <c r="BY1164" s="319"/>
      <c r="BZ1164" s="319"/>
      <c r="CA1164" s="319"/>
      <c r="CB1164" s="319"/>
      <c r="CC1164" s="319"/>
      <c r="CD1164" s="319"/>
      <c r="CE1164" s="319"/>
      <c r="CF1164" s="319"/>
      <c r="CG1164" s="319"/>
      <c r="CH1164" s="319"/>
      <c r="CI1164" s="319"/>
      <c r="CJ1164" s="319"/>
      <c r="CK1164" s="319"/>
    </row>
    <row r="1165" spans="1:89">
      <c r="A1165" s="315"/>
      <c r="B1165" s="423"/>
      <c r="C1165" s="424"/>
      <c r="D1165" s="424"/>
      <c r="E1165" s="424"/>
      <c r="F1165" s="424"/>
      <c r="G1165" s="424"/>
      <c r="H1165" s="424"/>
      <c r="I1165" s="424"/>
      <c r="J1165" s="424"/>
      <c r="K1165" s="425"/>
      <c r="L1165" s="320"/>
      <c r="M1165" s="319"/>
      <c r="N1165" s="319"/>
      <c r="O1165" s="319"/>
      <c r="P1165" s="319"/>
      <c r="Q1165" s="319"/>
      <c r="R1165" s="319"/>
      <c r="S1165" s="319"/>
      <c r="T1165" s="319"/>
      <c r="U1165" s="319"/>
      <c r="V1165" s="319"/>
      <c r="W1165" s="319"/>
      <c r="X1165" s="319"/>
      <c r="Y1165" s="319"/>
      <c r="Z1165" s="319"/>
      <c r="AA1165" s="319"/>
      <c r="AB1165" s="319"/>
      <c r="AC1165" s="319"/>
      <c r="AD1165" s="319"/>
      <c r="AE1165" s="319"/>
      <c r="AF1165" s="319"/>
      <c r="AG1165" s="319"/>
      <c r="AH1165" s="319"/>
      <c r="AI1165" s="319"/>
      <c r="AJ1165" s="319"/>
      <c r="AK1165" s="319"/>
      <c r="AL1165" s="319"/>
      <c r="AM1165" s="319"/>
      <c r="AN1165" s="319"/>
      <c r="AO1165" s="319"/>
      <c r="AP1165" s="319"/>
      <c r="AQ1165" s="319"/>
      <c r="AR1165" s="319"/>
      <c r="AS1165" s="319"/>
      <c r="AT1165" s="319"/>
      <c r="AU1165" s="319"/>
      <c r="AV1165" s="319"/>
      <c r="AW1165" s="319"/>
      <c r="AX1165" s="319"/>
      <c r="AY1165" s="319"/>
      <c r="AZ1165" s="319"/>
      <c r="BA1165" s="319"/>
      <c r="BB1165" s="319"/>
      <c r="BC1165" s="319"/>
      <c r="BD1165" s="319"/>
      <c r="BE1165" s="319"/>
      <c r="BF1165" s="319"/>
      <c r="BG1165" s="319"/>
      <c r="BH1165" s="319"/>
      <c r="BI1165" s="319"/>
      <c r="BJ1165" s="319"/>
      <c r="BK1165" s="319"/>
      <c r="BL1165" s="319"/>
      <c r="BM1165" s="319"/>
      <c r="BN1165" s="319"/>
      <c r="BO1165" s="319"/>
      <c r="BP1165" s="319"/>
      <c r="BQ1165" s="319"/>
      <c r="BR1165" s="319"/>
      <c r="BS1165" s="319"/>
      <c r="BT1165" s="319"/>
      <c r="BU1165" s="319"/>
      <c r="BV1165" s="319"/>
      <c r="BW1165" s="319"/>
      <c r="BX1165" s="319"/>
      <c r="BY1165" s="319"/>
      <c r="BZ1165" s="319"/>
      <c r="CA1165" s="319"/>
      <c r="CB1165" s="319"/>
      <c r="CC1165" s="319"/>
      <c r="CD1165" s="319"/>
      <c r="CE1165" s="319"/>
      <c r="CF1165" s="319"/>
      <c r="CG1165" s="319"/>
      <c r="CH1165" s="319"/>
      <c r="CI1165" s="319"/>
      <c r="CJ1165" s="319"/>
      <c r="CK1165" s="319"/>
    </row>
    <row r="1166" spans="1:89">
      <c r="A1166" s="315"/>
      <c r="B1166" s="423"/>
      <c r="C1166" s="424"/>
      <c r="D1166" s="424"/>
      <c r="E1166" s="424"/>
      <c r="F1166" s="424"/>
      <c r="G1166" s="424"/>
      <c r="H1166" s="424"/>
      <c r="I1166" s="424"/>
      <c r="J1166" s="424"/>
      <c r="K1166" s="425"/>
      <c r="L1166" s="320"/>
      <c r="M1166" s="319"/>
      <c r="N1166" s="319"/>
      <c r="O1166" s="319"/>
      <c r="P1166" s="319"/>
      <c r="Q1166" s="319"/>
      <c r="R1166" s="319"/>
      <c r="S1166" s="319"/>
      <c r="T1166" s="319"/>
      <c r="U1166" s="319"/>
      <c r="V1166" s="319"/>
      <c r="W1166" s="319"/>
      <c r="X1166" s="319"/>
      <c r="Y1166" s="319"/>
      <c r="Z1166" s="319"/>
      <c r="AA1166" s="319"/>
      <c r="AB1166" s="319"/>
      <c r="AC1166" s="319"/>
      <c r="AD1166" s="319"/>
      <c r="AE1166" s="319"/>
      <c r="AF1166" s="319"/>
      <c r="AG1166" s="319"/>
      <c r="AH1166" s="319"/>
      <c r="AI1166" s="319"/>
      <c r="AJ1166" s="319"/>
      <c r="AK1166" s="319"/>
      <c r="AL1166" s="319"/>
      <c r="AM1166" s="319"/>
      <c r="AN1166" s="319"/>
      <c r="AO1166" s="319"/>
      <c r="AP1166" s="319"/>
      <c r="AQ1166" s="319"/>
      <c r="AR1166" s="319"/>
      <c r="AS1166" s="319"/>
      <c r="AT1166" s="319"/>
      <c r="AU1166" s="319"/>
      <c r="AV1166" s="319"/>
      <c r="AW1166" s="319"/>
      <c r="AX1166" s="319"/>
      <c r="AY1166" s="319"/>
      <c r="AZ1166" s="319"/>
      <c r="BA1166" s="319"/>
      <c r="BB1166" s="319"/>
      <c r="BC1166" s="319"/>
      <c r="BD1166" s="319"/>
      <c r="BE1166" s="319"/>
      <c r="BF1166" s="319"/>
      <c r="BG1166" s="319"/>
      <c r="BH1166" s="319"/>
      <c r="BI1166" s="319"/>
      <c r="BJ1166" s="319"/>
      <c r="BK1166" s="319"/>
      <c r="BL1166" s="319"/>
      <c r="BM1166" s="319"/>
      <c r="BN1166" s="319"/>
      <c r="BO1166" s="319"/>
      <c r="BP1166" s="319"/>
      <c r="BQ1166" s="319"/>
      <c r="BR1166" s="319"/>
      <c r="BS1166" s="319"/>
      <c r="BT1166" s="319"/>
      <c r="BU1166" s="319"/>
      <c r="BV1166" s="319"/>
      <c r="BW1166" s="319"/>
      <c r="BX1166" s="319"/>
      <c r="BY1166" s="319"/>
      <c r="BZ1166" s="319"/>
      <c r="CA1166" s="319"/>
      <c r="CB1166" s="319"/>
      <c r="CC1166" s="319"/>
      <c r="CD1166" s="319"/>
      <c r="CE1166" s="319"/>
      <c r="CF1166" s="319"/>
      <c r="CG1166" s="319"/>
      <c r="CH1166" s="319"/>
      <c r="CI1166" s="319"/>
      <c r="CJ1166" s="319"/>
      <c r="CK1166" s="319"/>
    </row>
    <row r="1167" spans="1:89">
      <c r="A1167" s="315"/>
      <c r="B1167" s="423"/>
      <c r="C1167" s="424"/>
      <c r="D1167" s="424"/>
      <c r="E1167" s="424"/>
      <c r="F1167" s="424"/>
      <c r="G1167" s="424"/>
      <c r="H1167" s="424"/>
      <c r="I1167" s="424"/>
      <c r="J1167" s="424"/>
      <c r="K1167" s="425"/>
      <c r="L1167" s="320"/>
      <c r="M1167" s="319"/>
      <c r="N1167" s="319"/>
      <c r="O1167" s="319"/>
      <c r="P1167" s="319"/>
      <c r="Q1167" s="319"/>
      <c r="R1167" s="319"/>
      <c r="S1167" s="319"/>
      <c r="T1167" s="319"/>
      <c r="U1167" s="319"/>
      <c r="V1167" s="319"/>
      <c r="W1167" s="319"/>
      <c r="X1167" s="319"/>
      <c r="Y1167" s="319"/>
      <c r="Z1167" s="319"/>
      <c r="AA1167" s="319"/>
      <c r="AB1167" s="319"/>
      <c r="AC1167" s="319"/>
      <c r="AD1167" s="319"/>
      <c r="AE1167" s="319"/>
      <c r="AF1167" s="319"/>
      <c r="AG1167" s="319"/>
      <c r="AH1167" s="319"/>
      <c r="AI1167" s="319"/>
      <c r="AJ1167" s="319"/>
      <c r="AK1167" s="319"/>
      <c r="AL1167" s="319"/>
      <c r="AM1167" s="319"/>
      <c r="AN1167" s="319"/>
      <c r="AO1167" s="319"/>
      <c r="AP1167" s="319"/>
      <c r="AQ1167" s="319"/>
      <c r="AR1167" s="319"/>
      <c r="AS1167" s="319"/>
      <c r="AT1167" s="319"/>
      <c r="AU1167" s="319"/>
      <c r="AV1167" s="319"/>
      <c r="AW1167" s="319"/>
      <c r="AX1167" s="319"/>
      <c r="AY1167" s="319"/>
      <c r="AZ1167" s="319"/>
      <c r="BA1167" s="319"/>
      <c r="BB1167" s="319"/>
      <c r="BC1167" s="319"/>
      <c r="BD1167" s="319"/>
      <c r="BE1167" s="319"/>
      <c r="BF1167" s="319"/>
      <c r="BG1167" s="319"/>
      <c r="BH1167" s="319"/>
      <c r="BI1167" s="319"/>
      <c r="BJ1167" s="319"/>
      <c r="BK1167" s="319"/>
      <c r="BL1167" s="319"/>
      <c r="BM1167" s="319"/>
      <c r="BN1167" s="319"/>
      <c r="BO1167" s="319"/>
      <c r="BP1167" s="319"/>
      <c r="BQ1167" s="319"/>
      <c r="BR1167" s="319"/>
      <c r="BS1167" s="319"/>
      <c r="BT1167" s="319"/>
      <c r="BU1167" s="319"/>
      <c r="BV1167" s="319"/>
      <c r="BW1167" s="319"/>
      <c r="BX1167" s="319"/>
      <c r="BY1167" s="319"/>
      <c r="BZ1167" s="319"/>
      <c r="CA1167" s="319"/>
      <c r="CB1167" s="319"/>
      <c r="CC1167" s="319"/>
      <c r="CD1167" s="319"/>
      <c r="CE1167" s="319"/>
      <c r="CF1167" s="319"/>
      <c r="CG1167" s="319"/>
      <c r="CH1167" s="319"/>
      <c r="CI1167" s="319"/>
      <c r="CJ1167" s="319"/>
      <c r="CK1167" s="319"/>
    </row>
    <row r="1168" spans="1:89">
      <c r="A1168" s="315"/>
      <c r="B1168" s="423"/>
      <c r="C1168" s="424"/>
      <c r="D1168" s="424"/>
      <c r="E1168" s="424"/>
      <c r="F1168" s="424"/>
      <c r="G1168" s="424"/>
      <c r="H1168" s="424"/>
      <c r="I1168" s="424"/>
      <c r="J1168" s="424"/>
      <c r="K1168" s="425"/>
      <c r="L1168" s="320"/>
      <c r="M1168" s="319"/>
      <c r="N1168" s="319"/>
      <c r="O1168" s="319"/>
      <c r="P1168" s="319"/>
      <c r="Q1168" s="319"/>
      <c r="R1168" s="319"/>
      <c r="S1168" s="319"/>
      <c r="T1168" s="319"/>
      <c r="U1168" s="319"/>
      <c r="V1168" s="319"/>
      <c r="W1168" s="319"/>
      <c r="X1168" s="319"/>
      <c r="Y1168" s="319"/>
      <c r="Z1168" s="319"/>
      <c r="AA1168" s="319"/>
      <c r="AB1168" s="319"/>
      <c r="AC1168" s="319"/>
      <c r="AD1168" s="319"/>
      <c r="AE1168" s="319"/>
      <c r="AF1168" s="319"/>
      <c r="AG1168" s="319"/>
      <c r="AH1168" s="319"/>
      <c r="AI1168" s="319"/>
      <c r="AJ1168" s="319"/>
      <c r="AK1168" s="319"/>
      <c r="AL1168" s="319"/>
      <c r="AM1168" s="319"/>
      <c r="AN1168" s="319"/>
      <c r="AO1168" s="319"/>
      <c r="AP1168" s="319"/>
      <c r="AQ1168" s="319"/>
      <c r="AR1168" s="319"/>
      <c r="AS1168" s="319"/>
      <c r="AT1168" s="319"/>
      <c r="AU1168" s="319"/>
      <c r="AV1168" s="319"/>
      <c r="AW1168" s="319"/>
      <c r="AX1168" s="319"/>
      <c r="AY1168" s="319"/>
      <c r="AZ1168" s="319"/>
      <c r="BA1168" s="319"/>
      <c r="BB1168" s="319"/>
      <c r="BC1168" s="319"/>
      <c r="BD1168" s="319"/>
      <c r="BE1168" s="319"/>
      <c r="BF1168" s="319"/>
      <c r="BG1168" s="319"/>
      <c r="BH1168" s="319"/>
      <c r="BI1168" s="319"/>
      <c r="BJ1168" s="319"/>
      <c r="BK1168" s="319"/>
      <c r="BL1168" s="319"/>
      <c r="BM1168" s="319"/>
      <c r="BN1168" s="319"/>
      <c r="BO1168" s="319"/>
      <c r="BP1168" s="319"/>
      <c r="BQ1168" s="319"/>
      <c r="BR1168" s="319"/>
      <c r="BS1168" s="319"/>
      <c r="BT1168" s="319"/>
      <c r="BU1168" s="319"/>
      <c r="BV1168" s="319"/>
      <c r="BW1168" s="319"/>
      <c r="BX1168" s="319"/>
      <c r="BY1168" s="319"/>
      <c r="BZ1168" s="319"/>
      <c r="CA1168" s="319"/>
      <c r="CB1168" s="319"/>
      <c r="CC1168" s="319"/>
      <c r="CD1168" s="319"/>
      <c r="CE1168" s="319"/>
      <c r="CF1168" s="319"/>
      <c r="CG1168" s="319"/>
      <c r="CH1168" s="319"/>
      <c r="CI1168" s="319"/>
      <c r="CJ1168" s="319"/>
      <c r="CK1168" s="319"/>
    </row>
    <row r="1169" spans="1:89">
      <c r="A1169" s="315"/>
      <c r="B1169" s="423"/>
      <c r="C1169" s="424"/>
      <c r="D1169" s="424"/>
      <c r="E1169" s="424"/>
      <c r="F1169" s="424"/>
      <c r="G1169" s="424"/>
      <c r="H1169" s="424"/>
      <c r="I1169" s="424"/>
      <c r="J1169" s="424"/>
      <c r="K1169" s="425"/>
      <c r="L1169" s="320"/>
      <c r="M1169" s="319"/>
      <c r="N1169" s="319"/>
      <c r="O1169" s="319"/>
      <c r="P1169" s="319"/>
      <c r="Q1169" s="319"/>
      <c r="R1169" s="319"/>
      <c r="S1169" s="319"/>
      <c r="T1169" s="319"/>
      <c r="U1169" s="319"/>
      <c r="V1169" s="319"/>
      <c r="W1169" s="319"/>
      <c r="X1169" s="319"/>
      <c r="Y1169" s="319"/>
      <c r="Z1169" s="319"/>
      <c r="AA1169" s="319"/>
      <c r="AB1169" s="319"/>
      <c r="AC1169" s="319"/>
      <c r="AD1169" s="319"/>
      <c r="AE1169" s="319"/>
      <c r="AF1169" s="319"/>
      <c r="AG1169" s="319"/>
      <c r="AH1169" s="319"/>
      <c r="AI1169" s="319"/>
      <c r="AJ1169" s="319"/>
      <c r="AK1169" s="319"/>
      <c r="AL1169" s="319"/>
      <c r="AM1169" s="319"/>
      <c r="AN1169" s="319"/>
      <c r="AO1169" s="319"/>
      <c r="AP1169" s="319"/>
      <c r="AQ1169" s="319"/>
      <c r="AR1169" s="319"/>
      <c r="AS1169" s="319"/>
      <c r="AT1169" s="319"/>
      <c r="AU1169" s="319"/>
      <c r="AV1169" s="319"/>
      <c r="AW1169" s="319"/>
      <c r="AX1169" s="319"/>
      <c r="AY1169" s="319"/>
      <c r="AZ1169" s="319"/>
      <c r="BA1169" s="319"/>
      <c r="BB1169" s="319"/>
      <c r="BC1169" s="319"/>
      <c r="BD1169" s="319"/>
      <c r="BE1169" s="319"/>
      <c r="BF1169" s="319"/>
      <c r="BG1169" s="319"/>
      <c r="BH1169" s="319"/>
      <c r="BI1169" s="319"/>
      <c r="BJ1169" s="319"/>
      <c r="BK1169" s="319"/>
      <c r="BL1169" s="319"/>
      <c r="BM1169" s="319"/>
      <c r="BN1169" s="319"/>
      <c r="BO1169" s="319"/>
      <c r="BP1169" s="319"/>
      <c r="BQ1169" s="319"/>
      <c r="BR1169" s="319"/>
      <c r="BS1169" s="319"/>
      <c r="BT1169" s="319"/>
      <c r="BU1169" s="319"/>
      <c r="BV1169" s="319"/>
      <c r="BW1169" s="319"/>
      <c r="BX1169" s="319"/>
      <c r="BY1169" s="319"/>
      <c r="BZ1169" s="319"/>
      <c r="CA1169" s="319"/>
      <c r="CB1169" s="319"/>
      <c r="CC1169" s="319"/>
      <c r="CD1169" s="319"/>
      <c r="CE1169" s="319"/>
      <c r="CF1169" s="319"/>
      <c r="CG1169" s="319"/>
      <c r="CH1169" s="319"/>
      <c r="CI1169" s="319"/>
      <c r="CJ1169" s="319"/>
      <c r="CK1169" s="319"/>
    </row>
    <row r="1170" spans="1:89">
      <c r="A1170" s="315"/>
      <c r="B1170" s="423"/>
      <c r="C1170" s="424"/>
      <c r="D1170" s="424"/>
      <c r="E1170" s="424"/>
      <c r="F1170" s="424"/>
      <c r="G1170" s="424"/>
      <c r="H1170" s="424"/>
      <c r="I1170" s="424"/>
      <c r="J1170" s="424"/>
      <c r="K1170" s="425"/>
      <c r="L1170" s="320"/>
      <c r="M1170" s="319"/>
      <c r="N1170" s="319"/>
      <c r="O1170" s="319"/>
      <c r="P1170" s="319"/>
      <c r="Q1170" s="319"/>
      <c r="R1170" s="319"/>
      <c r="S1170" s="319"/>
      <c r="T1170" s="319"/>
      <c r="U1170" s="319"/>
      <c r="V1170" s="319"/>
      <c r="W1170" s="319"/>
      <c r="X1170" s="319"/>
      <c r="Y1170" s="319"/>
      <c r="Z1170" s="319"/>
      <c r="AA1170" s="319"/>
      <c r="AB1170" s="319"/>
      <c r="AC1170" s="319"/>
      <c r="AD1170" s="319"/>
      <c r="AE1170" s="319"/>
      <c r="AF1170" s="319"/>
      <c r="AG1170" s="319"/>
      <c r="AH1170" s="319"/>
      <c r="AI1170" s="319"/>
      <c r="AJ1170" s="319"/>
      <c r="AK1170" s="319"/>
      <c r="AL1170" s="319"/>
      <c r="AM1170" s="319"/>
      <c r="AN1170" s="319"/>
      <c r="AO1170" s="319"/>
      <c r="AP1170" s="319"/>
      <c r="AQ1170" s="319"/>
      <c r="AR1170" s="319"/>
      <c r="AS1170" s="319"/>
      <c r="AT1170" s="319"/>
      <c r="AU1170" s="319"/>
      <c r="AV1170" s="319"/>
      <c r="AW1170" s="319"/>
      <c r="AX1170" s="319"/>
      <c r="AY1170" s="319"/>
      <c r="AZ1170" s="319"/>
      <c r="BA1170" s="319"/>
      <c r="BB1170" s="319"/>
      <c r="BC1170" s="319"/>
      <c r="BD1170" s="319"/>
      <c r="BE1170" s="319"/>
      <c r="BF1170" s="319"/>
      <c r="BG1170" s="319"/>
      <c r="BH1170" s="319"/>
      <c r="BI1170" s="319"/>
      <c r="BJ1170" s="319"/>
      <c r="BK1170" s="319"/>
      <c r="BL1170" s="319"/>
      <c r="BM1170" s="319"/>
      <c r="BN1170" s="319"/>
      <c r="BO1170" s="319"/>
      <c r="BP1170" s="319"/>
      <c r="BQ1170" s="319"/>
      <c r="BR1170" s="319"/>
      <c r="BS1170" s="319"/>
      <c r="BT1170" s="319"/>
      <c r="BU1170" s="319"/>
      <c r="BV1170" s="319"/>
      <c r="BW1170" s="319"/>
      <c r="BX1170" s="319"/>
      <c r="BY1170" s="319"/>
      <c r="BZ1170" s="319"/>
      <c r="CA1170" s="319"/>
      <c r="CB1170" s="319"/>
      <c r="CC1170" s="319"/>
      <c r="CD1170" s="319"/>
      <c r="CE1170" s="319"/>
      <c r="CF1170" s="319"/>
      <c r="CG1170" s="319"/>
      <c r="CH1170" s="319"/>
      <c r="CI1170" s="319"/>
      <c r="CJ1170" s="319"/>
      <c r="CK1170" s="319"/>
    </row>
    <row r="1171" spans="1:89">
      <c r="A1171" s="315"/>
      <c r="B1171" s="423"/>
      <c r="C1171" s="424"/>
      <c r="D1171" s="424"/>
      <c r="E1171" s="424"/>
      <c r="F1171" s="424"/>
      <c r="G1171" s="424"/>
      <c r="H1171" s="424"/>
      <c r="I1171" s="424"/>
      <c r="J1171" s="424"/>
      <c r="K1171" s="425"/>
      <c r="L1171" s="320"/>
      <c r="M1171" s="319"/>
      <c r="N1171" s="319"/>
      <c r="O1171" s="319"/>
      <c r="P1171" s="319"/>
      <c r="Q1171" s="319"/>
      <c r="R1171" s="319"/>
      <c r="S1171" s="319"/>
      <c r="T1171" s="319"/>
      <c r="U1171" s="319"/>
      <c r="V1171" s="319"/>
      <c r="W1171" s="319"/>
      <c r="X1171" s="319"/>
      <c r="Y1171" s="319"/>
      <c r="Z1171" s="319"/>
      <c r="AA1171" s="319"/>
      <c r="AB1171" s="319"/>
      <c r="AC1171" s="319"/>
      <c r="AD1171" s="319"/>
      <c r="AE1171" s="319"/>
      <c r="AF1171" s="319"/>
      <c r="AG1171" s="319"/>
      <c r="AH1171" s="319"/>
      <c r="AI1171" s="319"/>
      <c r="AJ1171" s="319"/>
      <c r="AK1171" s="319"/>
      <c r="AL1171" s="319"/>
      <c r="AM1171" s="319"/>
      <c r="AN1171" s="319"/>
      <c r="AO1171" s="319"/>
      <c r="AP1171" s="319"/>
      <c r="AQ1171" s="319"/>
      <c r="AR1171" s="319"/>
      <c r="AS1171" s="319"/>
      <c r="AT1171" s="319"/>
      <c r="AU1171" s="319"/>
      <c r="AV1171" s="319"/>
      <c r="AW1171" s="319"/>
      <c r="AX1171" s="319"/>
      <c r="AY1171" s="319"/>
      <c r="AZ1171" s="319"/>
      <c r="BA1171" s="319"/>
      <c r="BB1171" s="319"/>
      <c r="BC1171" s="319"/>
      <c r="BD1171" s="319"/>
      <c r="BE1171" s="319"/>
      <c r="BF1171" s="319"/>
      <c r="BG1171" s="319"/>
      <c r="BH1171" s="319"/>
      <c r="BI1171" s="319"/>
      <c r="BJ1171" s="319"/>
      <c r="BK1171" s="319"/>
      <c r="BL1171" s="319"/>
      <c r="BM1171" s="319"/>
      <c r="BN1171" s="319"/>
      <c r="BO1171" s="319"/>
      <c r="BP1171" s="319"/>
      <c r="BQ1171" s="319"/>
      <c r="BR1171" s="319"/>
      <c r="BS1171" s="319"/>
      <c r="BT1171" s="319"/>
      <c r="BU1171" s="319"/>
      <c r="BV1171" s="319"/>
      <c r="BW1171" s="319"/>
      <c r="BX1171" s="319"/>
      <c r="BY1171" s="319"/>
      <c r="BZ1171" s="319"/>
      <c r="CA1171" s="319"/>
      <c r="CB1171" s="319"/>
      <c r="CC1171" s="319"/>
      <c r="CD1171" s="319"/>
      <c r="CE1171" s="319"/>
      <c r="CF1171" s="319"/>
      <c r="CG1171" s="319"/>
      <c r="CH1171" s="319"/>
      <c r="CI1171" s="319"/>
      <c r="CJ1171" s="319"/>
      <c r="CK1171" s="319"/>
    </row>
    <row r="1172" spans="1:89">
      <c r="A1172" s="315"/>
      <c r="B1172" s="423"/>
      <c r="C1172" s="424"/>
      <c r="D1172" s="424"/>
      <c r="E1172" s="424"/>
      <c r="F1172" s="424"/>
      <c r="G1172" s="424"/>
      <c r="H1172" s="424"/>
      <c r="I1172" s="424"/>
      <c r="J1172" s="424"/>
      <c r="K1172" s="425"/>
      <c r="L1172" s="320"/>
      <c r="M1172" s="319"/>
      <c r="N1172" s="319"/>
      <c r="O1172" s="319"/>
      <c r="P1172" s="319"/>
      <c r="Q1172" s="319"/>
      <c r="R1172" s="319"/>
      <c r="S1172" s="319"/>
      <c r="T1172" s="319"/>
      <c r="U1172" s="319"/>
      <c r="V1172" s="319"/>
      <c r="W1172" s="319"/>
      <c r="X1172" s="319"/>
      <c r="Y1172" s="319"/>
      <c r="Z1172" s="319"/>
      <c r="AA1172" s="319"/>
      <c r="AB1172" s="319"/>
      <c r="AC1172" s="319"/>
      <c r="AD1172" s="319"/>
      <c r="AE1172" s="319"/>
      <c r="AF1172" s="319"/>
      <c r="AG1172" s="319"/>
      <c r="AH1172" s="319"/>
      <c r="AI1172" s="319"/>
      <c r="AJ1172" s="319"/>
      <c r="AK1172" s="319"/>
      <c r="AL1172" s="319"/>
      <c r="AM1172" s="319"/>
      <c r="AN1172" s="319"/>
      <c r="AO1172" s="319"/>
      <c r="AP1172" s="319"/>
      <c r="AQ1172" s="319"/>
      <c r="AR1172" s="319"/>
      <c r="AS1172" s="319"/>
      <c r="AT1172" s="319"/>
      <c r="AU1172" s="319"/>
      <c r="AV1172" s="319"/>
      <c r="AW1172" s="319"/>
      <c r="AX1172" s="319"/>
      <c r="AY1172" s="319"/>
      <c r="AZ1172" s="319"/>
      <c r="BA1172" s="319"/>
      <c r="BB1172" s="319"/>
      <c r="BC1172" s="319"/>
      <c r="BD1172" s="319"/>
      <c r="BE1172" s="319"/>
      <c r="BF1172" s="319"/>
      <c r="BG1172" s="319"/>
      <c r="BH1172" s="319"/>
      <c r="BI1172" s="319"/>
      <c r="BJ1172" s="319"/>
      <c r="BK1172" s="319"/>
      <c r="BL1172" s="319"/>
      <c r="BM1172" s="319"/>
      <c r="BN1172" s="319"/>
      <c r="BO1172" s="319"/>
      <c r="BP1172" s="319"/>
      <c r="BQ1172" s="319"/>
      <c r="BR1172" s="319"/>
      <c r="BS1172" s="319"/>
      <c r="BT1172" s="319"/>
      <c r="BU1172" s="319"/>
      <c r="BV1172" s="319"/>
      <c r="BW1172" s="319"/>
      <c r="BX1172" s="319"/>
      <c r="BY1172" s="319"/>
      <c r="BZ1172" s="319"/>
      <c r="CA1172" s="319"/>
      <c r="CB1172" s="319"/>
      <c r="CC1172" s="319"/>
      <c r="CD1172" s="319"/>
      <c r="CE1172" s="319"/>
      <c r="CF1172" s="319"/>
      <c r="CG1172" s="319"/>
      <c r="CH1172" s="319"/>
      <c r="CI1172" s="319"/>
      <c r="CJ1172" s="319"/>
      <c r="CK1172" s="319"/>
    </row>
    <row r="1173" spans="1:89">
      <c r="A1173" s="315"/>
      <c r="B1173" s="423"/>
      <c r="C1173" s="424"/>
      <c r="D1173" s="424"/>
      <c r="E1173" s="424"/>
      <c r="F1173" s="424"/>
      <c r="G1173" s="424"/>
      <c r="H1173" s="424"/>
      <c r="I1173" s="424"/>
      <c r="J1173" s="424"/>
      <c r="K1173" s="425"/>
      <c r="L1173" s="320"/>
      <c r="M1173" s="319"/>
      <c r="N1173" s="319"/>
      <c r="O1173" s="319"/>
      <c r="P1173" s="319"/>
      <c r="Q1173" s="319"/>
      <c r="R1173" s="319"/>
      <c r="S1173" s="319"/>
      <c r="T1173" s="319"/>
      <c r="U1173" s="319"/>
      <c r="V1173" s="319"/>
      <c r="W1173" s="319"/>
      <c r="X1173" s="319"/>
      <c r="Y1173" s="319"/>
      <c r="Z1173" s="319"/>
      <c r="AA1173" s="319"/>
      <c r="AB1173" s="319"/>
      <c r="AC1173" s="319"/>
      <c r="AD1173" s="319"/>
      <c r="AE1173" s="319"/>
      <c r="AF1173" s="319"/>
      <c r="AG1173" s="319"/>
      <c r="AH1173" s="319"/>
      <c r="AI1173" s="319"/>
      <c r="AJ1173" s="319"/>
      <c r="AK1173" s="319"/>
      <c r="AL1173" s="319"/>
      <c r="AM1173" s="319"/>
      <c r="AN1173" s="319"/>
      <c r="AO1173" s="319"/>
      <c r="AP1173" s="319"/>
      <c r="AQ1173" s="319"/>
      <c r="AR1173" s="319"/>
      <c r="AS1173" s="319"/>
      <c r="AT1173" s="319"/>
      <c r="AU1173" s="319"/>
      <c r="AV1173" s="319"/>
      <c r="AW1173" s="319"/>
      <c r="AX1173" s="319"/>
      <c r="AY1173" s="319"/>
      <c r="AZ1173" s="319"/>
      <c r="BA1173" s="319"/>
      <c r="BB1173" s="319"/>
      <c r="BC1173" s="319"/>
      <c r="BD1173" s="319"/>
      <c r="BE1173" s="319"/>
      <c r="BF1173" s="319"/>
      <c r="BG1173" s="319"/>
      <c r="BH1173" s="319"/>
      <c r="BI1173" s="319"/>
      <c r="BJ1173" s="319"/>
      <c r="BK1173" s="319"/>
      <c r="BL1173" s="319"/>
      <c r="BM1173" s="319"/>
      <c r="BN1173" s="319"/>
      <c r="BO1173" s="319"/>
      <c r="BP1173" s="319"/>
      <c r="BQ1173" s="319"/>
      <c r="BR1173" s="319"/>
      <c r="BS1173" s="319"/>
      <c r="BT1173" s="319"/>
      <c r="BU1173" s="319"/>
      <c r="BV1173" s="319"/>
      <c r="BW1173" s="319"/>
      <c r="BX1173" s="319"/>
      <c r="BY1173" s="319"/>
      <c r="BZ1173" s="319"/>
      <c r="CA1173" s="319"/>
      <c r="CB1173" s="319"/>
      <c r="CC1173" s="319"/>
      <c r="CD1173" s="319"/>
      <c r="CE1173" s="319"/>
      <c r="CF1173" s="319"/>
      <c r="CG1173" s="319"/>
      <c r="CH1173" s="319"/>
      <c r="CI1173" s="319"/>
      <c r="CJ1173" s="319"/>
      <c r="CK1173" s="319"/>
    </row>
    <row r="1174" spans="1:89">
      <c r="A1174" s="315"/>
      <c r="B1174" s="423"/>
      <c r="C1174" s="424"/>
      <c r="D1174" s="424"/>
      <c r="E1174" s="424"/>
      <c r="F1174" s="424"/>
      <c r="G1174" s="424"/>
      <c r="H1174" s="424"/>
      <c r="I1174" s="424"/>
      <c r="J1174" s="424"/>
      <c r="K1174" s="425"/>
      <c r="L1174" s="320"/>
      <c r="M1174" s="319"/>
      <c r="N1174" s="319"/>
      <c r="O1174" s="319"/>
      <c r="P1174" s="319"/>
      <c r="Q1174" s="319"/>
      <c r="R1174" s="319"/>
      <c r="S1174" s="319"/>
      <c r="T1174" s="319"/>
      <c r="U1174" s="319"/>
      <c r="V1174" s="319"/>
      <c r="W1174" s="319"/>
      <c r="X1174" s="319"/>
      <c r="Y1174" s="319"/>
      <c r="Z1174" s="319"/>
      <c r="AA1174" s="319"/>
      <c r="AB1174" s="319"/>
      <c r="AC1174" s="319"/>
      <c r="AD1174" s="319"/>
      <c r="AE1174" s="319"/>
      <c r="AF1174" s="319"/>
      <c r="AG1174" s="319"/>
      <c r="AH1174" s="319"/>
      <c r="AI1174" s="319"/>
      <c r="AJ1174" s="319"/>
      <c r="AK1174" s="319"/>
      <c r="AL1174" s="319"/>
      <c r="AM1174" s="319"/>
      <c r="AN1174" s="319"/>
      <c r="AO1174" s="319"/>
      <c r="AP1174" s="319"/>
      <c r="AQ1174" s="319"/>
      <c r="AR1174" s="319"/>
      <c r="AS1174" s="319"/>
      <c r="AT1174" s="319"/>
      <c r="AU1174" s="319"/>
      <c r="AV1174" s="319"/>
      <c r="AW1174" s="319"/>
      <c r="AX1174" s="319"/>
      <c r="AY1174" s="319"/>
      <c r="AZ1174" s="319"/>
      <c r="BA1174" s="319"/>
      <c r="BB1174" s="319"/>
      <c r="BC1174" s="319"/>
      <c r="BD1174" s="319"/>
      <c r="BE1174" s="319"/>
      <c r="BF1174" s="319"/>
      <c r="BG1174" s="319"/>
      <c r="BH1174" s="319"/>
      <c r="BI1174" s="319"/>
      <c r="BJ1174" s="319"/>
      <c r="BK1174" s="319"/>
      <c r="BL1174" s="319"/>
      <c r="BM1174" s="319"/>
      <c r="BN1174" s="319"/>
      <c r="BO1174" s="319"/>
      <c r="BP1174" s="319"/>
      <c r="BQ1174" s="319"/>
      <c r="BR1174" s="319"/>
      <c r="BS1174" s="319"/>
      <c r="BT1174" s="319"/>
      <c r="BU1174" s="319"/>
      <c r="BV1174" s="319"/>
      <c r="BW1174" s="319"/>
      <c r="BX1174" s="319"/>
      <c r="BY1174" s="319"/>
      <c r="BZ1174" s="319"/>
      <c r="CA1174" s="319"/>
      <c r="CB1174" s="319"/>
      <c r="CC1174" s="319"/>
      <c r="CD1174" s="319"/>
      <c r="CE1174" s="319"/>
      <c r="CF1174" s="319"/>
      <c r="CG1174" s="319"/>
      <c r="CH1174" s="319"/>
      <c r="CI1174" s="319"/>
      <c r="CJ1174" s="319"/>
      <c r="CK1174" s="319"/>
    </row>
    <row r="1175" spans="1:89">
      <c r="A1175" s="315"/>
      <c r="B1175" s="423"/>
      <c r="C1175" s="424"/>
      <c r="D1175" s="424"/>
      <c r="E1175" s="424"/>
      <c r="F1175" s="424"/>
      <c r="G1175" s="424"/>
      <c r="H1175" s="424"/>
      <c r="I1175" s="424"/>
      <c r="J1175" s="424"/>
      <c r="K1175" s="425"/>
      <c r="L1175" s="320"/>
      <c r="M1175" s="319"/>
      <c r="N1175" s="319"/>
      <c r="O1175" s="319"/>
      <c r="P1175" s="319"/>
      <c r="Q1175" s="319"/>
      <c r="R1175" s="319"/>
      <c r="S1175" s="319"/>
      <c r="T1175" s="319"/>
      <c r="U1175" s="319"/>
      <c r="V1175" s="319"/>
      <c r="W1175" s="319"/>
      <c r="X1175" s="319"/>
      <c r="Y1175" s="319"/>
      <c r="Z1175" s="319"/>
      <c r="AA1175" s="319"/>
      <c r="AB1175" s="319"/>
      <c r="AC1175" s="319"/>
      <c r="AD1175" s="319"/>
      <c r="AE1175" s="319"/>
      <c r="AF1175" s="319"/>
      <c r="AG1175" s="319"/>
      <c r="AH1175" s="319"/>
      <c r="AI1175" s="319"/>
      <c r="AJ1175" s="319"/>
      <c r="AK1175" s="319"/>
      <c r="AL1175" s="319"/>
      <c r="AM1175" s="319"/>
      <c r="AN1175" s="319"/>
      <c r="AO1175" s="319"/>
      <c r="AP1175" s="319"/>
      <c r="AQ1175" s="319"/>
      <c r="AR1175" s="319"/>
      <c r="AS1175" s="319"/>
      <c r="AT1175" s="319"/>
      <c r="AU1175" s="319"/>
      <c r="AV1175" s="319"/>
      <c r="AW1175" s="319"/>
      <c r="AX1175" s="319"/>
      <c r="AY1175" s="319"/>
      <c r="AZ1175" s="319"/>
      <c r="BA1175" s="319"/>
      <c r="BB1175" s="319"/>
      <c r="BC1175" s="319"/>
      <c r="BD1175" s="319"/>
      <c r="BE1175" s="319"/>
      <c r="BF1175" s="319"/>
      <c r="BG1175" s="319"/>
      <c r="BH1175" s="319"/>
      <c r="BI1175" s="319"/>
      <c r="BJ1175" s="319"/>
      <c r="BK1175" s="319"/>
      <c r="BL1175" s="319"/>
      <c r="BM1175" s="319"/>
      <c r="BN1175" s="319"/>
      <c r="BO1175" s="319"/>
      <c r="BP1175" s="319"/>
      <c r="BQ1175" s="319"/>
      <c r="BR1175" s="319"/>
      <c r="BS1175" s="319"/>
      <c r="BT1175" s="319"/>
      <c r="BU1175" s="319"/>
      <c r="BV1175" s="319"/>
      <c r="BW1175" s="319"/>
      <c r="BX1175" s="319"/>
      <c r="BY1175" s="319"/>
      <c r="BZ1175" s="319"/>
      <c r="CA1175" s="319"/>
      <c r="CB1175" s="319"/>
      <c r="CC1175" s="319"/>
      <c r="CD1175" s="319"/>
      <c r="CE1175" s="319"/>
      <c r="CF1175" s="319"/>
      <c r="CG1175" s="319"/>
      <c r="CH1175" s="319"/>
      <c r="CI1175" s="319"/>
      <c r="CJ1175" s="319"/>
      <c r="CK1175" s="319"/>
    </row>
    <row r="1176" spans="1:89">
      <c r="A1176" s="315"/>
      <c r="B1176" s="423"/>
      <c r="C1176" s="424"/>
      <c r="D1176" s="424"/>
      <c r="E1176" s="424"/>
      <c r="F1176" s="424"/>
      <c r="G1176" s="424"/>
      <c r="H1176" s="424"/>
      <c r="I1176" s="424"/>
      <c r="J1176" s="424"/>
      <c r="K1176" s="425"/>
      <c r="L1176" s="320"/>
      <c r="M1176" s="319"/>
      <c r="N1176" s="319"/>
      <c r="O1176" s="319"/>
      <c r="P1176" s="319"/>
      <c r="Q1176" s="319"/>
      <c r="R1176" s="319"/>
      <c r="S1176" s="319"/>
      <c r="T1176" s="319"/>
      <c r="U1176" s="319"/>
      <c r="V1176" s="319"/>
      <c r="W1176" s="319"/>
      <c r="X1176" s="319"/>
      <c r="Y1176" s="319"/>
      <c r="Z1176" s="319"/>
      <c r="AA1176" s="319"/>
      <c r="AB1176" s="319"/>
      <c r="AC1176" s="319"/>
      <c r="AD1176" s="319"/>
      <c r="AE1176" s="319"/>
      <c r="AF1176" s="319"/>
      <c r="AG1176" s="319"/>
      <c r="AH1176" s="319"/>
      <c r="AI1176" s="319"/>
      <c r="AJ1176" s="319"/>
      <c r="AK1176" s="319"/>
      <c r="AL1176" s="319"/>
      <c r="AM1176" s="319"/>
      <c r="AN1176" s="319"/>
      <c r="AO1176" s="319"/>
      <c r="AP1176" s="319"/>
      <c r="AQ1176" s="319"/>
      <c r="AR1176" s="319"/>
      <c r="AS1176" s="319"/>
      <c r="AT1176" s="319"/>
      <c r="AU1176" s="319"/>
      <c r="AV1176" s="319"/>
      <c r="AW1176" s="319"/>
      <c r="AX1176" s="319"/>
      <c r="AY1176" s="319"/>
      <c r="AZ1176" s="319"/>
      <c r="BA1176" s="319"/>
      <c r="BB1176" s="319"/>
      <c r="BC1176" s="319"/>
      <c r="BD1176" s="319"/>
      <c r="BE1176" s="319"/>
      <c r="BF1176" s="319"/>
      <c r="BG1176" s="319"/>
      <c r="BH1176" s="319"/>
      <c r="BI1176" s="319"/>
      <c r="BJ1176" s="319"/>
      <c r="BK1176" s="319"/>
      <c r="BL1176" s="319"/>
      <c r="BM1176" s="319"/>
      <c r="BN1176" s="319"/>
      <c r="BO1176" s="319"/>
      <c r="BP1176" s="319"/>
      <c r="BQ1176" s="319"/>
      <c r="BR1176" s="319"/>
      <c r="BS1176" s="319"/>
      <c r="BT1176" s="319"/>
      <c r="BU1176" s="319"/>
      <c r="BV1176" s="319"/>
      <c r="BW1176" s="319"/>
      <c r="BX1176" s="319"/>
      <c r="BY1176" s="319"/>
      <c r="BZ1176" s="319"/>
      <c r="CA1176" s="319"/>
      <c r="CB1176" s="319"/>
      <c r="CC1176" s="319"/>
      <c r="CD1176" s="319"/>
      <c r="CE1176" s="319"/>
      <c r="CF1176" s="319"/>
      <c r="CG1176" s="319"/>
      <c r="CH1176" s="319"/>
      <c r="CI1176" s="319"/>
      <c r="CJ1176" s="319"/>
      <c r="CK1176" s="319"/>
    </row>
    <row r="1177" spans="1:89">
      <c r="A1177" s="315"/>
      <c r="B1177" s="423"/>
      <c r="C1177" s="424"/>
      <c r="D1177" s="424"/>
      <c r="E1177" s="424"/>
      <c r="F1177" s="424"/>
      <c r="G1177" s="424"/>
      <c r="H1177" s="424"/>
      <c r="I1177" s="424"/>
      <c r="J1177" s="424"/>
      <c r="K1177" s="425"/>
      <c r="L1177" s="320"/>
      <c r="M1177" s="319"/>
      <c r="N1177" s="319"/>
      <c r="O1177" s="319"/>
      <c r="P1177" s="319"/>
      <c r="Q1177" s="319"/>
      <c r="R1177" s="319"/>
      <c r="S1177" s="319"/>
      <c r="T1177" s="319"/>
      <c r="U1177" s="319"/>
      <c r="V1177" s="319"/>
      <c r="W1177" s="319"/>
      <c r="X1177" s="319"/>
      <c r="Y1177" s="319"/>
      <c r="Z1177" s="319"/>
      <c r="AA1177" s="319"/>
      <c r="AB1177" s="319"/>
      <c r="AC1177" s="319"/>
      <c r="AD1177" s="319"/>
      <c r="AE1177" s="319"/>
      <c r="AF1177" s="319"/>
      <c r="AG1177" s="319"/>
      <c r="AH1177" s="319"/>
      <c r="AI1177" s="319"/>
      <c r="AJ1177" s="319"/>
      <c r="AK1177" s="319"/>
      <c r="AL1177" s="319"/>
      <c r="AM1177" s="319"/>
      <c r="AN1177" s="319"/>
      <c r="AO1177" s="319"/>
      <c r="AP1177" s="319"/>
      <c r="AQ1177" s="319"/>
      <c r="AR1177" s="319"/>
      <c r="AS1177" s="319"/>
      <c r="AT1177" s="319"/>
      <c r="AU1177" s="319"/>
      <c r="AV1177" s="319"/>
      <c r="AW1177" s="319"/>
      <c r="AX1177" s="319"/>
      <c r="AY1177" s="319"/>
      <c r="AZ1177" s="319"/>
      <c r="BA1177" s="319"/>
      <c r="BB1177" s="319"/>
      <c r="BC1177" s="319"/>
      <c r="BD1177" s="319"/>
      <c r="BE1177" s="319"/>
      <c r="BF1177" s="319"/>
      <c r="BG1177" s="319"/>
      <c r="BH1177" s="319"/>
      <c r="BI1177" s="319"/>
      <c r="BJ1177" s="319"/>
      <c r="BK1177" s="319"/>
      <c r="BL1177" s="319"/>
      <c r="BM1177" s="319"/>
      <c r="BN1177" s="319"/>
      <c r="BO1177" s="319"/>
      <c r="BP1177" s="319"/>
      <c r="BQ1177" s="319"/>
      <c r="BR1177" s="319"/>
      <c r="BS1177" s="319"/>
      <c r="BT1177" s="319"/>
      <c r="BU1177" s="319"/>
      <c r="BV1177" s="319"/>
      <c r="BW1177" s="319"/>
      <c r="BX1177" s="319"/>
      <c r="BY1177" s="319"/>
      <c r="BZ1177" s="319"/>
      <c r="CA1177" s="319"/>
      <c r="CB1177" s="319"/>
      <c r="CC1177" s="319"/>
      <c r="CD1177" s="319"/>
      <c r="CE1177" s="319"/>
      <c r="CF1177" s="319"/>
      <c r="CG1177" s="319"/>
      <c r="CH1177" s="319"/>
      <c r="CI1177" s="319"/>
      <c r="CJ1177" s="319"/>
      <c r="CK1177" s="319"/>
    </row>
    <row r="1178" spans="1:89">
      <c r="A1178" s="315"/>
      <c r="B1178" s="423"/>
      <c r="C1178" s="424"/>
      <c r="D1178" s="424"/>
      <c r="E1178" s="424"/>
      <c r="F1178" s="424"/>
      <c r="G1178" s="424"/>
      <c r="H1178" s="424"/>
      <c r="I1178" s="424"/>
      <c r="J1178" s="424"/>
      <c r="K1178" s="425"/>
      <c r="L1178" s="320"/>
      <c r="M1178" s="319"/>
      <c r="N1178" s="319"/>
      <c r="O1178" s="319"/>
      <c r="P1178" s="319"/>
      <c r="Q1178" s="319"/>
      <c r="R1178" s="319"/>
      <c r="S1178" s="319"/>
      <c r="T1178" s="319"/>
      <c r="U1178" s="319"/>
      <c r="V1178" s="319"/>
      <c r="W1178" s="319"/>
      <c r="X1178" s="319"/>
      <c r="Y1178" s="319"/>
      <c r="Z1178" s="319"/>
      <c r="AA1178" s="319"/>
      <c r="AB1178" s="319"/>
      <c r="AC1178" s="319"/>
      <c r="AD1178" s="319"/>
      <c r="AE1178" s="319"/>
      <c r="AF1178" s="319"/>
      <c r="AG1178" s="319"/>
      <c r="AH1178" s="319"/>
      <c r="AI1178" s="319"/>
      <c r="AJ1178" s="319"/>
      <c r="AK1178" s="319"/>
      <c r="AL1178" s="319"/>
      <c r="AM1178" s="319"/>
      <c r="AN1178" s="319"/>
      <c r="AO1178" s="319"/>
      <c r="AP1178" s="319"/>
      <c r="AQ1178" s="319"/>
      <c r="AR1178" s="319"/>
      <c r="AS1178" s="319"/>
      <c r="AT1178" s="319"/>
      <c r="AU1178" s="319"/>
      <c r="AV1178" s="319"/>
      <c r="AW1178" s="319"/>
      <c r="AX1178" s="319"/>
      <c r="AY1178" s="319"/>
      <c r="AZ1178" s="319"/>
      <c r="BA1178" s="319"/>
      <c r="BB1178" s="319"/>
      <c r="BC1178" s="319"/>
      <c r="BD1178" s="319"/>
      <c r="BE1178" s="319"/>
      <c r="BF1178" s="319"/>
      <c r="BG1178" s="319"/>
      <c r="BH1178" s="319"/>
      <c r="BI1178" s="319"/>
      <c r="BJ1178" s="319"/>
      <c r="BK1178" s="319"/>
      <c r="BL1178" s="319"/>
      <c r="BM1178" s="319"/>
      <c r="BN1178" s="319"/>
      <c r="BO1178" s="319"/>
      <c r="BP1178" s="319"/>
      <c r="BQ1178" s="319"/>
      <c r="BR1178" s="319"/>
      <c r="BS1178" s="319"/>
      <c r="BT1178" s="319"/>
      <c r="BU1178" s="319"/>
      <c r="BV1178" s="319"/>
      <c r="BW1178" s="319"/>
      <c r="BX1178" s="319"/>
      <c r="BY1178" s="319"/>
      <c r="BZ1178" s="319"/>
      <c r="CA1178" s="319"/>
      <c r="CB1178" s="319"/>
      <c r="CC1178" s="319"/>
      <c r="CD1178" s="319"/>
      <c r="CE1178" s="319"/>
      <c r="CF1178" s="319"/>
      <c r="CG1178" s="319"/>
      <c r="CH1178" s="319"/>
      <c r="CI1178" s="319"/>
      <c r="CJ1178" s="319"/>
      <c r="CK1178" s="319"/>
    </row>
    <row r="1179" spans="1:89">
      <c r="A1179" s="315"/>
      <c r="B1179" s="423"/>
      <c r="C1179" s="424"/>
      <c r="D1179" s="424"/>
      <c r="E1179" s="424"/>
      <c r="F1179" s="424"/>
      <c r="G1179" s="424"/>
      <c r="H1179" s="424"/>
      <c r="I1179" s="424"/>
      <c r="J1179" s="424"/>
      <c r="K1179" s="425"/>
      <c r="L1179" s="320"/>
      <c r="M1179" s="319"/>
      <c r="N1179" s="319"/>
      <c r="O1179" s="319"/>
      <c r="P1179" s="319"/>
      <c r="Q1179" s="319"/>
      <c r="R1179" s="319"/>
      <c r="S1179" s="319"/>
      <c r="T1179" s="319"/>
      <c r="U1179" s="319"/>
      <c r="V1179" s="319"/>
      <c r="W1179" s="319"/>
      <c r="X1179" s="319"/>
      <c r="Y1179" s="319"/>
      <c r="Z1179" s="319"/>
      <c r="AA1179" s="319"/>
      <c r="AB1179" s="319"/>
      <c r="AC1179" s="319"/>
      <c r="AD1179" s="319"/>
      <c r="AE1179" s="319"/>
      <c r="AF1179" s="319"/>
      <c r="AG1179" s="319"/>
      <c r="AH1179" s="319"/>
      <c r="AI1179" s="319"/>
      <c r="AJ1179" s="319"/>
      <c r="AK1179" s="319"/>
      <c r="AL1179" s="319"/>
      <c r="AM1179" s="319"/>
      <c r="AN1179" s="319"/>
      <c r="AO1179" s="319"/>
      <c r="AP1179" s="319"/>
      <c r="AQ1179" s="319"/>
      <c r="AR1179" s="319"/>
      <c r="AS1179" s="319"/>
      <c r="AT1179" s="319"/>
      <c r="AU1179" s="319"/>
      <c r="AV1179" s="319"/>
      <c r="AW1179" s="319"/>
      <c r="AX1179" s="319"/>
      <c r="AY1179" s="319"/>
      <c r="AZ1179" s="319"/>
      <c r="BA1179" s="319"/>
      <c r="BB1179" s="319"/>
      <c r="BC1179" s="319"/>
      <c r="BD1179" s="319"/>
      <c r="BE1179" s="319"/>
      <c r="BF1179" s="319"/>
      <c r="BG1179" s="319"/>
      <c r="BH1179" s="319"/>
      <c r="BI1179" s="319"/>
      <c r="BJ1179" s="319"/>
      <c r="BK1179" s="319"/>
      <c r="BL1179" s="319"/>
      <c r="BM1179" s="319"/>
      <c r="BN1179" s="319"/>
      <c r="BO1179" s="319"/>
      <c r="BP1179" s="319"/>
      <c r="BQ1179" s="319"/>
      <c r="BR1179" s="319"/>
      <c r="BS1179" s="319"/>
      <c r="BT1179" s="319"/>
      <c r="BU1179" s="319"/>
      <c r="BV1179" s="319"/>
      <c r="BW1179" s="319"/>
      <c r="BX1179" s="319"/>
      <c r="BY1179" s="319"/>
      <c r="BZ1179" s="319"/>
      <c r="CA1179" s="319"/>
      <c r="CB1179" s="319"/>
      <c r="CC1179" s="319"/>
      <c r="CD1179" s="319"/>
      <c r="CE1179" s="319"/>
      <c r="CF1179" s="319"/>
      <c r="CG1179" s="319"/>
      <c r="CH1179" s="319"/>
      <c r="CI1179" s="319"/>
      <c r="CJ1179" s="319"/>
      <c r="CK1179" s="319"/>
    </row>
    <row r="1180" spans="1:89">
      <c r="A1180" s="315"/>
      <c r="B1180" s="423"/>
      <c r="C1180" s="424"/>
      <c r="D1180" s="424"/>
      <c r="E1180" s="424"/>
      <c r="F1180" s="424"/>
      <c r="G1180" s="424"/>
      <c r="H1180" s="424"/>
      <c r="I1180" s="424"/>
      <c r="J1180" s="424"/>
      <c r="K1180" s="425"/>
      <c r="L1180" s="320"/>
      <c r="M1180" s="319"/>
      <c r="N1180" s="319"/>
      <c r="O1180" s="319"/>
      <c r="P1180" s="319"/>
      <c r="Q1180" s="319"/>
      <c r="R1180" s="319"/>
      <c r="S1180" s="319"/>
      <c r="T1180" s="319"/>
      <c r="U1180" s="319"/>
      <c r="V1180" s="319"/>
      <c r="W1180" s="319"/>
      <c r="X1180" s="319"/>
      <c r="Y1180" s="319"/>
      <c r="Z1180" s="319"/>
      <c r="AA1180" s="319"/>
      <c r="AB1180" s="319"/>
      <c r="AC1180" s="319"/>
      <c r="AD1180" s="319"/>
      <c r="AE1180" s="319"/>
      <c r="AF1180" s="319"/>
      <c r="AG1180" s="319"/>
      <c r="AH1180" s="319"/>
      <c r="AI1180" s="319"/>
      <c r="AJ1180" s="319"/>
      <c r="AK1180" s="319"/>
      <c r="AL1180" s="319"/>
      <c r="AM1180" s="319"/>
      <c r="AN1180" s="319"/>
      <c r="AO1180" s="319"/>
      <c r="AP1180" s="319"/>
      <c r="AQ1180" s="319"/>
      <c r="AR1180" s="319"/>
      <c r="AS1180" s="319"/>
      <c r="AT1180" s="319"/>
      <c r="AU1180" s="319"/>
      <c r="AV1180" s="319"/>
      <c r="AW1180" s="319"/>
      <c r="AX1180" s="319"/>
      <c r="AY1180" s="319"/>
      <c r="AZ1180" s="319"/>
      <c r="BA1180" s="319"/>
      <c r="BB1180" s="319"/>
      <c r="BC1180" s="319"/>
      <c r="BD1180" s="319"/>
      <c r="BE1180" s="319"/>
      <c r="BF1180" s="319"/>
      <c r="BG1180" s="319"/>
      <c r="BH1180" s="319"/>
      <c r="BI1180" s="319"/>
      <c r="BJ1180" s="319"/>
      <c r="BK1180" s="319"/>
      <c r="BL1180" s="319"/>
      <c r="BM1180" s="319"/>
      <c r="BN1180" s="319"/>
      <c r="BO1180" s="319"/>
      <c r="BP1180" s="319"/>
      <c r="BQ1180" s="319"/>
      <c r="BR1180" s="319"/>
      <c r="BS1180" s="319"/>
      <c r="BT1180" s="319"/>
      <c r="BU1180" s="319"/>
      <c r="BV1180" s="319"/>
      <c r="BW1180" s="319"/>
      <c r="BX1180" s="319"/>
      <c r="BY1180" s="319"/>
      <c r="BZ1180" s="319"/>
      <c r="CA1180" s="319"/>
      <c r="CB1180" s="319"/>
      <c r="CC1180" s="319"/>
      <c r="CD1180" s="319"/>
      <c r="CE1180" s="319"/>
      <c r="CF1180" s="319"/>
      <c r="CG1180" s="319"/>
      <c r="CH1180" s="319"/>
      <c r="CI1180" s="319"/>
      <c r="CJ1180" s="319"/>
      <c r="CK1180" s="319"/>
    </row>
    <row r="1181" spans="1:89">
      <c r="A1181" s="315"/>
      <c r="B1181" s="423"/>
      <c r="C1181" s="424"/>
      <c r="D1181" s="424"/>
      <c r="E1181" s="424"/>
      <c r="F1181" s="424"/>
      <c r="G1181" s="424"/>
      <c r="H1181" s="424"/>
      <c r="I1181" s="424"/>
      <c r="J1181" s="424"/>
      <c r="K1181" s="425"/>
      <c r="L1181" s="320"/>
      <c r="M1181" s="319"/>
      <c r="N1181" s="319"/>
      <c r="O1181" s="319"/>
      <c r="P1181" s="319"/>
      <c r="Q1181" s="319"/>
      <c r="R1181" s="319"/>
      <c r="S1181" s="319"/>
      <c r="T1181" s="319"/>
      <c r="U1181" s="319"/>
      <c r="V1181" s="319"/>
      <c r="W1181" s="319"/>
      <c r="X1181" s="319"/>
      <c r="Y1181" s="319"/>
      <c r="Z1181" s="319"/>
      <c r="AA1181" s="319"/>
      <c r="AB1181" s="319"/>
      <c r="AC1181" s="319"/>
      <c r="AD1181" s="319"/>
      <c r="AE1181" s="319"/>
      <c r="AF1181" s="319"/>
      <c r="AG1181" s="319"/>
      <c r="AH1181" s="319"/>
      <c r="AI1181" s="319"/>
      <c r="AJ1181" s="319"/>
      <c r="AK1181" s="319"/>
      <c r="AL1181" s="319"/>
      <c r="AM1181" s="319"/>
      <c r="AN1181" s="319"/>
      <c r="AO1181" s="319"/>
      <c r="AP1181" s="319"/>
      <c r="AQ1181" s="319"/>
      <c r="AR1181" s="319"/>
      <c r="AS1181" s="319"/>
      <c r="AT1181" s="319"/>
      <c r="AU1181" s="319"/>
      <c r="AV1181" s="319"/>
      <c r="AW1181" s="319"/>
      <c r="AX1181" s="319"/>
      <c r="AY1181" s="319"/>
      <c r="AZ1181" s="319"/>
      <c r="BA1181" s="319"/>
      <c r="BB1181" s="319"/>
      <c r="BC1181" s="319"/>
      <c r="BD1181" s="319"/>
      <c r="BE1181" s="319"/>
      <c r="BF1181" s="319"/>
      <c r="BG1181" s="319"/>
      <c r="BH1181" s="319"/>
      <c r="BI1181" s="319"/>
      <c r="BJ1181" s="319"/>
      <c r="BK1181" s="319"/>
      <c r="BL1181" s="319"/>
      <c r="BM1181" s="319"/>
      <c r="BN1181" s="319"/>
      <c r="BO1181" s="319"/>
      <c r="BP1181" s="319"/>
      <c r="BQ1181" s="319"/>
      <c r="BR1181" s="319"/>
      <c r="BS1181" s="319"/>
      <c r="BT1181" s="319"/>
      <c r="BU1181" s="319"/>
      <c r="BV1181" s="319"/>
      <c r="BW1181" s="319"/>
      <c r="BX1181" s="319"/>
      <c r="BY1181" s="319"/>
      <c r="BZ1181" s="319"/>
      <c r="CA1181" s="319"/>
      <c r="CB1181" s="319"/>
      <c r="CC1181" s="319"/>
      <c r="CD1181" s="319"/>
      <c r="CE1181" s="319"/>
      <c r="CF1181" s="319"/>
      <c r="CG1181" s="319"/>
      <c r="CH1181" s="319"/>
      <c r="CI1181" s="319"/>
      <c r="CJ1181" s="319"/>
      <c r="CK1181" s="319"/>
    </row>
    <row r="1182" spans="1:89">
      <c r="A1182" s="315"/>
      <c r="B1182" s="423"/>
      <c r="C1182" s="424"/>
      <c r="D1182" s="424"/>
      <c r="E1182" s="424"/>
      <c r="F1182" s="424"/>
      <c r="G1182" s="424"/>
      <c r="H1182" s="424"/>
      <c r="I1182" s="424"/>
      <c r="J1182" s="424"/>
      <c r="K1182" s="425"/>
      <c r="L1182" s="320"/>
      <c r="M1182" s="319"/>
      <c r="N1182" s="319"/>
      <c r="O1182" s="319"/>
      <c r="P1182" s="319"/>
      <c r="Q1182" s="319"/>
      <c r="R1182" s="319"/>
      <c r="S1182" s="319"/>
      <c r="T1182" s="319"/>
      <c r="U1182" s="319"/>
      <c r="V1182" s="319"/>
      <c r="W1182" s="319"/>
      <c r="X1182" s="319"/>
      <c r="Y1182" s="319"/>
      <c r="Z1182" s="319"/>
      <c r="AA1182" s="319"/>
      <c r="AB1182" s="319"/>
      <c r="AC1182" s="319"/>
      <c r="AD1182" s="319"/>
      <c r="AE1182" s="319"/>
      <c r="AF1182" s="319"/>
      <c r="AG1182" s="319"/>
      <c r="AH1182" s="319"/>
      <c r="AI1182" s="319"/>
      <c r="AJ1182" s="319"/>
      <c r="AK1182" s="319"/>
      <c r="AL1182" s="319"/>
      <c r="AM1182" s="319"/>
      <c r="AN1182" s="319"/>
      <c r="AO1182" s="319"/>
      <c r="AP1182" s="319"/>
      <c r="AQ1182" s="319"/>
      <c r="AR1182" s="319"/>
      <c r="AS1182" s="319"/>
      <c r="AT1182" s="319"/>
      <c r="AU1182" s="319"/>
      <c r="AV1182" s="319"/>
      <c r="AW1182" s="319"/>
      <c r="AX1182" s="319"/>
      <c r="AY1182" s="319"/>
      <c r="AZ1182" s="319"/>
      <c r="BA1182" s="319"/>
      <c r="BB1182" s="319"/>
      <c r="BC1182" s="319"/>
      <c r="BD1182" s="319"/>
      <c r="BE1182" s="319"/>
      <c r="BF1182" s="319"/>
      <c r="BG1182" s="319"/>
      <c r="BH1182" s="319"/>
      <c r="BI1182" s="319"/>
      <c r="BJ1182" s="319"/>
      <c r="BK1182" s="319"/>
      <c r="BL1182" s="319"/>
      <c r="BM1182" s="319"/>
      <c r="BN1182" s="319"/>
      <c r="BO1182" s="319"/>
      <c r="BP1182" s="319"/>
      <c r="BQ1182" s="319"/>
      <c r="BR1182" s="319"/>
      <c r="BS1182" s="319"/>
      <c r="BT1182" s="319"/>
      <c r="BU1182" s="319"/>
      <c r="BV1182" s="319"/>
      <c r="BW1182" s="319"/>
      <c r="BX1182" s="319"/>
      <c r="BY1182" s="319"/>
      <c r="BZ1182" s="319"/>
      <c r="CA1182" s="319"/>
      <c r="CB1182" s="319"/>
      <c r="CC1182" s="319"/>
      <c r="CD1182" s="319"/>
      <c r="CE1182" s="319"/>
      <c r="CF1182" s="319"/>
      <c r="CG1182" s="319"/>
      <c r="CH1182" s="319"/>
      <c r="CI1182" s="319"/>
      <c r="CJ1182" s="319"/>
      <c r="CK1182" s="319"/>
    </row>
    <row r="1183" spans="1:89">
      <c r="A1183" s="315"/>
      <c r="B1183" s="423"/>
      <c r="C1183" s="424"/>
      <c r="D1183" s="424"/>
      <c r="E1183" s="424"/>
      <c r="F1183" s="424"/>
      <c r="G1183" s="424"/>
      <c r="H1183" s="424"/>
      <c r="I1183" s="424"/>
      <c r="J1183" s="424"/>
      <c r="K1183" s="425"/>
      <c r="L1183" s="320"/>
      <c r="M1183" s="319"/>
      <c r="N1183" s="319"/>
      <c r="O1183" s="319"/>
      <c r="P1183" s="319"/>
      <c r="Q1183" s="319"/>
      <c r="R1183" s="319"/>
      <c r="S1183" s="319"/>
      <c r="T1183" s="319"/>
      <c r="U1183" s="319"/>
      <c r="V1183" s="319"/>
      <c r="W1183" s="319"/>
      <c r="X1183" s="319"/>
      <c r="Y1183" s="319"/>
      <c r="Z1183" s="319"/>
      <c r="AA1183" s="319"/>
      <c r="AB1183" s="319"/>
      <c r="AC1183" s="319"/>
      <c r="AD1183" s="319"/>
      <c r="AE1183" s="319"/>
      <c r="AF1183" s="319"/>
      <c r="AG1183" s="319"/>
      <c r="AH1183" s="319"/>
      <c r="AI1183" s="319"/>
      <c r="AJ1183" s="319"/>
      <c r="AK1183" s="319"/>
      <c r="AL1183" s="319"/>
      <c r="AM1183" s="319"/>
      <c r="AN1183" s="319"/>
      <c r="AO1183" s="319"/>
      <c r="AP1183" s="319"/>
      <c r="AQ1183" s="319"/>
      <c r="AR1183" s="319"/>
      <c r="AS1183" s="319"/>
      <c r="AT1183" s="319"/>
      <c r="AU1183" s="319"/>
      <c r="AV1183" s="319"/>
      <c r="AW1183" s="319"/>
      <c r="AX1183" s="319"/>
      <c r="AY1183" s="319"/>
      <c r="AZ1183" s="319"/>
      <c r="BA1183" s="319"/>
      <c r="BB1183" s="319"/>
      <c r="BC1183" s="319"/>
      <c r="BD1183" s="319"/>
      <c r="BE1183" s="319"/>
      <c r="BF1183" s="319"/>
      <c r="BG1183" s="319"/>
      <c r="BH1183" s="319"/>
      <c r="BI1183" s="319"/>
      <c r="BJ1183" s="319"/>
      <c r="BK1183" s="319"/>
      <c r="BL1183" s="319"/>
      <c r="BM1183" s="319"/>
      <c r="BN1183" s="319"/>
      <c r="BO1183" s="319"/>
      <c r="BP1183" s="319"/>
      <c r="BQ1183" s="319"/>
      <c r="BR1183" s="319"/>
      <c r="BS1183" s="319"/>
      <c r="BT1183" s="319"/>
      <c r="BU1183" s="319"/>
      <c r="BV1183" s="319"/>
      <c r="BW1183" s="319"/>
      <c r="BX1183" s="319"/>
      <c r="BY1183" s="319"/>
      <c r="BZ1183" s="319"/>
      <c r="CA1183" s="319"/>
      <c r="CB1183" s="319"/>
      <c r="CC1183" s="319"/>
      <c r="CD1183" s="319"/>
      <c r="CE1183" s="319"/>
      <c r="CF1183" s="319"/>
      <c r="CG1183" s="319"/>
      <c r="CH1183" s="319"/>
      <c r="CI1183" s="319"/>
      <c r="CJ1183" s="319"/>
      <c r="CK1183" s="319"/>
    </row>
    <row r="1184" spans="1:89">
      <c r="A1184" s="315"/>
      <c r="B1184" s="423"/>
      <c r="C1184" s="424"/>
      <c r="D1184" s="424"/>
      <c r="E1184" s="424"/>
      <c r="F1184" s="424"/>
      <c r="G1184" s="424"/>
      <c r="H1184" s="424"/>
      <c r="I1184" s="424"/>
      <c r="J1184" s="424"/>
      <c r="K1184" s="425"/>
      <c r="L1184" s="320"/>
      <c r="M1184" s="319"/>
      <c r="N1184" s="319"/>
      <c r="O1184" s="319"/>
      <c r="P1184" s="319"/>
      <c r="Q1184" s="319"/>
      <c r="R1184" s="319"/>
      <c r="S1184" s="319"/>
      <c r="T1184" s="319"/>
      <c r="U1184" s="319"/>
      <c r="V1184" s="319"/>
      <c r="W1184" s="319"/>
      <c r="X1184" s="319"/>
      <c r="Y1184" s="319"/>
      <c r="Z1184" s="319"/>
      <c r="AA1184" s="319"/>
      <c r="AB1184" s="319"/>
      <c r="AC1184" s="319"/>
      <c r="AD1184" s="319"/>
      <c r="AE1184" s="319"/>
      <c r="AF1184" s="319"/>
      <c r="AG1184" s="319"/>
      <c r="AH1184" s="319"/>
      <c r="AI1184" s="319"/>
      <c r="AJ1184" s="319"/>
      <c r="AK1184" s="319"/>
      <c r="AL1184" s="319"/>
      <c r="AM1184" s="319"/>
      <c r="AN1184" s="319"/>
      <c r="AO1184" s="319"/>
      <c r="AP1184" s="319"/>
      <c r="AQ1184" s="319"/>
      <c r="AR1184" s="319"/>
      <c r="AS1184" s="319"/>
      <c r="AT1184" s="319"/>
      <c r="AU1184" s="319"/>
      <c r="AV1184" s="319"/>
      <c r="AW1184" s="319"/>
      <c r="AX1184" s="319"/>
      <c r="AY1184" s="319"/>
      <c r="AZ1184" s="319"/>
      <c r="BA1184" s="319"/>
      <c r="BB1184" s="319"/>
      <c r="BC1184" s="319"/>
      <c r="BD1184" s="319"/>
      <c r="BE1184" s="319"/>
      <c r="BF1184" s="319"/>
      <c r="BG1184" s="319"/>
      <c r="BH1184" s="319"/>
      <c r="BI1184" s="319"/>
      <c r="BJ1184" s="319"/>
      <c r="BK1184" s="319"/>
      <c r="BL1184" s="319"/>
      <c r="BM1184" s="319"/>
      <c r="BN1184" s="319"/>
      <c r="BO1184" s="319"/>
      <c r="BP1184" s="319"/>
      <c r="BQ1184" s="319"/>
      <c r="BR1184" s="319"/>
      <c r="BS1184" s="319"/>
      <c r="BT1184" s="319"/>
      <c r="BU1184" s="319"/>
      <c r="BV1184" s="319"/>
      <c r="BW1184" s="319"/>
      <c r="BX1184" s="319"/>
      <c r="BY1184" s="319"/>
      <c r="BZ1184" s="319"/>
      <c r="CA1184" s="319"/>
      <c r="CB1184" s="319"/>
      <c r="CC1184" s="319"/>
      <c r="CD1184" s="319"/>
      <c r="CE1184" s="319"/>
      <c r="CF1184" s="319"/>
      <c r="CG1184" s="319"/>
      <c r="CH1184" s="319"/>
      <c r="CI1184" s="319"/>
      <c r="CJ1184" s="319"/>
      <c r="CK1184" s="319"/>
    </row>
    <row r="1185" spans="1:89">
      <c r="A1185" s="315"/>
      <c r="B1185" s="423"/>
      <c r="C1185" s="424"/>
      <c r="D1185" s="424"/>
      <c r="E1185" s="424"/>
      <c r="F1185" s="424"/>
      <c r="G1185" s="424"/>
      <c r="H1185" s="424"/>
      <c r="I1185" s="424"/>
      <c r="J1185" s="424"/>
      <c r="K1185" s="425"/>
      <c r="L1185" s="320"/>
      <c r="M1185" s="319"/>
      <c r="N1185" s="319"/>
      <c r="O1185" s="319"/>
      <c r="P1185" s="319"/>
      <c r="Q1185" s="319"/>
      <c r="R1185" s="319"/>
      <c r="S1185" s="319"/>
      <c r="T1185" s="319"/>
      <c r="U1185" s="319"/>
      <c r="V1185" s="319"/>
      <c r="W1185" s="319"/>
      <c r="X1185" s="319"/>
      <c r="Y1185" s="319"/>
      <c r="Z1185" s="319"/>
      <c r="AA1185" s="319"/>
      <c r="AB1185" s="319"/>
      <c r="AC1185" s="319"/>
      <c r="AD1185" s="319"/>
      <c r="AE1185" s="319"/>
      <c r="AF1185" s="319"/>
      <c r="AG1185" s="319"/>
      <c r="AH1185" s="319"/>
      <c r="AI1185" s="319"/>
      <c r="AJ1185" s="319"/>
      <c r="AK1185" s="319"/>
      <c r="AL1185" s="319"/>
      <c r="AM1185" s="319"/>
      <c r="AN1185" s="319"/>
      <c r="AO1185" s="319"/>
      <c r="AP1185" s="319"/>
      <c r="AQ1185" s="319"/>
      <c r="AR1185" s="319"/>
      <c r="AS1185" s="319"/>
      <c r="AT1185" s="319"/>
      <c r="AU1185" s="319"/>
      <c r="AV1185" s="319"/>
      <c r="AW1185" s="319"/>
      <c r="AX1185" s="319"/>
      <c r="AY1185" s="319"/>
      <c r="AZ1185" s="319"/>
      <c r="BA1185" s="319"/>
      <c r="BB1185" s="319"/>
      <c r="BC1185" s="319"/>
      <c r="BD1185" s="319"/>
      <c r="BE1185" s="319"/>
      <c r="BF1185" s="319"/>
      <c r="BG1185" s="319"/>
      <c r="BH1185" s="319"/>
      <c r="BI1185" s="319"/>
      <c r="BJ1185" s="319"/>
      <c r="BK1185" s="319"/>
      <c r="BL1185" s="319"/>
      <c r="BM1185" s="319"/>
      <c r="BN1185" s="319"/>
      <c r="BO1185" s="319"/>
      <c r="BP1185" s="319"/>
      <c r="BQ1185" s="319"/>
      <c r="BR1185" s="319"/>
      <c r="BS1185" s="319"/>
      <c r="BT1185" s="319"/>
      <c r="BU1185" s="319"/>
      <c r="BV1185" s="319"/>
      <c r="BW1185" s="319"/>
      <c r="BX1185" s="319"/>
      <c r="BY1185" s="319"/>
      <c r="BZ1185" s="319"/>
      <c r="CA1185" s="319"/>
      <c r="CB1185" s="319"/>
      <c r="CC1185" s="319"/>
      <c r="CD1185" s="319"/>
      <c r="CE1185" s="319"/>
      <c r="CF1185" s="319"/>
      <c r="CG1185" s="319"/>
      <c r="CH1185" s="319"/>
      <c r="CI1185" s="319"/>
      <c r="CJ1185" s="319"/>
      <c r="CK1185" s="319"/>
    </row>
    <row r="1186" spans="1:89">
      <c r="A1186" s="315"/>
      <c r="B1186" s="423"/>
      <c r="C1186" s="424"/>
      <c r="D1186" s="424"/>
      <c r="E1186" s="424"/>
      <c r="F1186" s="424"/>
      <c r="G1186" s="424"/>
      <c r="H1186" s="424"/>
      <c r="I1186" s="424"/>
      <c r="J1186" s="424"/>
      <c r="K1186" s="425"/>
      <c r="L1186" s="320"/>
      <c r="M1186" s="319"/>
      <c r="N1186" s="319"/>
      <c r="O1186" s="319"/>
      <c r="P1186" s="319"/>
      <c r="Q1186" s="319"/>
      <c r="R1186" s="319"/>
      <c r="S1186" s="319"/>
      <c r="T1186" s="319"/>
      <c r="U1186" s="319"/>
      <c r="V1186" s="319"/>
      <c r="W1186" s="319"/>
      <c r="X1186" s="319"/>
      <c r="Y1186" s="319"/>
      <c r="Z1186" s="319"/>
      <c r="AA1186" s="319"/>
      <c r="AB1186" s="319"/>
      <c r="AC1186" s="319"/>
      <c r="AD1186" s="319"/>
      <c r="AE1186" s="319"/>
      <c r="AF1186" s="319"/>
      <c r="AG1186" s="319"/>
      <c r="AH1186" s="319"/>
      <c r="AI1186" s="319"/>
      <c r="AJ1186" s="319"/>
      <c r="AK1186" s="319"/>
      <c r="AL1186" s="319"/>
      <c r="AM1186" s="319"/>
      <c r="AN1186" s="319"/>
      <c r="AO1186" s="319"/>
      <c r="AP1186" s="319"/>
      <c r="AQ1186" s="319"/>
      <c r="AR1186" s="319"/>
      <c r="AS1186" s="319"/>
      <c r="AT1186" s="319"/>
      <c r="AU1186" s="319"/>
      <c r="AV1186" s="319"/>
      <c r="AW1186" s="319"/>
      <c r="AX1186" s="319"/>
      <c r="AY1186" s="319"/>
      <c r="AZ1186" s="319"/>
      <c r="BA1186" s="319"/>
      <c r="BB1186" s="319"/>
      <c r="BC1186" s="319"/>
      <c r="BD1186" s="319"/>
      <c r="BE1186" s="319"/>
      <c r="BF1186" s="319"/>
      <c r="BG1186" s="319"/>
      <c r="BH1186" s="319"/>
      <c r="BI1186" s="319"/>
      <c r="BJ1186" s="319"/>
      <c r="BK1186" s="319"/>
      <c r="BL1186" s="319"/>
      <c r="BM1186" s="319"/>
      <c r="BN1186" s="319"/>
      <c r="BO1186" s="319"/>
      <c r="BP1186" s="319"/>
      <c r="BQ1186" s="319"/>
      <c r="BR1186" s="319"/>
      <c r="BS1186" s="319"/>
      <c r="BT1186" s="319"/>
      <c r="BU1186" s="319"/>
      <c r="BV1186" s="319"/>
      <c r="BW1186" s="319"/>
      <c r="BX1186" s="319"/>
      <c r="BY1186" s="319"/>
      <c r="BZ1186" s="319"/>
      <c r="CA1186" s="319"/>
      <c r="CB1186" s="319"/>
      <c r="CC1186" s="319"/>
      <c r="CD1186" s="319"/>
      <c r="CE1186" s="319"/>
      <c r="CF1186" s="319"/>
      <c r="CG1186" s="319"/>
      <c r="CH1186" s="319"/>
      <c r="CI1186" s="319"/>
      <c r="CJ1186" s="319"/>
      <c r="CK1186" s="319"/>
    </row>
    <row r="1187" spans="1:89">
      <c r="A1187" s="315"/>
      <c r="B1187" s="423"/>
      <c r="C1187" s="424"/>
      <c r="D1187" s="424"/>
      <c r="E1187" s="424"/>
      <c r="F1187" s="424"/>
      <c r="G1187" s="424"/>
      <c r="H1187" s="424"/>
      <c r="I1187" s="424"/>
      <c r="J1187" s="424"/>
      <c r="K1187" s="425"/>
      <c r="L1187" s="320"/>
      <c r="M1187" s="319"/>
      <c r="N1187" s="319"/>
      <c r="O1187" s="319"/>
      <c r="P1187" s="319"/>
      <c r="Q1187" s="319"/>
      <c r="R1187" s="319"/>
      <c r="S1187" s="319"/>
      <c r="T1187" s="319"/>
      <c r="U1187" s="319"/>
      <c r="V1187" s="319"/>
      <c r="W1187" s="319"/>
      <c r="X1187" s="319"/>
      <c r="Y1187" s="319"/>
      <c r="Z1187" s="319"/>
      <c r="AA1187" s="319"/>
      <c r="AB1187" s="319"/>
      <c r="AC1187" s="319"/>
      <c r="AD1187" s="319"/>
      <c r="AE1187" s="319"/>
      <c r="AF1187" s="319"/>
      <c r="AG1187" s="319"/>
      <c r="AH1187" s="319"/>
      <c r="AI1187" s="319"/>
      <c r="AJ1187" s="319"/>
      <c r="AK1187" s="319"/>
      <c r="AL1187" s="319"/>
      <c r="AM1187" s="319"/>
      <c r="AN1187" s="319"/>
      <c r="AO1187" s="319"/>
      <c r="AP1187" s="319"/>
      <c r="AQ1187" s="319"/>
      <c r="AR1187" s="319"/>
      <c r="AS1187" s="319"/>
      <c r="AT1187" s="319"/>
      <c r="AU1187" s="319"/>
      <c r="AV1187" s="319"/>
      <c r="AW1187" s="319"/>
      <c r="AX1187" s="319"/>
      <c r="AY1187" s="319"/>
      <c r="AZ1187" s="319"/>
      <c r="BA1187" s="319"/>
      <c r="BB1187" s="319"/>
      <c r="BC1187" s="319"/>
      <c r="BD1187" s="319"/>
      <c r="BE1187" s="319"/>
      <c r="BF1187" s="319"/>
      <c r="BG1187" s="319"/>
      <c r="BH1187" s="319"/>
      <c r="BI1187" s="319"/>
      <c r="BJ1187" s="319"/>
      <c r="BK1187" s="319"/>
      <c r="BL1187" s="319"/>
      <c r="BM1187" s="319"/>
      <c r="BN1187" s="319"/>
      <c r="BO1187" s="319"/>
      <c r="BP1187" s="319"/>
      <c r="BQ1187" s="319"/>
      <c r="BR1187" s="319"/>
      <c r="BS1187" s="319"/>
      <c r="BT1187" s="319"/>
      <c r="BU1187" s="319"/>
      <c r="BV1187" s="319"/>
      <c r="BW1187" s="319"/>
      <c r="BX1187" s="319"/>
      <c r="BY1187" s="319"/>
      <c r="BZ1187" s="319"/>
      <c r="CA1187" s="319"/>
      <c r="CB1187" s="319"/>
      <c r="CC1187" s="319"/>
      <c r="CD1187" s="319"/>
      <c r="CE1187" s="319"/>
      <c r="CF1187" s="319"/>
      <c r="CG1187" s="319"/>
      <c r="CH1187" s="319"/>
      <c r="CI1187" s="319"/>
      <c r="CJ1187" s="319"/>
      <c r="CK1187" s="319"/>
    </row>
    <row r="1188" spans="1:89">
      <c r="A1188" s="315"/>
      <c r="B1188" s="423"/>
      <c r="C1188" s="424"/>
      <c r="D1188" s="424"/>
      <c r="E1188" s="424"/>
      <c r="F1188" s="424"/>
      <c r="G1188" s="424"/>
      <c r="H1188" s="424"/>
      <c r="I1188" s="424"/>
      <c r="J1188" s="424"/>
      <c r="K1188" s="425"/>
      <c r="L1188" s="320"/>
      <c r="M1188" s="319"/>
      <c r="N1188" s="319"/>
      <c r="O1188" s="319"/>
      <c r="P1188" s="319"/>
      <c r="Q1188" s="319"/>
      <c r="R1188" s="319"/>
      <c r="S1188" s="319"/>
      <c r="T1188" s="319"/>
      <c r="U1188" s="319"/>
      <c r="V1188" s="319"/>
      <c r="W1188" s="319"/>
      <c r="X1188" s="319"/>
      <c r="Y1188" s="319"/>
      <c r="Z1188" s="319"/>
      <c r="AA1188" s="319"/>
      <c r="AB1188" s="319"/>
      <c r="AC1188" s="319"/>
      <c r="AD1188" s="319"/>
      <c r="AE1188" s="319"/>
      <c r="AF1188" s="319"/>
      <c r="AG1188" s="319"/>
      <c r="AH1188" s="319"/>
      <c r="AI1188" s="319"/>
      <c r="AJ1188" s="319"/>
      <c r="AK1188" s="319"/>
      <c r="AL1188" s="319"/>
      <c r="AM1188" s="319"/>
      <c r="AN1188" s="319"/>
      <c r="AO1188" s="319"/>
      <c r="AP1188" s="319"/>
      <c r="AQ1188" s="319"/>
      <c r="AR1188" s="319"/>
      <c r="AS1188" s="319"/>
      <c r="AT1188" s="319"/>
      <c r="AU1188" s="319"/>
      <c r="AV1188" s="319"/>
      <c r="AW1188" s="319"/>
      <c r="AX1188" s="319"/>
      <c r="AY1188" s="319"/>
      <c r="AZ1188" s="319"/>
      <c r="BA1188" s="319"/>
      <c r="BB1188" s="319"/>
      <c r="BC1188" s="319"/>
      <c r="BD1188" s="319"/>
      <c r="BE1188" s="319"/>
      <c r="BF1188" s="319"/>
      <c r="BG1188" s="319"/>
      <c r="BH1188" s="319"/>
      <c r="BI1188" s="319"/>
      <c r="BJ1188" s="319"/>
      <c r="BK1188" s="319"/>
      <c r="BL1188" s="319"/>
      <c r="BM1188" s="319"/>
      <c r="BN1188" s="319"/>
      <c r="BO1188" s="319"/>
      <c r="BP1188" s="319"/>
      <c r="BQ1188" s="319"/>
      <c r="BR1188" s="319"/>
      <c r="BS1188" s="319"/>
      <c r="BT1188" s="319"/>
      <c r="BU1188" s="319"/>
      <c r="BV1188" s="319"/>
      <c r="BW1188" s="319"/>
      <c r="BX1188" s="319"/>
      <c r="BY1188" s="319"/>
      <c r="BZ1188" s="319"/>
      <c r="CA1188" s="319"/>
      <c r="CB1188" s="319"/>
      <c r="CC1188" s="319"/>
      <c r="CD1188" s="319"/>
      <c r="CE1188" s="319"/>
      <c r="CF1188" s="319"/>
      <c r="CG1188" s="319"/>
      <c r="CH1188" s="319"/>
      <c r="CI1188" s="319"/>
      <c r="CJ1188" s="319"/>
      <c r="CK1188" s="319"/>
    </row>
    <row r="1189" spans="1:89">
      <c r="A1189" s="315"/>
      <c r="B1189" s="423"/>
      <c r="C1189" s="424"/>
      <c r="D1189" s="424"/>
      <c r="E1189" s="424"/>
      <c r="F1189" s="424"/>
      <c r="G1189" s="424"/>
      <c r="H1189" s="424"/>
      <c r="I1189" s="424"/>
      <c r="J1189" s="424"/>
      <c r="K1189" s="425"/>
      <c r="L1189" s="320"/>
      <c r="M1189" s="319"/>
      <c r="N1189" s="319"/>
      <c r="O1189" s="319"/>
      <c r="P1189" s="319"/>
      <c r="Q1189" s="319"/>
      <c r="R1189" s="319"/>
      <c r="S1189" s="319"/>
      <c r="T1189" s="319"/>
      <c r="U1189" s="319"/>
      <c r="V1189" s="319"/>
      <c r="W1189" s="319"/>
      <c r="X1189" s="319"/>
      <c r="Y1189" s="319"/>
      <c r="Z1189" s="319"/>
      <c r="AA1189" s="319"/>
      <c r="AB1189" s="319"/>
      <c r="AC1189" s="319"/>
      <c r="AD1189" s="319"/>
      <c r="AE1189" s="319"/>
      <c r="AF1189" s="319"/>
      <c r="AG1189" s="319"/>
      <c r="AH1189" s="319"/>
      <c r="AI1189" s="319"/>
      <c r="AJ1189" s="319"/>
      <c r="AK1189" s="319"/>
      <c r="AL1189" s="319"/>
      <c r="AM1189" s="319"/>
      <c r="AN1189" s="319"/>
      <c r="AO1189" s="319"/>
      <c r="AP1189" s="319"/>
      <c r="AQ1189" s="319"/>
      <c r="AR1189" s="319"/>
      <c r="AS1189" s="319"/>
      <c r="AT1189" s="319"/>
      <c r="AU1189" s="319"/>
      <c r="AV1189" s="319"/>
      <c r="AW1189" s="319"/>
      <c r="AX1189" s="319"/>
      <c r="AY1189" s="319"/>
      <c r="AZ1189" s="319"/>
      <c r="BA1189" s="319"/>
      <c r="BB1189" s="319"/>
      <c r="BC1189" s="319"/>
      <c r="BD1189" s="319"/>
      <c r="BE1189" s="319"/>
      <c r="BF1189" s="319"/>
      <c r="BG1189" s="319"/>
      <c r="BH1189" s="319"/>
      <c r="BI1189" s="319"/>
      <c r="BJ1189" s="319"/>
      <c r="BK1189" s="319"/>
      <c r="BL1189" s="319"/>
      <c r="BM1189" s="319"/>
      <c r="BN1189" s="319"/>
      <c r="BO1189" s="319"/>
      <c r="BP1189" s="319"/>
      <c r="BQ1189" s="319"/>
      <c r="BR1189" s="319"/>
      <c r="BS1189" s="319"/>
      <c r="BT1189" s="319"/>
      <c r="BU1189" s="319"/>
      <c r="BV1189" s="319"/>
      <c r="BW1189" s="319"/>
      <c r="BX1189" s="319"/>
      <c r="BY1189" s="319"/>
      <c r="BZ1189" s="319"/>
      <c r="CA1189" s="319"/>
      <c r="CB1189" s="319"/>
      <c r="CC1189" s="319"/>
      <c r="CD1189" s="319"/>
      <c r="CE1189" s="319"/>
      <c r="CF1189" s="319"/>
      <c r="CG1189" s="319"/>
      <c r="CH1189" s="319"/>
      <c r="CI1189" s="319"/>
      <c r="CJ1189" s="319"/>
      <c r="CK1189" s="319"/>
    </row>
    <row r="1190" spans="1:89">
      <c r="A1190" s="315"/>
      <c r="B1190" s="423"/>
      <c r="C1190" s="424"/>
      <c r="D1190" s="424"/>
      <c r="E1190" s="424"/>
      <c r="F1190" s="424"/>
      <c r="G1190" s="424"/>
      <c r="H1190" s="424"/>
      <c r="I1190" s="424"/>
      <c r="J1190" s="424"/>
      <c r="K1190" s="425"/>
      <c r="L1190" s="320"/>
      <c r="M1190" s="319"/>
      <c r="N1190" s="319"/>
      <c r="O1190" s="319"/>
      <c r="P1190" s="319"/>
      <c r="Q1190" s="319"/>
      <c r="R1190" s="319"/>
      <c r="S1190" s="319"/>
      <c r="T1190" s="319"/>
      <c r="U1190" s="319"/>
      <c r="V1190" s="319"/>
      <c r="W1190" s="319"/>
      <c r="X1190" s="319"/>
      <c r="Y1190" s="319"/>
      <c r="Z1190" s="319"/>
      <c r="AA1190" s="319"/>
      <c r="AB1190" s="319"/>
      <c r="AC1190" s="319"/>
      <c r="AD1190" s="319"/>
      <c r="AE1190" s="319"/>
      <c r="AF1190" s="319"/>
      <c r="AG1190" s="319"/>
      <c r="AH1190" s="319"/>
      <c r="AI1190" s="319"/>
      <c r="AJ1190" s="319"/>
      <c r="AK1190" s="319"/>
      <c r="AL1190" s="319"/>
      <c r="AM1190" s="319"/>
      <c r="AN1190" s="319"/>
      <c r="AO1190" s="319"/>
      <c r="AP1190" s="319"/>
      <c r="AQ1190" s="319"/>
      <c r="AR1190" s="319"/>
      <c r="AS1190" s="319"/>
      <c r="AT1190" s="319"/>
      <c r="AU1190" s="319"/>
      <c r="AV1190" s="319"/>
      <c r="AW1190" s="319"/>
      <c r="AX1190" s="319"/>
      <c r="AY1190" s="319"/>
      <c r="AZ1190" s="319"/>
      <c r="BA1190" s="319"/>
      <c r="BB1190" s="319"/>
      <c r="BC1190" s="319"/>
      <c r="BD1190" s="319"/>
      <c r="BE1190" s="319"/>
      <c r="BF1190" s="319"/>
      <c r="BG1190" s="319"/>
      <c r="BH1190" s="319"/>
      <c r="BI1190" s="319"/>
      <c r="BJ1190" s="319"/>
      <c r="BK1190" s="319"/>
      <c r="BL1190" s="319"/>
      <c r="BM1190" s="319"/>
      <c r="BN1190" s="319"/>
      <c r="BO1190" s="319"/>
      <c r="BP1190" s="319"/>
      <c r="BQ1190" s="319"/>
      <c r="BR1190" s="319"/>
      <c r="BS1190" s="319"/>
      <c r="BT1190" s="319"/>
      <c r="BU1190" s="319"/>
      <c r="BV1190" s="319"/>
      <c r="BW1190" s="319"/>
      <c r="BX1190" s="319"/>
      <c r="BY1190" s="319"/>
      <c r="BZ1190" s="319"/>
      <c r="CA1190" s="319"/>
      <c r="CB1190" s="319"/>
      <c r="CC1190" s="319"/>
      <c r="CD1190" s="319"/>
      <c r="CE1190" s="319"/>
      <c r="CF1190" s="319"/>
      <c r="CG1190" s="319"/>
      <c r="CH1190" s="319"/>
      <c r="CI1190" s="319"/>
      <c r="CJ1190" s="319"/>
      <c r="CK1190" s="319"/>
    </row>
    <row r="1191" spans="1:89">
      <c r="A1191" s="315"/>
      <c r="B1191" s="423"/>
      <c r="C1191" s="424"/>
      <c r="D1191" s="424"/>
      <c r="E1191" s="424"/>
      <c r="F1191" s="424"/>
      <c r="G1191" s="424"/>
      <c r="H1191" s="424"/>
      <c r="I1191" s="424"/>
      <c r="J1191" s="424"/>
      <c r="K1191" s="425"/>
      <c r="L1191" s="320"/>
      <c r="M1191" s="319"/>
      <c r="N1191" s="319"/>
      <c r="O1191" s="319"/>
      <c r="P1191" s="319"/>
      <c r="Q1191" s="319"/>
      <c r="R1191" s="319"/>
      <c r="S1191" s="319"/>
      <c r="T1191" s="319"/>
      <c r="U1191" s="319"/>
      <c r="V1191" s="319"/>
      <c r="W1191" s="319"/>
      <c r="X1191" s="319"/>
      <c r="Y1191" s="319"/>
      <c r="Z1191" s="319"/>
      <c r="AA1191" s="319"/>
      <c r="AB1191" s="319"/>
      <c r="AC1191" s="319"/>
      <c r="AD1191" s="319"/>
      <c r="AE1191" s="319"/>
      <c r="AF1191" s="319"/>
      <c r="AG1191" s="319"/>
      <c r="AH1191" s="319"/>
      <c r="AI1191" s="319"/>
      <c r="AJ1191" s="319"/>
      <c r="AK1191" s="319"/>
      <c r="AL1191" s="319"/>
      <c r="AM1191" s="319"/>
      <c r="AN1191" s="319"/>
      <c r="AO1191" s="319"/>
      <c r="AP1191" s="319"/>
      <c r="AQ1191" s="319"/>
      <c r="AR1191" s="319"/>
      <c r="AS1191" s="319"/>
      <c r="AT1191" s="319"/>
      <c r="AU1191" s="319"/>
      <c r="AV1191" s="319"/>
      <c r="AW1191" s="319"/>
      <c r="AX1191" s="319"/>
      <c r="AY1191" s="319"/>
      <c r="AZ1191" s="319"/>
      <c r="BA1191" s="319"/>
      <c r="BB1191" s="319"/>
      <c r="BC1191" s="319"/>
      <c r="BD1191" s="319"/>
      <c r="BE1191" s="319"/>
      <c r="BF1191" s="319"/>
      <c r="BG1191" s="319"/>
      <c r="BH1191" s="319"/>
      <c r="BI1191" s="319"/>
      <c r="BJ1191" s="319"/>
      <c r="BK1191" s="319"/>
      <c r="BL1191" s="319"/>
      <c r="BM1191" s="319"/>
      <c r="BN1191" s="319"/>
      <c r="BO1191" s="319"/>
      <c r="BP1191" s="319"/>
      <c r="BQ1191" s="319"/>
      <c r="BR1191" s="319"/>
      <c r="BS1191" s="319"/>
      <c r="BT1191" s="319"/>
      <c r="BU1191" s="319"/>
      <c r="BV1191" s="319"/>
      <c r="BW1191" s="319"/>
      <c r="BX1191" s="319"/>
      <c r="BY1191" s="319"/>
      <c r="BZ1191" s="319"/>
      <c r="CA1191" s="319"/>
      <c r="CB1191" s="319"/>
      <c r="CC1191" s="319"/>
      <c r="CD1191" s="319"/>
      <c r="CE1191" s="319"/>
      <c r="CF1191" s="319"/>
      <c r="CG1191" s="319"/>
      <c r="CH1191" s="319"/>
      <c r="CI1191" s="319"/>
      <c r="CJ1191" s="319"/>
      <c r="CK1191" s="319"/>
    </row>
    <row r="1192" spans="1:89">
      <c r="A1192" s="315"/>
      <c r="B1192" s="423"/>
      <c r="C1192" s="424"/>
      <c r="D1192" s="424"/>
      <c r="E1192" s="424"/>
      <c r="F1192" s="424"/>
      <c r="G1192" s="424"/>
      <c r="H1192" s="424"/>
      <c r="I1192" s="424"/>
      <c r="J1192" s="424"/>
      <c r="K1192" s="425"/>
      <c r="L1192" s="320"/>
      <c r="M1192" s="319"/>
      <c r="N1192" s="319"/>
      <c r="O1192" s="319"/>
      <c r="P1192" s="319"/>
      <c r="Q1192" s="319"/>
      <c r="R1192" s="319"/>
      <c r="S1192" s="319"/>
      <c r="T1192" s="319"/>
      <c r="U1192" s="319"/>
      <c r="V1192" s="319"/>
      <c r="W1192" s="319"/>
      <c r="X1192" s="319"/>
      <c r="Y1192" s="319"/>
      <c r="Z1192" s="319"/>
      <c r="AA1192" s="319"/>
      <c r="AB1192" s="319"/>
      <c r="AC1192" s="319"/>
      <c r="AD1192" s="319"/>
      <c r="AE1192" s="319"/>
      <c r="AF1192" s="319"/>
      <c r="AG1192" s="319"/>
      <c r="AH1192" s="319"/>
      <c r="AI1192" s="319"/>
      <c r="AJ1192" s="319"/>
      <c r="AK1192" s="319"/>
      <c r="AL1192" s="319"/>
      <c r="AM1192" s="319"/>
      <c r="AN1192" s="319"/>
      <c r="AO1192" s="319"/>
      <c r="AP1192" s="319"/>
      <c r="AQ1192" s="319"/>
      <c r="AR1192" s="319"/>
      <c r="AS1192" s="319"/>
      <c r="AT1192" s="319"/>
      <c r="AU1192" s="319"/>
      <c r="AV1192" s="319"/>
      <c r="AW1192" s="319"/>
      <c r="AX1192" s="319"/>
      <c r="AY1192" s="319"/>
      <c r="AZ1192" s="319"/>
      <c r="BA1192" s="319"/>
      <c r="BB1192" s="319"/>
      <c r="BC1192" s="319"/>
      <c r="BD1192" s="319"/>
      <c r="BE1192" s="319"/>
      <c r="BF1192" s="319"/>
      <c r="BG1192" s="319"/>
      <c r="BH1192" s="319"/>
      <c r="BI1192" s="319"/>
      <c r="BJ1192" s="319"/>
      <c r="BK1192" s="319"/>
      <c r="BL1192" s="319"/>
      <c r="BM1192" s="319"/>
      <c r="BN1192" s="319"/>
      <c r="BO1192" s="319"/>
      <c r="BP1192" s="319"/>
      <c r="BQ1192" s="319"/>
      <c r="BR1192" s="319"/>
      <c r="BS1192" s="319"/>
      <c r="BT1192" s="319"/>
      <c r="BU1192" s="319"/>
      <c r="BV1192" s="319"/>
      <c r="BW1192" s="319"/>
      <c r="BX1192" s="319"/>
      <c r="BY1192" s="319"/>
      <c r="BZ1192" s="319"/>
      <c r="CA1192" s="319"/>
      <c r="CB1192" s="319"/>
      <c r="CC1192" s="319"/>
      <c r="CD1192" s="319"/>
      <c r="CE1192" s="319"/>
      <c r="CF1192" s="319"/>
      <c r="CG1192" s="319"/>
      <c r="CH1192" s="319"/>
      <c r="CI1192" s="319"/>
      <c r="CJ1192" s="319"/>
      <c r="CK1192" s="319"/>
    </row>
    <row r="1193" spans="1:89">
      <c r="A1193" s="315"/>
      <c r="B1193" s="423"/>
      <c r="C1193" s="424"/>
      <c r="D1193" s="424"/>
      <c r="E1193" s="424"/>
      <c r="F1193" s="424"/>
      <c r="G1193" s="424"/>
      <c r="H1193" s="424"/>
      <c r="I1193" s="424"/>
      <c r="J1193" s="424"/>
      <c r="K1193" s="425"/>
      <c r="L1193" s="320"/>
      <c r="M1193" s="319"/>
      <c r="N1193" s="319"/>
      <c r="O1193" s="319"/>
      <c r="P1193" s="319"/>
      <c r="Q1193" s="319"/>
      <c r="R1193" s="319"/>
      <c r="S1193" s="319"/>
      <c r="T1193" s="319"/>
      <c r="U1193" s="319"/>
      <c r="V1193" s="319"/>
      <c r="W1193" s="319"/>
      <c r="X1193" s="319"/>
      <c r="Y1193" s="319"/>
      <c r="Z1193" s="319"/>
      <c r="AA1193" s="319"/>
      <c r="AB1193" s="319"/>
      <c r="AC1193" s="319"/>
      <c r="AD1193" s="319"/>
      <c r="AE1193" s="319"/>
      <c r="AF1193" s="319"/>
      <c r="AG1193" s="319"/>
      <c r="AH1193" s="319"/>
      <c r="AI1193" s="319"/>
      <c r="AJ1193" s="319"/>
      <c r="AK1193" s="319"/>
      <c r="AL1193" s="319"/>
      <c r="AM1193" s="319"/>
      <c r="AN1193" s="319"/>
      <c r="AO1193" s="319"/>
      <c r="AP1193" s="319"/>
      <c r="AQ1193" s="319"/>
      <c r="AR1193" s="319"/>
      <c r="AS1193" s="319"/>
      <c r="AT1193" s="319"/>
      <c r="AU1193" s="319"/>
      <c r="AV1193" s="319"/>
      <c r="AW1193" s="319"/>
      <c r="AX1193" s="319"/>
      <c r="AY1193" s="319"/>
      <c r="AZ1193" s="319"/>
      <c r="BA1193" s="319"/>
      <c r="BB1193" s="319"/>
      <c r="BC1193" s="319"/>
      <c r="BD1193" s="319"/>
      <c r="BE1193" s="319"/>
      <c r="BF1193" s="319"/>
      <c r="BG1193" s="319"/>
      <c r="BH1193" s="319"/>
      <c r="BI1193" s="319"/>
      <c r="BJ1193" s="319"/>
      <c r="BK1193" s="319"/>
      <c r="BL1193" s="319"/>
      <c r="BM1193" s="319"/>
      <c r="BN1193" s="319"/>
      <c r="BO1193" s="319"/>
      <c r="BP1193" s="319"/>
      <c r="BQ1193" s="319"/>
      <c r="BR1193" s="319"/>
      <c r="BS1193" s="319"/>
      <c r="BT1193" s="319"/>
      <c r="BU1193" s="319"/>
      <c r="BV1193" s="319"/>
      <c r="BW1193" s="319"/>
      <c r="BX1193" s="319"/>
      <c r="BY1193" s="319"/>
      <c r="BZ1193" s="319"/>
      <c r="CA1193" s="319"/>
      <c r="CB1193" s="319"/>
      <c r="CC1193" s="319"/>
      <c r="CD1193" s="319"/>
      <c r="CE1193" s="319"/>
      <c r="CF1193" s="319"/>
      <c r="CG1193" s="319"/>
      <c r="CH1193" s="319"/>
      <c r="CI1193" s="319"/>
      <c r="CJ1193" s="319"/>
      <c r="CK1193" s="319"/>
    </row>
    <row r="1194" spans="1:89">
      <c r="A1194" s="315"/>
      <c r="B1194" s="423"/>
      <c r="C1194" s="424"/>
      <c r="D1194" s="424"/>
      <c r="E1194" s="424"/>
      <c r="F1194" s="424"/>
      <c r="G1194" s="424"/>
      <c r="H1194" s="424"/>
      <c r="I1194" s="424"/>
      <c r="J1194" s="424"/>
      <c r="K1194" s="425"/>
      <c r="L1194" s="320"/>
      <c r="M1194" s="319"/>
      <c r="N1194" s="319"/>
      <c r="O1194" s="319"/>
      <c r="P1194" s="319"/>
      <c r="Q1194" s="319"/>
      <c r="R1194" s="319"/>
      <c r="S1194" s="319"/>
      <c r="T1194" s="319"/>
      <c r="U1194" s="319"/>
      <c r="V1194" s="319"/>
      <c r="W1194" s="319"/>
      <c r="X1194" s="319"/>
      <c r="Y1194" s="319"/>
      <c r="Z1194" s="319"/>
      <c r="AA1194" s="319"/>
      <c r="AB1194" s="319"/>
      <c r="AC1194" s="319"/>
      <c r="AD1194" s="319"/>
      <c r="AE1194" s="319"/>
      <c r="AF1194" s="319"/>
      <c r="AG1194" s="319"/>
      <c r="AH1194" s="319"/>
      <c r="AI1194" s="319"/>
      <c r="AJ1194" s="319"/>
      <c r="AK1194" s="319"/>
      <c r="AL1194" s="319"/>
      <c r="AM1194" s="319"/>
      <c r="AN1194" s="319"/>
      <c r="AO1194" s="319"/>
      <c r="AP1194" s="319"/>
      <c r="AQ1194" s="319"/>
      <c r="AR1194" s="319"/>
      <c r="AS1194" s="319"/>
      <c r="AT1194" s="319"/>
      <c r="AU1194" s="319"/>
      <c r="AV1194" s="319"/>
      <c r="AW1194" s="319"/>
      <c r="AX1194" s="319"/>
      <c r="AY1194" s="319"/>
      <c r="AZ1194" s="319"/>
      <c r="BA1194" s="319"/>
      <c r="BB1194" s="319"/>
      <c r="BC1194" s="319"/>
      <c r="BD1194" s="319"/>
      <c r="BE1194" s="319"/>
      <c r="BF1194" s="319"/>
      <c r="BG1194" s="319"/>
      <c r="BH1194" s="319"/>
      <c r="BI1194" s="319"/>
      <c r="BJ1194" s="319"/>
      <c r="BK1194" s="319"/>
      <c r="BL1194" s="319"/>
      <c r="BM1194" s="319"/>
      <c r="BN1194" s="319"/>
      <c r="BO1194" s="319"/>
      <c r="BP1194" s="319"/>
      <c r="BQ1194" s="319"/>
      <c r="BR1194" s="319"/>
      <c r="BS1194" s="319"/>
      <c r="BT1194" s="319"/>
      <c r="BU1194" s="319"/>
      <c r="BV1194" s="319"/>
      <c r="BW1194" s="319"/>
      <c r="BX1194" s="319"/>
      <c r="BY1194" s="319"/>
      <c r="BZ1194" s="319"/>
      <c r="CA1194" s="319"/>
      <c r="CB1194" s="319"/>
      <c r="CC1194" s="319"/>
      <c r="CD1194" s="319"/>
      <c r="CE1194" s="319"/>
      <c r="CF1194" s="319"/>
      <c r="CG1194" s="319"/>
      <c r="CH1194" s="319"/>
      <c r="CI1194" s="319"/>
      <c r="CJ1194" s="319"/>
      <c r="CK1194" s="319"/>
    </row>
    <row r="1195" spans="1:89">
      <c r="A1195" s="315"/>
      <c r="B1195" s="423"/>
      <c r="C1195" s="424"/>
      <c r="D1195" s="424"/>
      <c r="E1195" s="424"/>
      <c r="F1195" s="424"/>
      <c r="G1195" s="424"/>
      <c r="H1195" s="424"/>
      <c r="I1195" s="424"/>
      <c r="J1195" s="424"/>
      <c r="K1195" s="425"/>
      <c r="L1195" s="320"/>
      <c r="M1195" s="319"/>
      <c r="N1195" s="319"/>
      <c r="O1195" s="319"/>
      <c r="P1195" s="319"/>
      <c r="Q1195" s="319"/>
      <c r="R1195" s="319"/>
      <c r="S1195" s="319"/>
      <c r="T1195" s="319"/>
      <c r="U1195" s="319"/>
      <c r="V1195" s="319"/>
      <c r="W1195" s="319"/>
      <c r="X1195" s="319"/>
      <c r="Y1195" s="319"/>
      <c r="Z1195" s="319"/>
      <c r="AA1195" s="319"/>
      <c r="AB1195" s="319"/>
      <c r="AC1195" s="319"/>
      <c r="AD1195" s="319"/>
      <c r="AE1195" s="319"/>
      <c r="AF1195" s="319"/>
      <c r="AG1195" s="319"/>
      <c r="AH1195" s="319"/>
      <c r="AI1195" s="319"/>
      <c r="AJ1195" s="319"/>
      <c r="AK1195" s="319"/>
      <c r="AL1195" s="319"/>
      <c r="AM1195" s="319"/>
      <c r="AN1195" s="319"/>
      <c r="AO1195" s="319"/>
      <c r="AP1195" s="319"/>
      <c r="AQ1195" s="319"/>
      <c r="AR1195" s="319"/>
      <c r="AS1195" s="319"/>
      <c r="AT1195" s="319"/>
      <c r="AU1195" s="319"/>
      <c r="AV1195" s="319"/>
      <c r="AW1195" s="319"/>
      <c r="AX1195" s="319"/>
      <c r="AY1195" s="319"/>
      <c r="AZ1195" s="319"/>
      <c r="BA1195" s="319"/>
      <c r="BB1195" s="319"/>
      <c r="BC1195" s="319"/>
      <c r="BD1195" s="319"/>
      <c r="BE1195" s="319"/>
      <c r="BF1195" s="319"/>
      <c r="BG1195" s="319"/>
      <c r="BH1195" s="319"/>
      <c r="BI1195" s="319"/>
      <c r="BJ1195" s="319"/>
      <c r="BK1195" s="319"/>
      <c r="BL1195" s="319"/>
      <c r="BM1195" s="319"/>
      <c r="BN1195" s="319"/>
      <c r="BO1195" s="319"/>
      <c r="BP1195" s="319"/>
      <c r="BQ1195" s="319"/>
      <c r="BR1195" s="319"/>
      <c r="BS1195" s="319"/>
      <c r="BT1195" s="319"/>
      <c r="BU1195" s="319"/>
      <c r="BV1195" s="319"/>
      <c r="BW1195" s="319"/>
      <c r="BX1195" s="319"/>
      <c r="BY1195" s="319"/>
      <c r="BZ1195" s="319"/>
      <c r="CA1195" s="319"/>
      <c r="CB1195" s="319"/>
      <c r="CC1195" s="319"/>
      <c r="CD1195" s="319"/>
      <c r="CE1195" s="319"/>
      <c r="CF1195" s="319"/>
      <c r="CG1195" s="319"/>
      <c r="CH1195" s="319"/>
      <c r="CI1195" s="319"/>
      <c r="CJ1195" s="319"/>
      <c r="CK1195" s="319"/>
    </row>
    <row r="1196" spans="1:89">
      <c r="A1196" s="315"/>
      <c r="B1196" s="423"/>
      <c r="C1196" s="424"/>
      <c r="D1196" s="424"/>
      <c r="E1196" s="424"/>
      <c r="F1196" s="424"/>
      <c r="G1196" s="424"/>
      <c r="H1196" s="424"/>
      <c r="I1196" s="424"/>
      <c r="J1196" s="424"/>
      <c r="K1196" s="425"/>
      <c r="L1196" s="320"/>
      <c r="M1196" s="319"/>
      <c r="N1196" s="319"/>
      <c r="O1196" s="319"/>
      <c r="P1196" s="319"/>
      <c r="Q1196" s="319"/>
      <c r="R1196" s="319"/>
      <c r="S1196" s="319"/>
      <c r="T1196" s="319"/>
      <c r="U1196" s="319"/>
      <c r="V1196" s="319"/>
      <c r="W1196" s="319"/>
      <c r="X1196" s="319"/>
      <c r="Y1196" s="319"/>
      <c r="Z1196" s="319"/>
      <c r="AA1196" s="319"/>
      <c r="AB1196" s="319"/>
      <c r="AC1196" s="319"/>
      <c r="AD1196" s="319"/>
      <c r="AE1196" s="319"/>
      <c r="AF1196" s="319"/>
      <c r="AG1196" s="319"/>
      <c r="AH1196" s="319"/>
      <c r="AI1196" s="319"/>
      <c r="AJ1196" s="319"/>
      <c r="AK1196" s="319"/>
      <c r="AL1196" s="319"/>
      <c r="AM1196" s="319"/>
      <c r="AN1196" s="319"/>
      <c r="AO1196" s="319"/>
      <c r="AP1196" s="319"/>
      <c r="AQ1196" s="319"/>
      <c r="AR1196" s="319"/>
      <c r="AS1196" s="319"/>
      <c r="AT1196" s="319"/>
      <c r="AU1196" s="319"/>
      <c r="AV1196" s="319"/>
      <c r="AW1196" s="319"/>
      <c r="AX1196" s="319"/>
      <c r="AY1196" s="319"/>
      <c r="AZ1196" s="319"/>
      <c r="BA1196" s="319"/>
      <c r="BB1196" s="319"/>
      <c r="BC1196" s="319"/>
      <c r="BD1196" s="319"/>
      <c r="BE1196" s="319"/>
      <c r="BF1196" s="319"/>
      <c r="BG1196" s="319"/>
      <c r="BH1196" s="319"/>
      <c r="BI1196" s="319"/>
      <c r="BJ1196" s="319"/>
      <c r="BK1196" s="319"/>
      <c r="BL1196" s="319"/>
      <c r="BM1196" s="319"/>
      <c r="BN1196" s="319"/>
      <c r="BO1196" s="319"/>
      <c r="BP1196" s="319"/>
      <c r="BQ1196" s="319"/>
      <c r="BR1196" s="319"/>
      <c r="BS1196" s="319"/>
      <c r="BT1196" s="319"/>
      <c r="BU1196" s="319"/>
      <c r="BV1196" s="319"/>
      <c r="BW1196" s="319"/>
      <c r="BX1196" s="319"/>
      <c r="BY1196" s="319"/>
      <c r="BZ1196" s="319"/>
      <c r="CA1196" s="319"/>
      <c r="CB1196" s="319"/>
      <c r="CC1196" s="319"/>
      <c r="CD1196" s="319"/>
      <c r="CE1196" s="319"/>
      <c r="CF1196" s="319"/>
      <c r="CG1196" s="319"/>
      <c r="CH1196" s="319"/>
      <c r="CI1196" s="319"/>
      <c r="CJ1196" s="319"/>
      <c r="CK1196" s="319"/>
    </row>
    <row r="1197" spans="1:89">
      <c r="A1197" s="315"/>
      <c r="B1197" s="423"/>
      <c r="C1197" s="424"/>
      <c r="D1197" s="424"/>
      <c r="E1197" s="424"/>
      <c r="F1197" s="424"/>
      <c r="G1197" s="424"/>
      <c r="H1197" s="424"/>
      <c r="I1197" s="424"/>
      <c r="J1197" s="424"/>
      <c r="K1197" s="425"/>
      <c r="L1197" s="320"/>
      <c r="M1197" s="319"/>
      <c r="N1197" s="319"/>
      <c r="O1197" s="319"/>
      <c r="P1197" s="319"/>
      <c r="Q1197" s="319"/>
      <c r="R1197" s="319"/>
      <c r="S1197" s="319"/>
      <c r="T1197" s="319"/>
      <c r="U1197" s="319"/>
      <c r="V1197" s="319"/>
      <c r="W1197" s="319"/>
      <c r="X1197" s="319"/>
      <c r="Y1197" s="319"/>
      <c r="Z1197" s="319"/>
      <c r="AA1197" s="319"/>
      <c r="AB1197" s="319"/>
      <c r="AC1197" s="319"/>
      <c r="AD1197" s="319"/>
      <c r="AE1197" s="319"/>
      <c r="AF1197" s="319"/>
      <c r="AG1197" s="319"/>
      <c r="AH1197" s="319"/>
      <c r="AI1197" s="319"/>
      <c r="AJ1197" s="319"/>
      <c r="AK1197" s="319"/>
      <c r="AL1197" s="319"/>
      <c r="AM1197" s="319"/>
      <c r="AN1197" s="319"/>
      <c r="AO1197" s="319"/>
      <c r="AP1197" s="319"/>
      <c r="AQ1197" s="319"/>
      <c r="AR1197" s="319"/>
      <c r="AS1197" s="319"/>
      <c r="AT1197" s="319"/>
      <c r="AU1197" s="319"/>
      <c r="AV1197" s="319"/>
      <c r="AW1197" s="319"/>
      <c r="AX1197" s="319"/>
      <c r="AY1197" s="319"/>
      <c r="AZ1197" s="319"/>
      <c r="BA1197" s="319"/>
      <c r="BB1197" s="319"/>
      <c r="BC1197" s="319"/>
      <c r="BD1197" s="319"/>
      <c r="BE1197" s="319"/>
      <c r="BF1197" s="319"/>
      <c r="BG1197" s="319"/>
      <c r="BH1197" s="319"/>
      <c r="BI1197" s="319"/>
      <c r="BJ1197" s="319"/>
      <c r="BK1197" s="319"/>
      <c r="BL1197" s="319"/>
      <c r="BM1197" s="319"/>
      <c r="BN1197" s="319"/>
      <c r="BO1197" s="319"/>
      <c r="BP1197" s="319"/>
      <c r="BQ1197" s="319"/>
      <c r="BR1197" s="319"/>
      <c r="BS1197" s="319"/>
      <c r="BT1197" s="319"/>
      <c r="BU1197" s="319"/>
      <c r="BV1197" s="319"/>
      <c r="BW1197" s="319"/>
      <c r="BX1197" s="319"/>
      <c r="BY1197" s="319"/>
      <c r="BZ1197" s="319"/>
      <c r="CA1197" s="319"/>
      <c r="CB1197" s="319"/>
      <c r="CC1197" s="319"/>
      <c r="CD1197" s="319"/>
      <c r="CE1197" s="319"/>
      <c r="CF1197" s="319"/>
      <c r="CG1197" s="319"/>
      <c r="CH1197" s="319"/>
      <c r="CI1197" s="319"/>
      <c r="CJ1197" s="319"/>
      <c r="CK1197" s="319"/>
    </row>
    <row r="1198" spans="1:89">
      <c r="A1198" s="315"/>
      <c r="B1198" s="423"/>
      <c r="C1198" s="424"/>
      <c r="D1198" s="424"/>
      <c r="E1198" s="424"/>
      <c r="F1198" s="424"/>
      <c r="G1198" s="424"/>
      <c r="H1198" s="424"/>
      <c r="I1198" s="424"/>
      <c r="J1198" s="424"/>
      <c r="K1198" s="425"/>
      <c r="L1198" s="320"/>
      <c r="M1198" s="319"/>
      <c r="N1198" s="319"/>
      <c r="O1198" s="319"/>
      <c r="P1198" s="319"/>
      <c r="Q1198" s="319"/>
      <c r="R1198" s="319"/>
      <c r="S1198" s="319"/>
      <c r="T1198" s="319"/>
      <c r="U1198" s="319"/>
      <c r="V1198" s="319"/>
      <c r="W1198" s="319"/>
      <c r="X1198" s="319"/>
      <c r="Y1198" s="319"/>
      <c r="Z1198" s="319"/>
      <c r="AA1198" s="319"/>
      <c r="AB1198" s="319"/>
      <c r="AC1198" s="319"/>
      <c r="AD1198" s="319"/>
      <c r="AE1198" s="319"/>
      <c r="AF1198" s="319"/>
      <c r="AG1198" s="319"/>
      <c r="AH1198" s="319"/>
      <c r="AI1198" s="319"/>
      <c r="AJ1198" s="319"/>
      <c r="AK1198" s="319"/>
      <c r="AL1198" s="319"/>
      <c r="AM1198" s="319"/>
      <c r="AN1198" s="319"/>
      <c r="AO1198" s="319"/>
      <c r="AP1198" s="319"/>
      <c r="AQ1198" s="319"/>
      <c r="AR1198" s="319"/>
      <c r="AS1198" s="319"/>
      <c r="AT1198" s="319"/>
      <c r="AU1198" s="319"/>
      <c r="AV1198" s="319"/>
      <c r="AW1198" s="319"/>
      <c r="AX1198" s="319"/>
      <c r="AY1198" s="319"/>
      <c r="AZ1198" s="319"/>
      <c r="BA1198" s="319"/>
      <c r="BB1198" s="319"/>
      <c r="BC1198" s="319"/>
      <c r="BD1198" s="319"/>
      <c r="BE1198" s="319"/>
      <c r="BF1198" s="319"/>
      <c r="BG1198" s="319"/>
      <c r="BH1198" s="319"/>
      <c r="BI1198" s="319"/>
      <c r="BJ1198" s="319"/>
      <c r="BK1198" s="319"/>
      <c r="BL1198" s="319"/>
      <c r="BM1198" s="319"/>
      <c r="BN1198" s="319"/>
      <c r="BO1198" s="319"/>
      <c r="BP1198" s="319"/>
      <c r="BQ1198" s="319"/>
      <c r="BR1198" s="319"/>
      <c r="BS1198" s="319"/>
      <c r="BT1198" s="319"/>
      <c r="BU1198" s="319"/>
      <c r="BV1198" s="319"/>
      <c r="BW1198" s="319"/>
      <c r="BX1198" s="319"/>
      <c r="BY1198" s="319"/>
      <c r="BZ1198" s="319"/>
      <c r="CA1198" s="319"/>
      <c r="CB1198" s="319"/>
      <c r="CC1198" s="319"/>
      <c r="CD1198" s="319"/>
      <c r="CE1198" s="319"/>
      <c r="CF1198" s="319"/>
      <c r="CG1198" s="319"/>
      <c r="CH1198" s="319"/>
      <c r="CI1198" s="319"/>
      <c r="CJ1198" s="319"/>
      <c r="CK1198" s="319"/>
    </row>
    <row r="1199" spans="1:89">
      <c r="A1199" s="315"/>
      <c r="B1199" s="423"/>
      <c r="C1199" s="424"/>
      <c r="D1199" s="424"/>
      <c r="E1199" s="424"/>
      <c r="F1199" s="424"/>
      <c r="G1199" s="424"/>
      <c r="H1199" s="424"/>
      <c r="I1199" s="424"/>
      <c r="J1199" s="424"/>
      <c r="K1199" s="425"/>
      <c r="L1199" s="320"/>
      <c r="M1199" s="319"/>
      <c r="N1199" s="319"/>
      <c r="O1199" s="319"/>
      <c r="P1199" s="319"/>
      <c r="Q1199" s="319"/>
      <c r="R1199" s="319"/>
      <c r="S1199" s="319"/>
      <c r="T1199" s="319"/>
      <c r="U1199" s="319"/>
      <c r="V1199" s="319"/>
      <c r="W1199" s="319"/>
      <c r="X1199" s="319"/>
      <c r="Y1199" s="319"/>
      <c r="Z1199" s="319"/>
      <c r="AA1199" s="319"/>
      <c r="AB1199" s="319"/>
      <c r="AC1199" s="319"/>
      <c r="AD1199" s="319"/>
      <c r="AE1199" s="319"/>
      <c r="AF1199" s="319"/>
      <c r="AG1199" s="319"/>
      <c r="AH1199" s="319"/>
      <c r="AI1199" s="319"/>
      <c r="AJ1199" s="319"/>
      <c r="AK1199" s="319"/>
      <c r="AL1199" s="319"/>
      <c r="AM1199" s="319"/>
      <c r="AN1199" s="319"/>
      <c r="AO1199" s="319"/>
      <c r="AP1199" s="319"/>
      <c r="AQ1199" s="319"/>
      <c r="AR1199" s="319"/>
      <c r="AS1199" s="319"/>
      <c r="AT1199" s="319"/>
      <c r="AU1199" s="319"/>
      <c r="AV1199" s="319"/>
      <c r="AW1199" s="319"/>
      <c r="AX1199" s="319"/>
      <c r="AY1199" s="319"/>
      <c r="AZ1199" s="319"/>
      <c r="BA1199" s="319"/>
      <c r="BB1199" s="319"/>
      <c r="BC1199" s="319"/>
      <c r="BD1199" s="319"/>
      <c r="BE1199" s="319"/>
      <c r="BF1199" s="319"/>
      <c r="BG1199" s="319"/>
      <c r="BH1199" s="319"/>
      <c r="BI1199" s="319"/>
      <c r="BJ1199" s="319"/>
      <c r="BK1199" s="319"/>
      <c r="BL1199" s="319"/>
      <c r="BM1199" s="319"/>
      <c r="BN1199" s="319"/>
      <c r="BO1199" s="319"/>
      <c r="BP1199" s="319"/>
      <c r="BQ1199" s="319"/>
      <c r="BR1199" s="319"/>
      <c r="BS1199" s="319"/>
      <c r="BT1199" s="319"/>
      <c r="BU1199" s="319"/>
      <c r="BV1199" s="319"/>
      <c r="BW1199" s="319"/>
      <c r="BX1199" s="319"/>
      <c r="BY1199" s="319"/>
      <c r="BZ1199" s="319"/>
      <c r="CA1199" s="319"/>
      <c r="CB1199" s="319"/>
      <c r="CC1199" s="319"/>
      <c r="CD1199" s="319"/>
      <c r="CE1199" s="319"/>
      <c r="CF1199" s="319"/>
      <c r="CG1199" s="319"/>
      <c r="CH1199" s="319"/>
      <c r="CI1199" s="319"/>
      <c r="CJ1199" s="319"/>
      <c r="CK1199" s="319"/>
    </row>
    <row r="1200" spans="1:89">
      <c r="A1200" s="315"/>
      <c r="B1200" s="423"/>
      <c r="C1200" s="424"/>
      <c r="D1200" s="424"/>
      <c r="E1200" s="424"/>
      <c r="F1200" s="424"/>
      <c r="G1200" s="424"/>
      <c r="H1200" s="424"/>
      <c r="I1200" s="424"/>
      <c r="J1200" s="424"/>
      <c r="K1200" s="425"/>
      <c r="L1200" s="320"/>
      <c r="M1200" s="319"/>
      <c r="N1200" s="319"/>
      <c r="O1200" s="319"/>
      <c r="P1200" s="319"/>
      <c r="Q1200" s="319"/>
      <c r="R1200" s="319"/>
      <c r="S1200" s="319"/>
      <c r="T1200" s="319"/>
      <c r="U1200" s="319"/>
      <c r="V1200" s="319"/>
      <c r="W1200" s="319"/>
      <c r="X1200" s="319"/>
      <c r="Y1200" s="319"/>
      <c r="Z1200" s="319"/>
      <c r="AA1200" s="319"/>
      <c r="AB1200" s="319"/>
      <c r="AC1200" s="319"/>
      <c r="AD1200" s="319"/>
      <c r="AE1200" s="319"/>
      <c r="AF1200" s="319"/>
      <c r="AG1200" s="319"/>
      <c r="AH1200" s="319"/>
      <c r="AI1200" s="319"/>
      <c r="AJ1200" s="319"/>
      <c r="AK1200" s="319"/>
      <c r="AL1200" s="319"/>
      <c r="AM1200" s="319"/>
      <c r="AN1200" s="319"/>
      <c r="AO1200" s="319"/>
      <c r="AP1200" s="319"/>
      <c r="AQ1200" s="319"/>
      <c r="AR1200" s="319"/>
      <c r="AS1200" s="319"/>
      <c r="AT1200" s="319"/>
      <c r="AU1200" s="319"/>
      <c r="AV1200" s="319"/>
      <c r="AW1200" s="319"/>
      <c r="AX1200" s="319"/>
      <c r="AY1200" s="319"/>
      <c r="AZ1200" s="319"/>
      <c r="BA1200" s="319"/>
      <c r="BB1200" s="319"/>
      <c r="BC1200" s="319"/>
      <c r="BD1200" s="319"/>
      <c r="BE1200" s="319"/>
      <c r="BF1200" s="319"/>
      <c r="BG1200" s="319"/>
      <c r="BH1200" s="319"/>
      <c r="BI1200" s="319"/>
      <c r="BJ1200" s="319"/>
      <c r="BK1200" s="319"/>
      <c r="BL1200" s="319"/>
      <c r="BM1200" s="319"/>
      <c r="BN1200" s="319"/>
      <c r="BO1200" s="319"/>
      <c r="BP1200" s="319"/>
      <c r="BQ1200" s="319"/>
      <c r="BR1200" s="319"/>
      <c r="BS1200" s="319"/>
      <c r="BT1200" s="319"/>
      <c r="BU1200" s="319"/>
      <c r="BV1200" s="319"/>
      <c r="BW1200" s="319"/>
      <c r="BX1200" s="319"/>
      <c r="BY1200" s="319"/>
      <c r="BZ1200" s="319"/>
      <c r="CA1200" s="319"/>
      <c r="CB1200" s="319"/>
      <c r="CC1200" s="319"/>
      <c r="CD1200" s="319"/>
      <c r="CE1200" s="319"/>
      <c r="CF1200" s="319"/>
      <c r="CG1200" s="319"/>
      <c r="CH1200" s="319"/>
      <c r="CI1200" s="319"/>
      <c r="CJ1200" s="319"/>
      <c r="CK1200" s="319"/>
    </row>
    <row r="1201" spans="1:89">
      <c r="A1201" s="315"/>
      <c r="B1201" s="423"/>
      <c r="C1201" s="424"/>
      <c r="D1201" s="424"/>
      <c r="E1201" s="424"/>
      <c r="F1201" s="424"/>
      <c r="G1201" s="424"/>
      <c r="H1201" s="424"/>
      <c r="I1201" s="424"/>
      <c r="J1201" s="424"/>
      <c r="K1201" s="425"/>
      <c r="L1201" s="320"/>
      <c r="M1201" s="319"/>
      <c r="N1201" s="319"/>
      <c r="O1201" s="319"/>
      <c r="P1201" s="319"/>
      <c r="Q1201" s="319"/>
      <c r="R1201" s="319"/>
      <c r="S1201" s="319"/>
      <c r="T1201" s="319"/>
      <c r="U1201" s="319"/>
      <c r="V1201" s="319"/>
      <c r="W1201" s="319"/>
      <c r="X1201" s="319"/>
      <c r="Y1201" s="319"/>
      <c r="Z1201" s="319"/>
      <c r="AA1201" s="319"/>
      <c r="AB1201" s="319"/>
      <c r="AC1201" s="319"/>
      <c r="AD1201" s="319"/>
      <c r="AE1201" s="319"/>
      <c r="AF1201" s="319"/>
      <c r="AG1201" s="319"/>
      <c r="AH1201" s="319"/>
      <c r="AI1201" s="319"/>
      <c r="AJ1201" s="319"/>
      <c r="AK1201" s="319"/>
      <c r="AL1201" s="319"/>
      <c r="AM1201" s="319"/>
      <c r="AN1201" s="319"/>
      <c r="AO1201" s="319"/>
      <c r="AP1201" s="319"/>
      <c r="AQ1201" s="319"/>
      <c r="AR1201" s="319"/>
      <c r="AS1201" s="319"/>
      <c r="AT1201" s="319"/>
      <c r="AU1201" s="319"/>
      <c r="AV1201" s="319"/>
      <c r="AW1201" s="319"/>
      <c r="AX1201" s="319"/>
      <c r="AY1201" s="319"/>
      <c r="AZ1201" s="319"/>
      <c r="BA1201" s="319"/>
      <c r="BB1201" s="319"/>
      <c r="BC1201" s="319"/>
      <c r="BD1201" s="319"/>
      <c r="BE1201" s="319"/>
      <c r="BF1201" s="319"/>
      <c r="BG1201" s="319"/>
      <c r="BH1201" s="319"/>
      <c r="BI1201" s="319"/>
      <c r="BJ1201" s="319"/>
      <c r="BK1201" s="319"/>
      <c r="BL1201" s="319"/>
      <c r="BM1201" s="319"/>
      <c r="BN1201" s="319"/>
      <c r="BO1201" s="319"/>
      <c r="BP1201" s="319"/>
      <c r="BQ1201" s="319"/>
      <c r="BR1201" s="319"/>
      <c r="BS1201" s="319"/>
      <c r="BT1201" s="319"/>
      <c r="BU1201" s="319"/>
      <c r="BV1201" s="319"/>
      <c r="BW1201" s="319"/>
      <c r="BX1201" s="319"/>
      <c r="BY1201" s="319"/>
      <c r="BZ1201" s="319"/>
      <c r="CA1201" s="319"/>
      <c r="CB1201" s="319"/>
      <c r="CC1201" s="319"/>
      <c r="CD1201" s="319"/>
      <c r="CE1201" s="319"/>
      <c r="CF1201" s="319"/>
      <c r="CG1201" s="319"/>
      <c r="CH1201" s="319"/>
      <c r="CI1201" s="319"/>
      <c r="CJ1201" s="319"/>
      <c r="CK1201" s="319"/>
    </row>
    <row r="1202" spans="1:89">
      <c r="A1202" s="315"/>
      <c r="B1202" s="423"/>
      <c r="C1202" s="424"/>
      <c r="D1202" s="424"/>
      <c r="E1202" s="424"/>
      <c r="F1202" s="424"/>
      <c r="G1202" s="424"/>
      <c r="H1202" s="424"/>
      <c r="I1202" s="424"/>
      <c r="J1202" s="424"/>
      <c r="K1202" s="425"/>
      <c r="L1202" s="320"/>
      <c r="M1202" s="319"/>
      <c r="N1202" s="319"/>
      <c r="O1202" s="319"/>
      <c r="P1202" s="319"/>
      <c r="Q1202" s="319"/>
      <c r="R1202" s="319"/>
      <c r="S1202" s="319"/>
      <c r="T1202" s="319"/>
      <c r="U1202" s="319"/>
      <c r="V1202" s="319"/>
      <c r="W1202" s="319"/>
      <c r="X1202" s="319"/>
      <c r="Y1202" s="319"/>
      <c r="Z1202" s="319"/>
      <c r="AA1202" s="319"/>
      <c r="AB1202" s="319"/>
      <c r="AC1202" s="319"/>
      <c r="AD1202" s="319"/>
      <c r="AE1202" s="319"/>
      <c r="AF1202" s="319"/>
      <c r="AG1202" s="319"/>
      <c r="AH1202" s="319"/>
      <c r="AI1202" s="319"/>
      <c r="AJ1202" s="319"/>
      <c r="AK1202" s="319"/>
      <c r="AL1202" s="319"/>
      <c r="AM1202" s="319"/>
      <c r="AN1202" s="319"/>
      <c r="AO1202" s="319"/>
      <c r="AP1202" s="319"/>
      <c r="AQ1202" s="319"/>
      <c r="AR1202" s="319"/>
      <c r="AS1202" s="319"/>
      <c r="AT1202" s="319"/>
      <c r="AU1202" s="319"/>
      <c r="AV1202" s="319"/>
      <c r="AW1202" s="319"/>
      <c r="AX1202" s="319"/>
      <c r="AY1202" s="319"/>
      <c r="AZ1202" s="319"/>
      <c r="BA1202" s="319"/>
      <c r="BB1202" s="319"/>
      <c r="BC1202" s="319"/>
      <c r="BD1202" s="319"/>
      <c r="BE1202" s="319"/>
      <c r="BF1202" s="319"/>
      <c r="BG1202" s="319"/>
      <c r="BH1202" s="319"/>
      <c r="BI1202" s="319"/>
      <c r="BJ1202" s="319"/>
      <c r="BK1202" s="319"/>
      <c r="BL1202" s="319"/>
      <c r="BM1202" s="319"/>
      <c r="BN1202" s="319"/>
      <c r="BO1202" s="319"/>
      <c r="BP1202" s="319"/>
      <c r="BQ1202" s="319"/>
      <c r="BR1202" s="319"/>
      <c r="BS1202" s="319"/>
      <c r="BT1202" s="319"/>
      <c r="BU1202" s="319"/>
      <c r="BV1202" s="319"/>
      <c r="BW1202" s="319"/>
      <c r="BX1202" s="319"/>
      <c r="BY1202" s="319"/>
      <c r="BZ1202" s="319"/>
      <c r="CA1202" s="319"/>
      <c r="CB1202" s="319"/>
      <c r="CC1202" s="319"/>
      <c r="CD1202" s="319"/>
      <c r="CE1202" s="319"/>
      <c r="CF1202" s="319"/>
      <c r="CG1202" s="319"/>
      <c r="CH1202" s="319"/>
      <c r="CI1202" s="319"/>
      <c r="CJ1202" s="319"/>
      <c r="CK1202" s="319"/>
    </row>
    <row r="1203" spans="1:89">
      <c r="A1203" s="315"/>
      <c r="B1203" s="423"/>
      <c r="C1203" s="424"/>
      <c r="D1203" s="424"/>
      <c r="E1203" s="424"/>
      <c r="F1203" s="424"/>
      <c r="G1203" s="424"/>
      <c r="H1203" s="424"/>
      <c r="I1203" s="424"/>
      <c r="J1203" s="424"/>
      <c r="K1203" s="425"/>
      <c r="L1203" s="320"/>
      <c r="M1203" s="319"/>
      <c r="N1203" s="319"/>
      <c r="O1203" s="319"/>
      <c r="P1203" s="319"/>
      <c r="Q1203" s="319"/>
      <c r="R1203" s="319"/>
      <c r="S1203" s="319"/>
      <c r="T1203" s="319"/>
      <c r="U1203" s="319"/>
      <c r="V1203" s="319"/>
      <c r="W1203" s="319"/>
      <c r="X1203" s="319"/>
      <c r="Y1203" s="319"/>
      <c r="Z1203" s="319"/>
      <c r="AA1203" s="319"/>
      <c r="AB1203" s="319"/>
      <c r="AC1203" s="319"/>
      <c r="AD1203" s="319"/>
      <c r="AE1203" s="319"/>
      <c r="AF1203" s="319"/>
      <c r="AG1203" s="319"/>
      <c r="AH1203" s="319"/>
      <c r="AI1203" s="319"/>
      <c r="AJ1203" s="319"/>
      <c r="AK1203" s="319"/>
      <c r="AL1203" s="319"/>
      <c r="AM1203" s="319"/>
      <c r="AN1203" s="319"/>
      <c r="AO1203" s="319"/>
      <c r="AP1203" s="319"/>
      <c r="AQ1203" s="319"/>
      <c r="AR1203" s="319"/>
      <c r="AS1203" s="319"/>
      <c r="AT1203" s="319"/>
      <c r="AU1203" s="319"/>
      <c r="AV1203" s="319"/>
      <c r="AW1203" s="319"/>
      <c r="AX1203" s="319"/>
      <c r="AY1203" s="319"/>
      <c r="AZ1203" s="319"/>
      <c r="BA1203" s="319"/>
      <c r="BB1203" s="319"/>
      <c r="BC1203" s="319"/>
      <c r="BD1203" s="319"/>
      <c r="BE1203" s="319"/>
      <c r="BF1203" s="319"/>
      <c r="BG1203" s="319"/>
      <c r="BH1203" s="319"/>
      <c r="BI1203" s="319"/>
      <c r="BJ1203" s="319"/>
      <c r="BK1203" s="319"/>
      <c r="BL1203" s="319"/>
      <c r="BM1203" s="319"/>
      <c r="BN1203" s="319"/>
      <c r="BO1203" s="319"/>
      <c r="BP1203" s="319"/>
      <c r="BQ1203" s="319"/>
      <c r="BR1203" s="319"/>
      <c r="BS1203" s="319"/>
      <c r="BT1203" s="319"/>
      <c r="BU1203" s="319"/>
      <c r="BV1203" s="319"/>
      <c r="BW1203" s="319"/>
      <c r="BX1203" s="319"/>
      <c r="BY1203" s="319"/>
      <c r="BZ1203" s="319"/>
      <c r="CA1203" s="319"/>
      <c r="CB1203" s="319"/>
      <c r="CC1203" s="319"/>
      <c r="CD1203" s="319"/>
      <c r="CE1203" s="319"/>
      <c r="CF1203" s="319"/>
      <c r="CG1203" s="319"/>
      <c r="CH1203" s="319"/>
      <c r="CI1203" s="319"/>
      <c r="CJ1203" s="319"/>
      <c r="CK1203" s="319"/>
    </row>
    <row r="1204" spans="1:89">
      <c r="A1204" s="315"/>
      <c r="B1204" s="423"/>
      <c r="C1204" s="424"/>
      <c r="D1204" s="424"/>
      <c r="E1204" s="424"/>
      <c r="F1204" s="424"/>
      <c r="G1204" s="424"/>
      <c r="H1204" s="424"/>
      <c r="I1204" s="424"/>
      <c r="J1204" s="424"/>
      <c r="K1204" s="425"/>
      <c r="L1204" s="320"/>
      <c r="M1204" s="319"/>
      <c r="N1204" s="319"/>
      <c r="O1204" s="319"/>
      <c r="P1204" s="319"/>
      <c r="Q1204" s="319"/>
      <c r="R1204" s="319"/>
      <c r="S1204" s="319"/>
      <c r="T1204" s="319"/>
      <c r="U1204" s="319"/>
      <c r="V1204" s="319"/>
      <c r="W1204" s="319"/>
      <c r="X1204" s="319"/>
      <c r="Y1204" s="319"/>
      <c r="Z1204" s="319"/>
      <c r="AA1204" s="319"/>
      <c r="AB1204" s="319"/>
      <c r="AC1204" s="319"/>
      <c r="AD1204" s="319"/>
      <c r="AE1204" s="319"/>
      <c r="AF1204" s="319"/>
      <c r="AG1204" s="319"/>
      <c r="AH1204" s="319"/>
      <c r="AI1204" s="319"/>
      <c r="AJ1204" s="319"/>
      <c r="AK1204" s="319"/>
      <c r="AL1204" s="319"/>
      <c r="AM1204" s="319"/>
      <c r="AN1204" s="319"/>
      <c r="AO1204" s="319"/>
      <c r="AP1204" s="319"/>
      <c r="AQ1204" s="319"/>
      <c r="AR1204" s="319"/>
      <c r="AS1204" s="319"/>
      <c r="AT1204" s="319"/>
      <c r="AU1204" s="319"/>
      <c r="AV1204" s="319"/>
      <c r="AW1204" s="319"/>
      <c r="AX1204" s="319"/>
      <c r="AY1204" s="319"/>
      <c r="AZ1204" s="319"/>
      <c r="BA1204" s="319"/>
      <c r="BB1204" s="319"/>
      <c r="BC1204" s="319"/>
      <c r="BD1204" s="319"/>
      <c r="BE1204" s="319"/>
      <c r="BF1204" s="319"/>
      <c r="BG1204" s="319"/>
      <c r="BH1204" s="319"/>
      <c r="BI1204" s="319"/>
      <c r="BJ1204" s="319"/>
      <c r="BK1204" s="319"/>
      <c r="BL1204" s="319"/>
      <c r="BM1204" s="319"/>
      <c r="BN1204" s="319"/>
      <c r="BO1204" s="319"/>
      <c r="BP1204" s="319"/>
      <c r="BQ1204" s="319"/>
      <c r="BR1204" s="319"/>
      <c r="BS1204" s="319"/>
      <c r="BT1204" s="319"/>
      <c r="BU1204" s="319"/>
      <c r="BV1204" s="319"/>
      <c r="BW1204" s="319"/>
      <c r="BX1204" s="319"/>
      <c r="BY1204" s="319"/>
      <c r="BZ1204" s="319"/>
      <c r="CA1204" s="319"/>
      <c r="CB1204" s="319"/>
      <c r="CC1204" s="319"/>
      <c r="CD1204" s="319"/>
      <c r="CE1204" s="319"/>
      <c r="CF1204" s="319"/>
      <c r="CG1204" s="319"/>
      <c r="CH1204" s="319"/>
      <c r="CI1204" s="319"/>
      <c r="CJ1204" s="319"/>
      <c r="CK1204" s="319"/>
    </row>
    <row r="1205" spans="1:89">
      <c r="A1205" s="315"/>
      <c r="B1205" s="423"/>
      <c r="C1205" s="424"/>
      <c r="D1205" s="424"/>
      <c r="E1205" s="424"/>
      <c r="F1205" s="424"/>
      <c r="G1205" s="424"/>
      <c r="H1205" s="424"/>
      <c r="I1205" s="424"/>
      <c r="J1205" s="424"/>
      <c r="K1205" s="425"/>
      <c r="L1205" s="320"/>
      <c r="M1205" s="319"/>
      <c r="N1205" s="319"/>
      <c r="O1205" s="319"/>
      <c r="P1205" s="319"/>
      <c r="Q1205" s="319"/>
      <c r="R1205" s="319"/>
      <c r="S1205" s="319"/>
      <c r="T1205" s="319"/>
      <c r="U1205" s="319"/>
      <c r="V1205" s="319"/>
      <c r="W1205" s="319"/>
      <c r="X1205" s="319"/>
      <c r="Y1205" s="319"/>
      <c r="Z1205" s="319"/>
      <c r="AA1205" s="319"/>
      <c r="AB1205" s="319"/>
      <c r="AC1205" s="319"/>
      <c r="AD1205" s="319"/>
      <c r="AE1205" s="319"/>
      <c r="AF1205" s="319"/>
      <c r="AG1205" s="319"/>
      <c r="AH1205" s="319"/>
      <c r="AI1205" s="319"/>
      <c r="AJ1205" s="319"/>
      <c r="AK1205" s="319"/>
      <c r="AL1205" s="319"/>
      <c r="AM1205" s="319"/>
      <c r="AN1205" s="319"/>
      <c r="AO1205" s="319"/>
      <c r="AP1205" s="319"/>
      <c r="AQ1205" s="319"/>
      <c r="AR1205" s="319"/>
      <c r="AS1205" s="319"/>
      <c r="AT1205" s="319"/>
      <c r="AU1205" s="319"/>
      <c r="AV1205" s="319"/>
      <c r="AW1205" s="319"/>
      <c r="AX1205" s="319"/>
      <c r="AY1205" s="319"/>
      <c r="AZ1205" s="319"/>
      <c r="BA1205" s="319"/>
      <c r="BB1205" s="319"/>
      <c r="BC1205" s="319"/>
      <c r="BD1205" s="319"/>
      <c r="BE1205" s="319"/>
      <c r="BF1205" s="319"/>
      <c r="BG1205" s="319"/>
      <c r="BH1205" s="319"/>
      <c r="BI1205" s="319"/>
      <c r="BJ1205" s="319"/>
      <c r="BK1205" s="319"/>
      <c r="BL1205" s="319"/>
      <c r="BM1205" s="319"/>
      <c r="BN1205" s="319"/>
      <c r="BO1205" s="319"/>
      <c r="BP1205" s="319"/>
      <c r="BQ1205" s="319"/>
      <c r="BR1205" s="319"/>
      <c r="BS1205" s="319"/>
      <c r="BT1205" s="319"/>
      <c r="BU1205" s="319"/>
      <c r="BV1205" s="319"/>
      <c r="BW1205" s="319"/>
      <c r="BX1205" s="319"/>
      <c r="BY1205" s="319"/>
      <c r="BZ1205" s="319"/>
      <c r="CA1205" s="319"/>
      <c r="CB1205" s="319"/>
      <c r="CC1205" s="319"/>
      <c r="CD1205" s="319"/>
      <c r="CE1205" s="319"/>
      <c r="CF1205" s="319"/>
      <c r="CG1205" s="319"/>
      <c r="CH1205" s="319"/>
      <c r="CI1205" s="319"/>
      <c r="CJ1205" s="319"/>
      <c r="CK1205" s="319"/>
    </row>
    <row r="1206" spans="1:89">
      <c r="A1206" s="315"/>
      <c r="B1206" s="423"/>
      <c r="C1206" s="424"/>
      <c r="D1206" s="424"/>
      <c r="E1206" s="424"/>
      <c r="F1206" s="424"/>
      <c r="G1206" s="424"/>
      <c r="H1206" s="424"/>
      <c r="I1206" s="424"/>
      <c r="J1206" s="424"/>
      <c r="K1206" s="425"/>
      <c r="L1206" s="320"/>
      <c r="M1206" s="319"/>
      <c r="N1206" s="319"/>
      <c r="O1206" s="319"/>
      <c r="P1206" s="319"/>
      <c r="Q1206" s="319"/>
      <c r="R1206" s="319"/>
      <c r="S1206" s="319"/>
      <c r="T1206" s="319"/>
      <c r="U1206" s="319"/>
      <c r="V1206" s="319"/>
      <c r="W1206" s="319"/>
      <c r="X1206" s="319"/>
      <c r="Y1206" s="319"/>
      <c r="Z1206" s="319"/>
      <c r="AA1206" s="319"/>
      <c r="AB1206" s="319"/>
      <c r="AC1206" s="319"/>
      <c r="AD1206" s="319"/>
      <c r="AE1206" s="319"/>
      <c r="AF1206" s="319"/>
      <c r="AG1206" s="319"/>
      <c r="AH1206" s="319"/>
      <c r="AI1206" s="319"/>
      <c r="AJ1206" s="319"/>
      <c r="AK1206" s="319"/>
      <c r="AL1206" s="319"/>
      <c r="AM1206" s="319"/>
      <c r="AN1206" s="319"/>
      <c r="AO1206" s="319"/>
      <c r="AP1206" s="319"/>
      <c r="AQ1206" s="319"/>
      <c r="AR1206" s="319"/>
      <c r="AS1206" s="319"/>
      <c r="AT1206" s="319"/>
      <c r="AU1206" s="319"/>
      <c r="AV1206" s="319"/>
      <c r="AW1206" s="319"/>
      <c r="AX1206" s="319"/>
      <c r="AY1206" s="319"/>
      <c r="AZ1206" s="319"/>
      <c r="BA1206" s="319"/>
      <c r="BB1206" s="319"/>
      <c r="BC1206" s="319"/>
      <c r="BD1206" s="319"/>
      <c r="BE1206" s="319"/>
      <c r="BF1206" s="319"/>
      <c r="BG1206" s="319"/>
      <c r="BH1206" s="319"/>
      <c r="BI1206" s="319"/>
      <c r="BJ1206" s="319"/>
      <c r="BK1206" s="319"/>
      <c r="BL1206" s="319"/>
      <c r="BM1206" s="319"/>
      <c r="BN1206" s="319"/>
      <c r="BO1206" s="319"/>
      <c r="BP1206" s="319"/>
      <c r="BQ1206" s="319"/>
      <c r="BR1206" s="319"/>
      <c r="BS1206" s="319"/>
      <c r="BT1206" s="319"/>
      <c r="BU1206" s="319"/>
      <c r="BV1206" s="319"/>
      <c r="BW1206" s="319"/>
      <c r="BX1206" s="319"/>
      <c r="BY1206" s="319"/>
      <c r="BZ1206" s="319"/>
      <c r="CA1206" s="319"/>
      <c r="CB1206" s="319"/>
      <c r="CC1206" s="319"/>
      <c r="CD1206" s="319"/>
      <c r="CE1206" s="319"/>
      <c r="CF1206" s="319"/>
      <c r="CG1206" s="319"/>
      <c r="CH1206" s="319"/>
      <c r="CI1206" s="319"/>
      <c r="CJ1206" s="319"/>
      <c r="CK1206" s="319"/>
    </row>
    <row r="1207" spans="1:89">
      <c r="A1207" s="315"/>
      <c r="B1207" s="423"/>
      <c r="C1207" s="424"/>
      <c r="D1207" s="424"/>
      <c r="E1207" s="424"/>
      <c r="F1207" s="424"/>
      <c r="G1207" s="424"/>
      <c r="H1207" s="424"/>
      <c r="I1207" s="424"/>
      <c r="J1207" s="424"/>
      <c r="K1207" s="425"/>
      <c r="L1207" s="320"/>
      <c r="M1207" s="319"/>
      <c r="N1207" s="319"/>
      <c r="O1207" s="319"/>
      <c r="P1207" s="319"/>
      <c r="Q1207" s="319"/>
      <c r="R1207" s="319"/>
      <c r="S1207" s="319"/>
      <c r="T1207" s="319"/>
      <c r="U1207" s="319"/>
      <c r="V1207" s="319"/>
      <c r="W1207" s="319"/>
      <c r="X1207" s="319"/>
      <c r="Y1207" s="319"/>
      <c r="Z1207" s="319"/>
      <c r="AA1207" s="319"/>
      <c r="AB1207" s="319"/>
      <c r="AC1207" s="319"/>
      <c r="AD1207" s="319"/>
      <c r="AE1207" s="319"/>
      <c r="AF1207" s="319"/>
      <c r="AG1207" s="319"/>
      <c r="AH1207" s="319"/>
      <c r="AI1207" s="319"/>
      <c r="AJ1207" s="319"/>
      <c r="AK1207" s="319"/>
      <c r="AL1207" s="319"/>
      <c r="AM1207" s="319"/>
      <c r="AN1207" s="319"/>
      <c r="AO1207" s="319"/>
      <c r="AP1207" s="319"/>
      <c r="AQ1207" s="319"/>
      <c r="AR1207" s="319"/>
      <c r="AS1207" s="319"/>
      <c r="AT1207" s="319"/>
      <c r="AU1207" s="319"/>
      <c r="AV1207" s="319"/>
      <c r="AW1207" s="319"/>
      <c r="AX1207" s="319"/>
      <c r="AY1207" s="319"/>
      <c r="AZ1207" s="319"/>
      <c r="BA1207" s="319"/>
      <c r="BB1207" s="319"/>
      <c r="BC1207" s="319"/>
      <c r="BD1207" s="319"/>
      <c r="BE1207" s="319"/>
      <c r="BF1207" s="319"/>
      <c r="BG1207" s="319"/>
      <c r="BH1207" s="319"/>
      <c r="BI1207" s="319"/>
      <c r="BJ1207" s="319"/>
      <c r="BK1207" s="319"/>
      <c r="BL1207" s="319"/>
      <c r="BM1207" s="319"/>
      <c r="BN1207" s="319"/>
      <c r="BO1207" s="319"/>
      <c r="BP1207" s="319"/>
      <c r="BQ1207" s="319"/>
      <c r="BR1207" s="319"/>
      <c r="BS1207" s="319"/>
      <c r="BT1207" s="319"/>
      <c r="BU1207" s="319"/>
      <c r="BV1207" s="319"/>
      <c r="BW1207" s="319"/>
      <c r="BX1207" s="319"/>
      <c r="BY1207" s="319"/>
      <c r="BZ1207" s="319"/>
      <c r="CA1207" s="319"/>
      <c r="CB1207" s="319"/>
      <c r="CC1207" s="319"/>
      <c r="CD1207" s="319"/>
      <c r="CE1207" s="319"/>
      <c r="CF1207" s="319"/>
      <c r="CG1207" s="319"/>
      <c r="CH1207" s="319"/>
      <c r="CI1207" s="319"/>
      <c r="CJ1207" s="319"/>
      <c r="CK1207" s="319"/>
    </row>
    <row r="1208" spans="1:89">
      <c r="A1208" s="315"/>
      <c r="B1208" s="423"/>
      <c r="C1208" s="424"/>
      <c r="D1208" s="424"/>
      <c r="E1208" s="424"/>
      <c r="F1208" s="424"/>
      <c r="G1208" s="424"/>
      <c r="H1208" s="424"/>
      <c r="I1208" s="424"/>
      <c r="J1208" s="424"/>
      <c r="K1208" s="425"/>
      <c r="L1208" s="320"/>
      <c r="M1208" s="319"/>
      <c r="N1208" s="319"/>
      <c r="O1208" s="319"/>
      <c r="P1208" s="319"/>
      <c r="Q1208" s="319"/>
      <c r="R1208" s="319"/>
      <c r="S1208" s="319"/>
      <c r="T1208" s="319"/>
      <c r="U1208" s="319"/>
      <c r="V1208" s="319"/>
      <c r="W1208" s="319"/>
      <c r="X1208" s="319"/>
      <c r="Y1208" s="319"/>
      <c r="Z1208" s="319"/>
      <c r="AA1208" s="319"/>
      <c r="AB1208" s="319"/>
      <c r="AC1208" s="319"/>
      <c r="AD1208" s="319"/>
      <c r="AE1208" s="319"/>
      <c r="AF1208" s="319"/>
      <c r="AG1208" s="319"/>
      <c r="AH1208" s="319"/>
      <c r="AI1208" s="319"/>
      <c r="AJ1208" s="319"/>
      <c r="AK1208" s="319"/>
      <c r="AL1208" s="319"/>
      <c r="AM1208" s="319"/>
      <c r="AN1208" s="319"/>
      <c r="AO1208" s="319"/>
      <c r="AP1208" s="319"/>
      <c r="AQ1208" s="319"/>
      <c r="AR1208" s="319"/>
      <c r="AS1208" s="319"/>
      <c r="AT1208" s="319"/>
      <c r="AU1208" s="319"/>
      <c r="AV1208" s="319"/>
      <c r="AW1208" s="319"/>
      <c r="AX1208" s="319"/>
      <c r="AY1208" s="319"/>
      <c r="AZ1208" s="319"/>
      <c r="BA1208" s="319"/>
      <c r="BB1208" s="319"/>
      <c r="BC1208" s="319"/>
      <c r="BD1208" s="319"/>
      <c r="BE1208" s="319"/>
      <c r="BF1208" s="319"/>
      <c r="BG1208" s="319"/>
      <c r="BH1208" s="319"/>
      <c r="BI1208" s="319"/>
      <c r="BJ1208" s="319"/>
      <c r="BK1208" s="319"/>
      <c r="BL1208" s="319"/>
      <c r="BM1208" s="319"/>
      <c r="BN1208" s="319"/>
      <c r="BO1208" s="319"/>
      <c r="BP1208" s="319"/>
      <c r="BQ1208" s="319"/>
      <c r="BR1208" s="319"/>
      <c r="BS1208" s="319"/>
      <c r="BT1208" s="319"/>
      <c r="BU1208" s="319"/>
      <c r="BV1208" s="319"/>
      <c r="BW1208" s="319"/>
      <c r="BX1208" s="319"/>
      <c r="BY1208" s="319"/>
      <c r="BZ1208" s="319"/>
      <c r="CA1208" s="319"/>
      <c r="CB1208" s="319"/>
      <c r="CC1208" s="319"/>
      <c r="CD1208" s="319"/>
      <c r="CE1208" s="319"/>
      <c r="CF1208" s="319"/>
      <c r="CG1208" s="319"/>
      <c r="CH1208" s="319"/>
      <c r="CI1208" s="319"/>
      <c r="CJ1208" s="319"/>
      <c r="CK1208" s="319"/>
    </row>
    <row r="1209" spans="1:89">
      <c r="A1209" s="315"/>
      <c r="B1209" s="423"/>
      <c r="C1209" s="424"/>
      <c r="D1209" s="424"/>
      <c r="E1209" s="424"/>
      <c r="F1209" s="424"/>
      <c r="G1209" s="424"/>
      <c r="H1209" s="424"/>
      <c r="I1209" s="424"/>
      <c r="J1209" s="424"/>
      <c r="K1209" s="425"/>
      <c r="L1209" s="320"/>
      <c r="M1209" s="319"/>
      <c r="N1209" s="319"/>
      <c r="O1209" s="319"/>
      <c r="P1209" s="319"/>
      <c r="Q1209" s="319"/>
      <c r="R1209" s="319"/>
      <c r="S1209" s="319"/>
      <c r="T1209" s="319"/>
      <c r="U1209" s="319"/>
      <c r="V1209" s="319"/>
      <c r="W1209" s="319"/>
      <c r="X1209" s="319"/>
      <c r="Y1209" s="319"/>
      <c r="Z1209" s="319"/>
      <c r="AA1209" s="319"/>
      <c r="AB1209" s="319"/>
      <c r="AC1209" s="319"/>
      <c r="AD1209" s="319"/>
      <c r="AE1209" s="319"/>
      <c r="AF1209" s="319"/>
      <c r="AG1209" s="319"/>
      <c r="AH1209" s="319"/>
      <c r="AI1209" s="319"/>
      <c r="AJ1209" s="319"/>
      <c r="AK1209" s="319"/>
      <c r="AL1209" s="319"/>
      <c r="AM1209" s="319"/>
      <c r="AN1209" s="319"/>
      <c r="AO1209" s="319"/>
      <c r="AP1209" s="319"/>
      <c r="AQ1209" s="319"/>
      <c r="AR1209" s="319"/>
      <c r="AS1209" s="319"/>
      <c r="AT1209" s="319"/>
      <c r="AU1209" s="319"/>
      <c r="AV1209" s="319"/>
      <c r="AW1209" s="319"/>
      <c r="AX1209" s="319"/>
      <c r="AY1209" s="319"/>
      <c r="AZ1209" s="319"/>
      <c r="BA1209" s="319"/>
      <c r="BB1209" s="319"/>
      <c r="BC1209" s="319"/>
      <c r="BD1209" s="319"/>
      <c r="BE1209" s="319"/>
      <c r="BF1209" s="319"/>
      <c r="BG1209" s="319"/>
      <c r="BH1209" s="319"/>
      <c r="BI1209" s="319"/>
      <c r="BJ1209" s="319"/>
      <c r="BK1209" s="319"/>
      <c r="BL1209" s="319"/>
      <c r="BM1209" s="319"/>
      <c r="BN1209" s="319"/>
      <c r="BO1209" s="319"/>
      <c r="BP1209" s="319"/>
      <c r="BQ1209" s="319"/>
      <c r="BR1209" s="319"/>
      <c r="BS1209" s="319"/>
      <c r="BT1209" s="319"/>
      <c r="BU1209" s="319"/>
      <c r="BV1209" s="319"/>
      <c r="BW1209" s="319"/>
      <c r="BX1209" s="319"/>
      <c r="BY1209" s="319"/>
      <c r="BZ1209" s="319"/>
      <c r="CA1209" s="319"/>
      <c r="CB1209" s="319"/>
      <c r="CC1209" s="319"/>
      <c r="CD1209" s="319"/>
      <c r="CE1209" s="319"/>
      <c r="CF1209" s="319"/>
      <c r="CG1209" s="319"/>
      <c r="CH1209" s="319"/>
      <c r="CI1209" s="319"/>
      <c r="CJ1209" s="319"/>
      <c r="CK1209" s="319"/>
    </row>
    <row r="1210" spans="1:89">
      <c r="A1210" s="315"/>
      <c r="B1210" s="423"/>
      <c r="C1210" s="424"/>
      <c r="D1210" s="424"/>
      <c r="E1210" s="424"/>
      <c r="F1210" s="424"/>
      <c r="G1210" s="424"/>
      <c r="H1210" s="424"/>
      <c r="I1210" s="424"/>
      <c r="J1210" s="424"/>
      <c r="K1210" s="425"/>
      <c r="L1210" s="320"/>
      <c r="M1210" s="319"/>
      <c r="N1210" s="319"/>
      <c r="O1210" s="319"/>
      <c r="P1210" s="319"/>
      <c r="Q1210" s="319"/>
      <c r="R1210" s="319"/>
      <c r="S1210" s="319"/>
      <c r="T1210" s="319"/>
      <c r="U1210" s="319"/>
      <c r="V1210" s="319"/>
      <c r="W1210" s="319"/>
      <c r="X1210" s="319"/>
      <c r="Y1210" s="319"/>
      <c r="Z1210" s="319"/>
      <c r="AA1210" s="319"/>
      <c r="AB1210" s="319"/>
      <c r="AC1210" s="319"/>
      <c r="AD1210" s="319"/>
      <c r="AE1210" s="319"/>
      <c r="AF1210" s="319"/>
      <c r="AG1210" s="319"/>
      <c r="AH1210" s="319"/>
      <c r="AI1210" s="319"/>
      <c r="AJ1210" s="319"/>
      <c r="AK1210" s="319"/>
      <c r="AL1210" s="319"/>
      <c r="AM1210" s="319"/>
      <c r="AN1210" s="319"/>
      <c r="AO1210" s="319"/>
      <c r="AP1210" s="319"/>
      <c r="AQ1210" s="319"/>
      <c r="AR1210" s="319"/>
      <c r="AS1210" s="319"/>
      <c r="AT1210" s="319"/>
      <c r="AU1210" s="319"/>
      <c r="AV1210" s="319"/>
      <c r="AW1210" s="319"/>
      <c r="AX1210" s="319"/>
      <c r="AY1210" s="319"/>
      <c r="AZ1210" s="319"/>
      <c r="BA1210" s="319"/>
      <c r="BB1210" s="319"/>
      <c r="BC1210" s="319"/>
      <c r="BD1210" s="319"/>
      <c r="BE1210" s="319"/>
      <c r="BF1210" s="319"/>
      <c r="BG1210" s="319"/>
      <c r="BH1210" s="319"/>
      <c r="BI1210" s="319"/>
      <c r="BJ1210" s="319"/>
      <c r="BK1210" s="319"/>
      <c r="BL1210" s="319"/>
      <c r="BM1210" s="319"/>
      <c r="BN1210" s="319"/>
      <c r="BO1210" s="319"/>
      <c r="BP1210" s="319"/>
      <c r="BQ1210" s="319"/>
      <c r="BR1210" s="319"/>
      <c r="BS1210" s="319"/>
      <c r="BT1210" s="319"/>
      <c r="BU1210" s="319"/>
      <c r="BV1210" s="319"/>
      <c r="BW1210" s="319"/>
      <c r="BX1210" s="319"/>
      <c r="BY1210" s="319"/>
      <c r="BZ1210" s="319"/>
      <c r="CA1210" s="319"/>
      <c r="CB1210" s="319"/>
      <c r="CC1210" s="319"/>
      <c r="CD1210" s="319"/>
      <c r="CE1210" s="319"/>
      <c r="CF1210" s="319"/>
      <c r="CG1210" s="319"/>
      <c r="CH1210" s="319"/>
      <c r="CI1210" s="319"/>
      <c r="CJ1210" s="319"/>
      <c r="CK1210" s="319"/>
    </row>
    <row r="1211" spans="1:89">
      <c r="A1211" s="315"/>
      <c r="B1211" s="423"/>
      <c r="C1211" s="424"/>
      <c r="D1211" s="424"/>
      <c r="E1211" s="424"/>
      <c r="F1211" s="424"/>
      <c r="G1211" s="424"/>
      <c r="H1211" s="424"/>
      <c r="I1211" s="424"/>
      <c r="J1211" s="424"/>
      <c r="K1211" s="425"/>
      <c r="L1211" s="320"/>
      <c r="M1211" s="319"/>
      <c r="N1211" s="319"/>
      <c r="O1211" s="319"/>
      <c r="P1211" s="319"/>
      <c r="Q1211" s="319"/>
      <c r="R1211" s="319"/>
      <c r="S1211" s="319"/>
      <c r="T1211" s="319"/>
      <c r="U1211" s="319"/>
      <c r="V1211" s="319"/>
      <c r="W1211" s="319"/>
      <c r="X1211" s="319"/>
      <c r="Y1211" s="319"/>
      <c r="Z1211" s="319"/>
      <c r="AA1211" s="319"/>
      <c r="AB1211" s="319"/>
      <c r="AC1211" s="319"/>
      <c r="AD1211" s="319"/>
      <c r="AE1211" s="319"/>
      <c r="AF1211" s="319"/>
      <c r="AG1211" s="319"/>
      <c r="AH1211" s="319"/>
      <c r="AI1211" s="319"/>
      <c r="AJ1211" s="319"/>
      <c r="AK1211" s="319"/>
      <c r="AL1211" s="319"/>
      <c r="AM1211" s="319"/>
      <c r="AN1211" s="319"/>
      <c r="AO1211" s="319"/>
      <c r="AP1211" s="319"/>
      <c r="AQ1211" s="319"/>
      <c r="AR1211" s="319"/>
      <c r="AS1211" s="319"/>
      <c r="AT1211" s="319"/>
      <c r="AU1211" s="319"/>
      <c r="AV1211" s="319"/>
      <c r="AW1211" s="319"/>
      <c r="AX1211" s="319"/>
      <c r="AY1211" s="319"/>
      <c r="AZ1211" s="319"/>
      <c r="BA1211" s="319"/>
      <c r="BB1211" s="319"/>
      <c r="BC1211" s="319"/>
      <c r="BD1211" s="319"/>
      <c r="BE1211" s="319"/>
      <c r="BF1211" s="319"/>
      <c r="BG1211" s="319"/>
      <c r="BH1211" s="319"/>
      <c r="BI1211" s="319"/>
      <c r="BJ1211" s="319"/>
      <c r="BK1211" s="319"/>
      <c r="BL1211" s="319"/>
      <c r="BM1211" s="319"/>
      <c r="BN1211" s="319"/>
      <c r="BO1211" s="319"/>
      <c r="BP1211" s="319"/>
      <c r="BQ1211" s="319"/>
      <c r="BR1211" s="319"/>
      <c r="BS1211" s="319"/>
      <c r="BT1211" s="319"/>
      <c r="BU1211" s="319"/>
      <c r="BV1211" s="319"/>
      <c r="BW1211" s="319"/>
      <c r="BX1211" s="319"/>
      <c r="BY1211" s="319"/>
      <c r="BZ1211" s="319"/>
      <c r="CA1211" s="319"/>
      <c r="CB1211" s="319"/>
      <c r="CC1211" s="319"/>
      <c r="CD1211" s="319"/>
      <c r="CE1211" s="319"/>
      <c r="CF1211" s="319"/>
      <c r="CG1211" s="319"/>
      <c r="CH1211" s="319"/>
      <c r="CI1211" s="319"/>
      <c r="CJ1211" s="319"/>
      <c r="CK1211" s="319"/>
    </row>
    <row r="1212" spans="1:89">
      <c r="A1212" s="315"/>
      <c r="B1212" s="423"/>
      <c r="C1212" s="424"/>
      <c r="D1212" s="424"/>
      <c r="E1212" s="424"/>
      <c r="F1212" s="424"/>
      <c r="G1212" s="424"/>
      <c r="H1212" s="424"/>
      <c r="I1212" s="424"/>
      <c r="J1212" s="424"/>
      <c r="K1212" s="425"/>
      <c r="L1212" s="320"/>
      <c r="M1212" s="319"/>
      <c r="N1212" s="319"/>
      <c r="O1212" s="319"/>
      <c r="P1212" s="319"/>
      <c r="Q1212" s="319"/>
      <c r="R1212" s="319"/>
      <c r="S1212" s="319"/>
      <c r="T1212" s="319"/>
      <c r="U1212" s="319"/>
      <c r="V1212" s="319"/>
      <c r="W1212" s="319"/>
      <c r="X1212" s="319"/>
      <c r="Y1212" s="319"/>
      <c r="Z1212" s="319"/>
      <c r="AA1212" s="319"/>
      <c r="AB1212" s="319"/>
      <c r="AC1212" s="319"/>
      <c r="AD1212" s="319"/>
      <c r="AE1212" s="319"/>
      <c r="AF1212" s="319"/>
      <c r="AG1212" s="319"/>
      <c r="AH1212" s="319"/>
      <c r="AI1212" s="319"/>
      <c r="AJ1212" s="319"/>
      <c r="AK1212" s="319"/>
      <c r="AL1212" s="319"/>
      <c r="AM1212" s="319"/>
      <c r="AN1212" s="319"/>
      <c r="AO1212" s="319"/>
      <c r="AP1212" s="319"/>
      <c r="AQ1212" s="319"/>
      <c r="AR1212" s="319"/>
      <c r="AS1212" s="319"/>
      <c r="AT1212" s="319"/>
      <c r="AU1212" s="319"/>
      <c r="AV1212" s="319"/>
      <c r="AW1212" s="319"/>
      <c r="AX1212" s="319"/>
      <c r="AY1212" s="319"/>
      <c r="AZ1212" s="319"/>
      <c r="BA1212" s="319"/>
      <c r="BB1212" s="319"/>
      <c r="BC1212" s="319"/>
      <c r="BD1212" s="319"/>
      <c r="BE1212" s="319"/>
      <c r="BF1212" s="319"/>
      <c r="BG1212" s="319"/>
      <c r="BH1212" s="319"/>
      <c r="BI1212" s="319"/>
      <c r="BJ1212" s="319"/>
      <c r="BK1212" s="319"/>
      <c r="BL1212" s="319"/>
      <c r="BM1212" s="319"/>
      <c r="BN1212" s="319"/>
      <c r="BO1212" s="319"/>
      <c r="BP1212" s="319"/>
      <c r="BQ1212" s="319"/>
      <c r="BR1212" s="319"/>
      <c r="BS1212" s="319"/>
      <c r="BT1212" s="319"/>
      <c r="BU1212" s="319"/>
      <c r="BV1212" s="319"/>
      <c r="BW1212" s="319"/>
      <c r="BX1212" s="319"/>
      <c r="BY1212" s="319"/>
      <c r="BZ1212" s="319"/>
      <c r="CA1212" s="319"/>
      <c r="CB1212" s="319"/>
      <c r="CC1212" s="319"/>
      <c r="CD1212" s="319"/>
      <c r="CE1212" s="319"/>
      <c r="CF1212" s="319"/>
      <c r="CG1212" s="319"/>
      <c r="CH1212" s="319"/>
      <c r="CI1212" s="319"/>
      <c r="CJ1212" s="319"/>
      <c r="CK1212" s="319"/>
    </row>
    <row r="1213" spans="1:89">
      <c r="A1213" s="315"/>
      <c r="B1213" s="423"/>
      <c r="C1213" s="424"/>
      <c r="D1213" s="424"/>
      <c r="E1213" s="424"/>
      <c r="F1213" s="424"/>
      <c r="G1213" s="424"/>
      <c r="H1213" s="424"/>
      <c r="I1213" s="424"/>
      <c r="J1213" s="424"/>
      <c r="K1213" s="425"/>
      <c r="L1213" s="320"/>
      <c r="M1213" s="319"/>
      <c r="N1213" s="319"/>
      <c r="O1213" s="319"/>
      <c r="P1213" s="319"/>
      <c r="Q1213" s="319"/>
      <c r="R1213" s="319"/>
      <c r="S1213" s="319"/>
      <c r="T1213" s="319"/>
      <c r="U1213" s="319"/>
      <c r="V1213" s="319"/>
      <c r="W1213" s="319"/>
      <c r="X1213" s="319"/>
      <c r="Y1213" s="319"/>
      <c r="Z1213" s="319"/>
      <c r="AA1213" s="319"/>
      <c r="AB1213" s="319"/>
      <c r="AC1213" s="319"/>
      <c r="AD1213" s="319"/>
      <c r="AE1213" s="319"/>
      <c r="AF1213" s="319"/>
      <c r="AG1213" s="319"/>
      <c r="AH1213" s="319"/>
      <c r="AI1213" s="319"/>
      <c r="AJ1213" s="319"/>
      <c r="AK1213" s="319"/>
      <c r="AL1213" s="319"/>
      <c r="AM1213" s="319"/>
      <c r="AN1213" s="319"/>
      <c r="AO1213" s="319"/>
      <c r="AP1213" s="319"/>
      <c r="AQ1213" s="319"/>
      <c r="AR1213" s="319"/>
      <c r="AS1213" s="319"/>
      <c r="AT1213" s="319"/>
      <c r="AU1213" s="319"/>
      <c r="AV1213" s="319"/>
      <c r="AW1213" s="319"/>
      <c r="AX1213" s="319"/>
      <c r="AY1213" s="319"/>
      <c r="AZ1213" s="319"/>
      <c r="BA1213" s="319"/>
      <c r="BB1213" s="319"/>
      <c r="BC1213" s="319"/>
      <c r="BD1213" s="319"/>
      <c r="BE1213" s="319"/>
      <c r="BF1213" s="319"/>
      <c r="BG1213" s="319"/>
      <c r="BH1213" s="319"/>
      <c r="BI1213" s="319"/>
      <c r="BJ1213" s="319"/>
      <c r="BK1213" s="319"/>
      <c r="BL1213" s="319"/>
      <c r="BM1213" s="319"/>
      <c r="BN1213" s="319"/>
      <c r="BO1213" s="319"/>
      <c r="BP1213" s="319"/>
      <c r="BQ1213" s="319"/>
      <c r="BR1213" s="319"/>
      <c r="BS1213" s="319"/>
      <c r="BT1213" s="319"/>
      <c r="BU1213" s="319"/>
      <c r="BV1213" s="319"/>
      <c r="BW1213" s="319"/>
      <c r="BX1213" s="319"/>
      <c r="BY1213" s="319"/>
      <c r="BZ1213" s="319"/>
      <c r="CA1213" s="319"/>
      <c r="CB1213" s="319"/>
      <c r="CC1213" s="319"/>
      <c r="CD1213" s="319"/>
      <c r="CE1213" s="319"/>
      <c r="CF1213" s="319"/>
      <c r="CG1213" s="319"/>
      <c r="CH1213" s="319"/>
      <c r="CI1213" s="319"/>
      <c r="CJ1213" s="319"/>
      <c r="CK1213" s="319"/>
    </row>
    <row r="1214" spans="1:89">
      <c r="A1214" s="315"/>
      <c r="B1214" s="423"/>
      <c r="C1214" s="424"/>
      <c r="D1214" s="424"/>
      <c r="E1214" s="424"/>
      <c r="F1214" s="424"/>
      <c r="G1214" s="424"/>
      <c r="H1214" s="424"/>
      <c r="I1214" s="424"/>
      <c r="J1214" s="424"/>
      <c r="K1214" s="425"/>
      <c r="L1214" s="320"/>
      <c r="M1214" s="319"/>
      <c r="N1214" s="319"/>
      <c r="O1214" s="319"/>
      <c r="P1214" s="319"/>
      <c r="Q1214" s="319"/>
      <c r="R1214" s="319"/>
      <c r="S1214" s="319"/>
      <c r="T1214" s="319"/>
      <c r="U1214" s="319"/>
      <c r="V1214" s="319"/>
      <c r="W1214" s="319"/>
      <c r="X1214" s="319"/>
      <c r="Y1214" s="319"/>
      <c r="Z1214" s="319"/>
      <c r="AA1214" s="319"/>
      <c r="AB1214" s="319"/>
      <c r="AC1214" s="319"/>
      <c r="AD1214" s="319"/>
      <c r="AE1214" s="319"/>
      <c r="AF1214" s="319"/>
      <c r="AG1214" s="319"/>
      <c r="AH1214" s="319"/>
      <c r="AI1214" s="319"/>
      <c r="AJ1214" s="319"/>
      <c r="AK1214" s="319"/>
      <c r="AL1214" s="319"/>
      <c r="AM1214" s="319"/>
      <c r="AN1214" s="319"/>
      <c r="AO1214" s="319"/>
      <c r="AP1214" s="319"/>
      <c r="AQ1214" s="319"/>
      <c r="AR1214" s="319"/>
      <c r="AS1214" s="319"/>
      <c r="AT1214" s="319"/>
      <c r="AU1214" s="319"/>
      <c r="AV1214" s="319"/>
      <c r="AW1214" s="319"/>
      <c r="AX1214" s="319"/>
      <c r="AY1214" s="319"/>
      <c r="AZ1214" s="319"/>
      <c r="BA1214" s="319"/>
      <c r="BB1214" s="319"/>
      <c r="BC1214" s="319"/>
      <c r="BD1214" s="319"/>
      <c r="BE1214" s="319"/>
      <c r="BF1214" s="319"/>
      <c r="BG1214" s="319"/>
      <c r="BH1214" s="319"/>
      <c r="BI1214" s="319"/>
      <c r="BJ1214" s="319"/>
      <c r="BK1214" s="319"/>
      <c r="BL1214" s="319"/>
      <c r="BM1214" s="319"/>
      <c r="BN1214" s="319"/>
      <c r="BO1214" s="319"/>
      <c r="BP1214" s="319"/>
      <c r="BQ1214" s="319"/>
      <c r="BR1214" s="319"/>
      <c r="BS1214" s="319"/>
      <c r="BT1214" s="319"/>
      <c r="BU1214" s="319"/>
      <c r="BV1214" s="319"/>
      <c r="BW1214" s="319"/>
      <c r="BX1214" s="319"/>
      <c r="BY1214" s="319"/>
      <c r="BZ1214" s="319"/>
      <c r="CA1214" s="319"/>
      <c r="CB1214" s="319"/>
      <c r="CC1214" s="319"/>
      <c r="CD1214" s="319"/>
      <c r="CE1214" s="319"/>
      <c r="CF1214" s="319"/>
      <c r="CG1214" s="319"/>
      <c r="CH1214" s="319"/>
      <c r="CI1214" s="319"/>
      <c r="CJ1214" s="319"/>
      <c r="CK1214" s="319"/>
    </row>
    <row r="1215" spans="1:89">
      <c r="A1215" s="315"/>
      <c r="B1215" s="423"/>
      <c r="C1215" s="424"/>
      <c r="D1215" s="424"/>
      <c r="E1215" s="424"/>
      <c r="F1215" s="424"/>
      <c r="G1215" s="424"/>
      <c r="H1215" s="424"/>
      <c r="I1215" s="424"/>
      <c r="J1215" s="424"/>
      <c r="K1215" s="425"/>
      <c r="L1215" s="320"/>
      <c r="M1215" s="319"/>
      <c r="N1215" s="319"/>
      <c r="O1215" s="319"/>
      <c r="P1215" s="319"/>
      <c r="Q1215" s="319"/>
      <c r="R1215" s="319"/>
      <c r="S1215" s="319"/>
      <c r="T1215" s="319"/>
      <c r="U1215" s="319"/>
      <c r="V1215" s="319"/>
      <c r="W1215" s="319"/>
      <c r="X1215" s="319"/>
      <c r="Y1215" s="319"/>
      <c r="Z1215" s="319"/>
      <c r="AA1215" s="319"/>
      <c r="AB1215" s="319"/>
      <c r="AC1215" s="319"/>
      <c r="AD1215" s="319"/>
      <c r="AE1215" s="319"/>
      <c r="AF1215" s="319"/>
      <c r="AG1215" s="319"/>
      <c r="AH1215" s="319"/>
      <c r="AI1215" s="319"/>
      <c r="AJ1215" s="319"/>
      <c r="AK1215" s="319"/>
      <c r="AL1215" s="319"/>
      <c r="AM1215" s="319"/>
      <c r="AN1215" s="319"/>
      <c r="AO1215" s="319"/>
      <c r="AP1215" s="319"/>
      <c r="AQ1215" s="319"/>
      <c r="AR1215" s="319"/>
      <c r="AS1215" s="319"/>
      <c r="AT1215" s="319"/>
      <c r="AU1215" s="319"/>
      <c r="AV1215" s="319"/>
      <c r="AW1215" s="319"/>
      <c r="AX1215" s="319"/>
      <c r="AY1215" s="319"/>
      <c r="AZ1215" s="319"/>
      <c r="BA1215" s="319"/>
      <c r="BB1215" s="319"/>
      <c r="BC1215" s="319"/>
      <c r="BD1215" s="319"/>
      <c r="BE1215" s="319"/>
      <c r="BF1215" s="319"/>
      <c r="BG1215" s="319"/>
      <c r="BH1215" s="319"/>
      <c r="BI1215" s="319"/>
      <c r="BJ1215" s="319"/>
      <c r="BK1215" s="319"/>
      <c r="BL1215" s="319"/>
      <c r="BM1215" s="319"/>
      <c r="BN1215" s="319"/>
      <c r="BO1215" s="319"/>
      <c r="BP1215" s="319"/>
      <c r="BQ1215" s="319"/>
      <c r="BR1215" s="319"/>
      <c r="BS1215" s="319"/>
      <c r="BT1215" s="319"/>
      <c r="BU1215" s="319"/>
      <c r="BV1215" s="319"/>
      <c r="BW1215" s="319"/>
      <c r="BX1215" s="319"/>
      <c r="BY1215" s="319"/>
      <c r="BZ1215" s="319"/>
      <c r="CA1215" s="319"/>
      <c r="CB1215" s="319"/>
      <c r="CC1215" s="319"/>
      <c r="CD1215" s="319"/>
      <c r="CE1215" s="319"/>
      <c r="CF1215" s="319"/>
      <c r="CG1215" s="319"/>
      <c r="CH1215" s="319"/>
      <c r="CI1215" s="319"/>
      <c r="CJ1215" s="319"/>
      <c r="CK1215" s="319"/>
    </row>
    <row r="1216" spans="1:89">
      <c r="A1216" s="315"/>
      <c r="B1216" s="423"/>
      <c r="C1216" s="424"/>
      <c r="D1216" s="424"/>
      <c r="E1216" s="424"/>
      <c r="F1216" s="424"/>
      <c r="G1216" s="424"/>
      <c r="H1216" s="424"/>
      <c r="I1216" s="424"/>
      <c r="J1216" s="424"/>
      <c r="K1216" s="425"/>
      <c r="L1216" s="320"/>
      <c r="M1216" s="319"/>
      <c r="N1216" s="319"/>
      <c r="O1216" s="319"/>
      <c r="P1216" s="319"/>
      <c r="Q1216" s="319"/>
      <c r="R1216" s="319"/>
      <c r="S1216" s="319"/>
      <c r="T1216" s="319"/>
      <c r="U1216" s="319"/>
      <c r="V1216" s="319"/>
      <c r="W1216" s="319"/>
      <c r="X1216" s="319"/>
      <c r="Y1216" s="319"/>
      <c r="Z1216" s="319"/>
      <c r="AA1216" s="319"/>
      <c r="AB1216" s="319"/>
      <c r="AC1216" s="319"/>
      <c r="AD1216" s="319"/>
      <c r="AE1216" s="319"/>
      <c r="AF1216" s="319"/>
      <c r="AG1216" s="319"/>
      <c r="AH1216" s="319"/>
      <c r="AI1216" s="319"/>
      <c r="AJ1216" s="319"/>
      <c r="AK1216" s="319"/>
      <c r="AL1216" s="319"/>
      <c r="AM1216" s="319"/>
      <c r="AN1216" s="319"/>
      <c r="AO1216" s="319"/>
      <c r="AP1216" s="319"/>
      <c r="AQ1216" s="319"/>
      <c r="AR1216" s="319"/>
      <c r="AS1216" s="319"/>
      <c r="AT1216" s="319"/>
      <c r="AU1216" s="319"/>
      <c r="AV1216" s="319"/>
      <c r="AW1216" s="319"/>
      <c r="AX1216" s="319"/>
      <c r="AY1216" s="319"/>
      <c r="AZ1216" s="319"/>
      <c r="BA1216" s="319"/>
      <c r="BB1216" s="319"/>
      <c r="BC1216" s="319"/>
      <c r="BD1216" s="319"/>
      <c r="BE1216" s="319"/>
      <c r="BF1216" s="319"/>
      <c r="BG1216" s="319"/>
      <c r="BH1216" s="319"/>
      <c r="BI1216" s="319"/>
      <c r="BJ1216" s="319"/>
      <c r="BK1216" s="319"/>
      <c r="BL1216" s="319"/>
      <c r="BM1216" s="319"/>
      <c r="BN1216" s="319"/>
      <c r="BO1216" s="319"/>
      <c r="BP1216" s="319"/>
      <c r="BQ1216" s="319"/>
      <c r="BR1216" s="319"/>
      <c r="BS1216" s="319"/>
      <c r="BT1216" s="319"/>
      <c r="BU1216" s="319"/>
      <c r="BV1216" s="319"/>
      <c r="BW1216" s="319"/>
      <c r="BX1216" s="319"/>
      <c r="BY1216" s="319"/>
      <c r="BZ1216" s="319"/>
      <c r="CA1216" s="319"/>
      <c r="CB1216" s="319"/>
      <c r="CC1216" s="319"/>
      <c r="CD1216" s="319"/>
      <c r="CE1216" s="319"/>
      <c r="CF1216" s="319"/>
      <c r="CG1216" s="319"/>
      <c r="CH1216" s="319"/>
      <c r="CI1216" s="319"/>
      <c r="CJ1216" s="319"/>
      <c r="CK1216" s="319"/>
    </row>
    <row r="1217" spans="1:89">
      <c r="A1217" s="315"/>
      <c r="B1217" s="423"/>
      <c r="C1217" s="424"/>
      <c r="D1217" s="424"/>
      <c r="E1217" s="424"/>
      <c r="F1217" s="424"/>
      <c r="G1217" s="424"/>
      <c r="H1217" s="424"/>
      <c r="I1217" s="424"/>
      <c r="J1217" s="424"/>
      <c r="K1217" s="425"/>
      <c r="L1217" s="320"/>
      <c r="M1217" s="319"/>
      <c r="N1217" s="319"/>
      <c r="O1217" s="319"/>
      <c r="P1217" s="319"/>
      <c r="Q1217" s="319"/>
      <c r="R1217" s="319"/>
      <c r="S1217" s="319"/>
      <c r="T1217" s="319"/>
      <c r="U1217" s="319"/>
      <c r="V1217" s="319"/>
      <c r="W1217" s="319"/>
      <c r="X1217" s="319"/>
      <c r="Y1217" s="319"/>
      <c r="Z1217" s="319"/>
      <c r="AA1217" s="319"/>
      <c r="AB1217" s="319"/>
      <c r="AC1217" s="319"/>
      <c r="AD1217" s="319"/>
      <c r="AE1217" s="319"/>
      <c r="AF1217" s="319"/>
      <c r="AG1217" s="319"/>
      <c r="AH1217" s="319"/>
      <c r="AI1217" s="319"/>
      <c r="AJ1217" s="319"/>
      <c r="AK1217" s="319"/>
      <c r="AL1217" s="319"/>
      <c r="AM1217" s="319"/>
      <c r="AN1217" s="319"/>
      <c r="AO1217" s="319"/>
      <c r="AP1217" s="319"/>
      <c r="AQ1217" s="319"/>
      <c r="AR1217" s="319"/>
      <c r="AS1217" s="319"/>
      <c r="AT1217" s="319"/>
      <c r="AU1217" s="319"/>
      <c r="AV1217" s="319"/>
      <c r="AW1217" s="319"/>
      <c r="AX1217" s="319"/>
      <c r="AY1217" s="319"/>
      <c r="AZ1217" s="319"/>
      <c r="BA1217" s="319"/>
      <c r="BB1217" s="319"/>
      <c r="BC1217" s="319"/>
      <c r="BD1217" s="319"/>
      <c r="BE1217" s="319"/>
      <c r="BF1217" s="319"/>
      <c r="BG1217" s="319"/>
      <c r="BH1217" s="319"/>
      <c r="BI1217" s="319"/>
      <c r="BJ1217" s="319"/>
      <c r="BK1217" s="319"/>
      <c r="BL1217" s="319"/>
      <c r="BM1217" s="319"/>
      <c r="BN1217" s="319"/>
      <c r="BO1217" s="319"/>
      <c r="BP1217" s="319"/>
      <c r="BQ1217" s="319"/>
      <c r="BR1217" s="319"/>
      <c r="BS1217" s="319"/>
      <c r="BT1217" s="319"/>
      <c r="BU1217" s="319"/>
      <c r="BV1217" s="319"/>
      <c r="BW1217" s="319"/>
      <c r="BX1217" s="319"/>
      <c r="BY1217" s="319"/>
      <c r="BZ1217" s="319"/>
      <c r="CA1217" s="319"/>
      <c r="CB1217" s="319"/>
      <c r="CC1217" s="319"/>
      <c r="CD1217" s="319"/>
      <c r="CE1217" s="319"/>
      <c r="CF1217" s="319"/>
      <c r="CG1217" s="319"/>
      <c r="CH1217" s="319"/>
      <c r="CI1217" s="319"/>
      <c r="CJ1217" s="319"/>
      <c r="CK1217" s="319"/>
    </row>
    <row r="1218" spans="1:89">
      <c r="A1218" s="315"/>
      <c r="B1218" s="423"/>
      <c r="C1218" s="424"/>
      <c r="D1218" s="424"/>
      <c r="E1218" s="424"/>
      <c r="F1218" s="424"/>
      <c r="G1218" s="424"/>
      <c r="H1218" s="424"/>
      <c r="I1218" s="424"/>
      <c r="J1218" s="424"/>
      <c r="K1218" s="425"/>
      <c r="L1218" s="320"/>
      <c r="M1218" s="319"/>
      <c r="N1218" s="319"/>
      <c r="O1218" s="319"/>
      <c r="P1218" s="319"/>
      <c r="Q1218" s="319"/>
      <c r="R1218" s="319"/>
      <c r="S1218" s="319"/>
      <c r="T1218" s="319"/>
      <c r="U1218" s="319"/>
      <c r="V1218" s="319"/>
      <c r="W1218" s="319"/>
      <c r="X1218" s="319"/>
      <c r="Y1218" s="319"/>
      <c r="Z1218" s="319"/>
      <c r="AA1218" s="319"/>
      <c r="AB1218" s="319"/>
      <c r="AC1218" s="319"/>
      <c r="AD1218" s="319"/>
      <c r="AE1218" s="319"/>
      <c r="AF1218" s="319"/>
      <c r="AG1218" s="319"/>
      <c r="AH1218" s="319"/>
      <c r="AI1218" s="319"/>
      <c r="AJ1218" s="319"/>
      <c r="AK1218" s="319"/>
      <c r="AL1218" s="319"/>
      <c r="AM1218" s="319"/>
      <c r="AN1218" s="319"/>
      <c r="AO1218" s="319"/>
      <c r="AP1218" s="319"/>
      <c r="AQ1218" s="319"/>
      <c r="AR1218" s="319"/>
      <c r="AS1218" s="319"/>
      <c r="AT1218" s="319"/>
      <c r="AU1218" s="319"/>
      <c r="AV1218" s="319"/>
      <c r="AW1218" s="319"/>
      <c r="AX1218" s="319"/>
      <c r="AY1218" s="319"/>
      <c r="AZ1218" s="319"/>
      <c r="BA1218" s="319"/>
      <c r="BB1218" s="319"/>
      <c r="BC1218" s="319"/>
      <c r="BD1218" s="319"/>
      <c r="BE1218" s="319"/>
      <c r="BF1218" s="319"/>
      <c r="BG1218" s="319"/>
      <c r="BH1218" s="319"/>
      <c r="BI1218" s="319"/>
      <c r="BJ1218" s="319"/>
      <c r="BK1218" s="319"/>
      <c r="BL1218" s="319"/>
      <c r="BM1218" s="319"/>
      <c r="BN1218" s="319"/>
      <c r="BO1218" s="319"/>
      <c r="BP1218" s="319"/>
      <c r="BQ1218" s="319"/>
      <c r="BR1218" s="319"/>
      <c r="BS1218" s="319"/>
      <c r="BT1218" s="319"/>
      <c r="BU1218" s="319"/>
      <c r="BV1218" s="319"/>
      <c r="BW1218" s="319"/>
      <c r="BX1218" s="319"/>
      <c r="BY1218" s="319"/>
      <c r="BZ1218" s="319"/>
      <c r="CA1218" s="319"/>
      <c r="CB1218" s="319"/>
      <c r="CC1218" s="319"/>
      <c r="CD1218" s="319"/>
      <c r="CE1218" s="319"/>
      <c r="CF1218" s="319"/>
      <c r="CG1218" s="319"/>
      <c r="CH1218" s="319"/>
      <c r="CI1218" s="319"/>
      <c r="CJ1218" s="319"/>
      <c r="CK1218" s="319"/>
    </row>
    <row r="1219" spans="1:89">
      <c r="A1219" s="315"/>
      <c r="B1219" s="423"/>
      <c r="C1219" s="424"/>
      <c r="D1219" s="424"/>
      <c r="E1219" s="424"/>
      <c r="F1219" s="424"/>
      <c r="G1219" s="424"/>
      <c r="H1219" s="424"/>
      <c r="I1219" s="424"/>
      <c r="J1219" s="424"/>
      <c r="K1219" s="425"/>
      <c r="L1219" s="320"/>
      <c r="M1219" s="319"/>
      <c r="N1219" s="319"/>
      <c r="O1219" s="319"/>
      <c r="P1219" s="319"/>
      <c r="Q1219" s="319"/>
      <c r="R1219" s="319"/>
      <c r="S1219" s="319"/>
      <c r="T1219" s="319"/>
      <c r="U1219" s="319"/>
      <c r="V1219" s="319"/>
      <c r="W1219" s="319"/>
      <c r="X1219" s="319"/>
      <c r="Y1219" s="319"/>
      <c r="Z1219" s="319"/>
      <c r="AA1219" s="319"/>
      <c r="AB1219" s="319"/>
      <c r="AC1219" s="319"/>
      <c r="AD1219" s="319"/>
      <c r="AE1219" s="319"/>
      <c r="AF1219" s="319"/>
      <c r="AG1219" s="319"/>
      <c r="AH1219" s="319"/>
      <c r="AI1219" s="319"/>
      <c r="AJ1219" s="319"/>
      <c r="AK1219" s="319"/>
      <c r="AL1219" s="319"/>
      <c r="AM1219" s="319"/>
      <c r="AN1219" s="319"/>
      <c r="AO1219" s="319"/>
      <c r="AP1219" s="319"/>
      <c r="AQ1219" s="319"/>
      <c r="AR1219" s="319"/>
      <c r="AS1219" s="319"/>
      <c r="AT1219" s="319"/>
      <c r="AU1219" s="319"/>
      <c r="AV1219" s="319"/>
      <c r="AW1219" s="319"/>
      <c r="AX1219" s="319"/>
      <c r="AY1219" s="319"/>
      <c r="AZ1219" s="319"/>
      <c r="BA1219" s="319"/>
      <c r="BB1219" s="319"/>
      <c r="BC1219" s="319"/>
      <c r="BD1219" s="319"/>
      <c r="BE1219" s="319"/>
      <c r="BF1219" s="319"/>
      <c r="BG1219" s="319"/>
      <c r="BH1219" s="319"/>
      <c r="BI1219" s="319"/>
      <c r="BJ1219" s="319"/>
      <c r="BK1219" s="319"/>
      <c r="BL1219" s="319"/>
      <c r="BM1219" s="319"/>
      <c r="BN1219" s="319"/>
      <c r="BO1219" s="319"/>
      <c r="BP1219" s="319"/>
      <c r="BQ1219" s="319"/>
      <c r="BR1219" s="319"/>
      <c r="BS1219" s="319"/>
      <c r="BT1219" s="319"/>
      <c r="BU1219" s="319"/>
      <c r="BV1219" s="319"/>
      <c r="BW1219" s="319"/>
      <c r="BX1219" s="319"/>
      <c r="BY1219" s="319"/>
      <c r="BZ1219" s="319"/>
      <c r="CA1219" s="319"/>
      <c r="CB1219" s="319"/>
      <c r="CC1219" s="319"/>
      <c r="CD1219" s="319"/>
      <c r="CE1219" s="319"/>
      <c r="CF1219" s="319"/>
      <c r="CG1219" s="319"/>
      <c r="CH1219" s="319"/>
      <c r="CI1219" s="319"/>
      <c r="CJ1219" s="319"/>
      <c r="CK1219" s="319"/>
    </row>
    <row r="1220" spans="1:89">
      <c r="A1220" s="315"/>
      <c r="B1220" s="423"/>
      <c r="C1220" s="424"/>
      <c r="D1220" s="424"/>
      <c r="E1220" s="424"/>
      <c r="F1220" s="424"/>
      <c r="G1220" s="424"/>
      <c r="H1220" s="424"/>
      <c r="I1220" s="424"/>
      <c r="J1220" s="424"/>
      <c r="K1220" s="425"/>
      <c r="L1220" s="320"/>
      <c r="M1220" s="319"/>
      <c r="N1220" s="319"/>
      <c r="O1220" s="319"/>
      <c r="P1220" s="319"/>
      <c r="Q1220" s="319"/>
      <c r="R1220" s="319"/>
      <c r="S1220" s="319"/>
      <c r="T1220" s="319"/>
      <c r="U1220" s="319"/>
      <c r="V1220" s="319"/>
      <c r="W1220" s="319"/>
      <c r="X1220" s="319"/>
      <c r="Y1220" s="319"/>
      <c r="Z1220" s="319"/>
      <c r="AA1220" s="319"/>
      <c r="AB1220" s="319"/>
      <c r="AC1220" s="319"/>
      <c r="AD1220" s="319"/>
      <c r="AE1220" s="319"/>
      <c r="AF1220" s="319"/>
      <c r="AG1220" s="319"/>
      <c r="AH1220" s="319"/>
      <c r="AI1220" s="319"/>
      <c r="AJ1220" s="319"/>
      <c r="AK1220" s="319"/>
      <c r="AL1220" s="319"/>
      <c r="AM1220" s="319"/>
      <c r="AN1220" s="319"/>
      <c r="AO1220" s="319"/>
      <c r="AP1220" s="319"/>
      <c r="AQ1220" s="319"/>
      <c r="AR1220" s="319"/>
      <c r="AS1220" s="319"/>
      <c r="AT1220" s="319"/>
      <c r="AU1220" s="319"/>
      <c r="AV1220" s="319"/>
      <c r="AW1220" s="319"/>
      <c r="AX1220" s="319"/>
      <c r="AY1220" s="319"/>
      <c r="AZ1220" s="319"/>
      <c r="BA1220" s="319"/>
      <c r="BB1220" s="319"/>
      <c r="BC1220" s="319"/>
      <c r="BD1220" s="319"/>
      <c r="BE1220" s="319"/>
      <c r="BF1220" s="319"/>
      <c r="BG1220" s="319"/>
      <c r="BH1220" s="319"/>
      <c r="BI1220" s="319"/>
      <c r="BJ1220" s="319"/>
      <c r="BK1220" s="319"/>
      <c r="BL1220" s="319"/>
      <c r="BM1220" s="319"/>
      <c r="BN1220" s="319"/>
      <c r="BO1220" s="319"/>
      <c r="BP1220" s="319"/>
      <c r="BQ1220" s="319"/>
      <c r="BR1220" s="319"/>
      <c r="BS1220" s="319"/>
      <c r="BT1220" s="319"/>
      <c r="BU1220" s="319"/>
      <c r="BV1220" s="319"/>
      <c r="BW1220" s="319"/>
      <c r="BX1220" s="319"/>
      <c r="BY1220" s="319"/>
      <c r="BZ1220" s="319"/>
      <c r="CA1220" s="319"/>
      <c r="CB1220" s="319"/>
      <c r="CC1220" s="319"/>
      <c r="CD1220" s="319"/>
      <c r="CE1220" s="319"/>
      <c r="CF1220" s="319"/>
      <c r="CG1220" s="319"/>
      <c r="CH1220" s="319"/>
      <c r="CI1220" s="319"/>
      <c r="CJ1220" s="319"/>
      <c r="CK1220" s="319"/>
    </row>
    <row r="1221" spans="1:89">
      <c r="A1221" s="315"/>
      <c r="B1221" s="423"/>
      <c r="C1221" s="424"/>
      <c r="D1221" s="424"/>
      <c r="E1221" s="424"/>
      <c r="F1221" s="424"/>
      <c r="G1221" s="424"/>
      <c r="H1221" s="424"/>
      <c r="I1221" s="424"/>
      <c r="J1221" s="424"/>
      <c r="K1221" s="425"/>
      <c r="L1221" s="320"/>
      <c r="M1221" s="319"/>
      <c r="N1221" s="319"/>
      <c r="O1221" s="319"/>
      <c r="P1221" s="319"/>
      <c r="Q1221" s="319"/>
      <c r="R1221" s="319"/>
      <c r="S1221" s="319"/>
      <c r="T1221" s="319"/>
      <c r="U1221" s="319"/>
      <c r="V1221" s="319"/>
      <c r="W1221" s="319"/>
      <c r="X1221" s="319"/>
      <c r="Y1221" s="319"/>
      <c r="Z1221" s="319"/>
      <c r="AA1221" s="319"/>
      <c r="AB1221" s="319"/>
      <c r="AC1221" s="319"/>
      <c r="AD1221" s="319"/>
      <c r="AE1221" s="319"/>
      <c r="AF1221" s="319"/>
      <c r="AG1221" s="319"/>
      <c r="AH1221" s="319"/>
      <c r="AI1221" s="319"/>
      <c r="AJ1221" s="319"/>
      <c r="AK1221" s="319"/>
      <c r="AL1221" s="319"/>
      <c r="AM1221" s="319"/>
      <c r="AN1221" s="319"/>
      <c r="AO1221" s="319"/>
      <c r="AP1221" s="319"/>
      <c r="AQ1221" s="319"/>
      <c r="AR1221" s="319"/>
      <c r="AS1221" s="319"/>
      <c r="AT1221" s="319"/>
      <c r="AU1221" s="319"/>
      <c r="AV1221" s="319"/>
      <c r="AW1221" s="319"/>
      <c r="AX1221" s="319"/>
      <c r="AY1221" s="319"/>
      <c r="AZ1221" s="319"/>
      <c r="BA1221" s="319"/>
      <c r="BB1221" s="319"/>
      <c r="BC1221" s="319"/>
      <c r="BD1221" s="319"/>
      <c r="BE1221" s="319"/>
      <c r="BF1221" s="319"/>
      <c r="BG1221" s="319"/>
      <c r="BH1221" s="319"/>
      <c r="BI1221" s="319"/>
      <c r="BJ1221" s="319"/>
      <c r="BK1221" s="319"/>
      <c r="BL1221" s="319"/>
      <c r="BM1221" s="319"/>
      <c r="BN1221" s="319"/>
      <c r="BO1221" s="319"/>
      <c r="BP1221" s="319"/>
      <c r="BQ1221" s="319"/>
      <c r="BR1221" s="319"/>
      <c r="BS1221" s="319"/>
      <c r="BT1221" s="319"/>
      <c r="BU1221" s="319"/>
      <c r="BV1221" s="319"/>
      <c r="BW1221" s="319"/>
      <c r="BX1221" s="319"/>
      <c r="BY1221" s="319"/>
      <c r="BZ1221" s="319"/>
      <c r="CA1221" s="319"/>
      <c r="CB1221" s="319"/>
      <c r="CC1221" s="319"/>
      <c r="CD1221" s="319"/>
      <c r="CE1221" s="319"/>
      <c r="CF1221" s="319"/>
      <c r="CG1221" s="319"/>
      <c r="CH1221" s="319"/>
      <c r="CI1221" s="319"/>
      <c r="CJ1221" s="319"/>
      <c r="CK1221" s="319"/>
    </row>
    <row r="1222" spans="1:89">
      <c r="A1222" s="315"/>
      <c r="B1222" s="423"/>
      <c r="C1222" s="424"/>
      <c r="D1222" s="424"/>
      <c r="E1222" s="424"/>
      <c r="F1222" s="424"/>
      <c r="G1222" s="424"/>
      <c r="H1222" s="424"/>
      <c r="I1222" s="424"/>
      <c r="J1222" s="424"/>
      <c r="K1222" s="425"/>
      <c r="L1222" s="320"/>
      <c r="M1222" s="319"/>
      <c r="N1222" s="319"/>
      <c r="O1222" s="319"/>
      <c r="P1222" s="319"/>
      <c r="Q1222" s="319"/>
      <c r="R1222" s="319"/>
      <c r="S1222" s="319"/>
      <c r="T1222" s="319"/>
      <c r="U1222" s="319"/>
      <c r="V1222" s="319"/>
      <c r="W1222" s="319"/>
      <c r="X1222" s="319"/>
      <c r="Y1222" s="319"/>
      <c r="Z1222" s="319"/>
      <c r="AA1222" s="319"/>
      <c r="AB1222" s="319"/>
      <c r="AC1222" s="319"/>
      <c r="AD1222" s="319"/>
      <c r="AE1222" s="319"/>
      <c r="AF1222" s="319"/>
      <c r="AG1222" s="319"/>
      <c r="AH1222" s="319"/>
      <c r="AI1222" s="319"/>
      <c r="AJ1222" s="319"/>
      <c r="AK1222" s="319"/>
      <c r="AL1222" s="319"/>
      <c r="AM1222" s="319"/>
      <c r="AN1222" s="319"/>
      <c r="AO1222" s="319"/>
      <c r="AP1222" s="319"/>
      <c r="AQ1222" s="319"/>
      <c r="AR1222" s="319"/>
      <c r="AS1222" s="319"/>
      <c r="AT1222" s="319"/>
      <c r="AU1222" s="319"/>
      <c r="AV1222" s="319"/>
      <c r="AW1222" s="319"/>
      <c r="AX1222" s="319"/>
      <c r="AY1222" s="319"/>
      <c r="AZ1222" s="319"/>
      <c r="BA1222" s="319"/>
      <c r="BB1222" s="319"/>
      <c r="BC1222" s="319"/>
      <c r="BD1222" s="319"/>
      <c r="BE1222" s="319"/>
      <c r="BF1222" s="319"/>
      <c r="BG1222" s="319"/>
      <c r="BH1222" s="319"/>
      <c r="BI1222" s="319"/>
      <c r="BJ1222" s="319"/>
      <c r="BK1222" s="319"/>
      <c r="BL1222" s="319"/>
      <c r="BM1222" s="319"/>
      <c r="BN1222" s="319"/>
      <c r="BO1222" s="319"/>
      <c r="BP1222" s="319"/>
      <c r="BQ1222" s="319"/>
      <c r="BR1222" s="319"/>
      <c r="BS1222" s="319"/>
      <c r="BT1222" s="319"/>
      <c r="BU1222" s="319"/>
      <c r="BV1222" s="319"/>
      <c r="BW1222" s="319"/>
      <c r="BX1222" s="319"/>
      <c r="BY1222" s="319"/>
      <c r="BZ1222" s="319"/>
      <c r="CA1222" s="319"/>
      <c r="CB1222" s="319"/>
      <c r="CC1222" s="319"/>
      <c r="CD1222" s="319"/>
      <c r="CE1222" s="319"/>
      <c r="CF1222" s="319"/>
      <c r="CG1222" s="319"/>
      <c r="CH1222" s="319"/>
      <c r="CI1222" s="319"/>
      <c r="CJ1222" s="319"/>
      <c r="CK1222" s="319"/>
    </row>
    <row r="1223" spans="1:89">
      <c r="A1223" s="315"/>
      <c r="B1223" s="423"/>
      <c r="C1223" s="424"/>
      <c r="D1223" s="424"/>
      <c r="E1223" s="424"/>
      <c r="F1223" s="424"/>
      <c r="G1223" s="424"/>
      <c r="H1223" s="424"/>
      <c r="I1223" s="424"/>
      <c r="J1223" s="424"/>
      <c r="K1223" s="425"/>
      <c r="L1223" s="320"/>
      <c r="M1223" s="319"/>
      <c r="N1223" s="319"/>
      <c r="O1223" s="319"/>
      <c r="P1223" s="319"/>
      <c r="Q1223" s="319"/>
      <c r="R1223" s="319"/>
      <c r="S1223" s="319"/>
      <c r="T1223" s="319"/>
      <c r="U1223" s="319"/>
      <c r="V1223" s="319"/>
      <c r="W1223" s="319"/>
      <c r="X1223" s="319"/>
      <c r="Y1223" s="319"/>
      <c r="Z1223" s="319"/>
      <c r="AA1223" s="319"/>
      <c r="AB1223" s="319"/>
      <c r="AC1223" s="319"/>
      <c r="AD1223" s="319"/>
      <c r="AE1223" s="319"/>
      <c r="AF1223" s="319"/>
      <c r="AG1223" s="319"/>
      <c r="AH1223" s="319"/>
      <c r="AI1223" s="319"/>
      <c r="AJ1223" s="319"/>
      <c r="AK1223" s="319"/>
      <c r="AL1223" s="319"/>
      <c r="AM1223" s="319"/>
      <c r="AN1223" s="319"/>
      <c r="AO1223" s="319"/>
      <c r="AP1223" s="319"/>
      <c r="AQ1223" s="319"/>
      <c r="AR1223" s="319"/>
      <c r="AS1223" s="319"/>
      <c r="AT1223" s="319"/>
      <c r="AU1223" s="319"/>
      <c r="AV1223" s="319"/>
      <c r="AW1223" s="319"/>
      <c r="AX1223" s="319"/>
      <c r="AY1223" s="319"/>
      <c r="AZ1223" s="319"/>
      <c r="BA1223" s="319"/>
      <c r="BB1223" s="319"/>
      <c r="BC1223" s="319"/>
      <c r="BD1223" s="319"/>
      <c r="BE1223" s="319"/>
      <c r="BF1223" s="319"/>
      <c r="BG1223" s="319"/>
      <c r="BH1223" s="319"/>
      <c r="BI1223" s="319"/>
      <c r="BJ1223" s="319"/>
      <c r="BK1223" s="319"/>
      <c r="BL1223" s="319"/>
      <c r="BM1223" s="319"/>
      <c r="BN1223" s="319"/>
      <c r="BO1223" s="319"/>
      <c r="BP1223" s="319"/>
      <c r="BQ1223" s="319"/>
      <c r="BR1223" s="319"/>
      <c r="BS1223" s="319"/>
      <c r="BT1223" s="319"/>
      <c r="BU1223" s="319"/>
      <c r="BV1223" s="319"/>
      <c r="BW1223" s="319"/>
      <c r="BX1223" s="319"/>
      <c r="BY1223" s="319"/>
      <c r="BZ1223" s="319"/>
      <c r="CA1223" s="319"/>
      <c r="CB1223" s="319"/>
      <c r="CC1223" s="319"/>
      <c r="CD1223" s="319"/>
      <c r="CE1223" s="319"/>
      <c r="CF1223" s="319"/>
      <c r="CG1223" s="319"/>
      <c r="CH1223" s="319"/>
      <c r="CI1223" s="319"/>
      <c r="CJ1223" s="319"/>
      <c r="CK1223" s="319"/>
    </row>
    <row r="1224" spans="1:89">
      <c r="A1224" s="315"/>
      <c r="B1224" s="423"/>
      <c r="C1224" s="424"/>
      <c r="D1224" s="424"/>
      <c r="E1224" s="424"/>
      <c r="F1224" s="424"/>
      <c r="G1224" s="424"/>
      <c r="H1224" s="424"/>
      <c r="I1224" s="424"/>
      <c r="J1224" s="424"/>
      <c r="K1224" s="425"/>
      <c r="L1224" s="320"/>
      <c r="M1224" s="319"/>
      <c r="N1224" s="319"/>
      <c r="O1224" s="319"/>
      <c r="P1224" s="319"/>
      <c r="Q1224" s="319"/>
      <c r="R1224" s="319"/>
      <c r="S1224" s="319"/>
      <c r="T1224" s="319"/>
      <c r="U1224" s="319"/>
      <c r="V1224" s="319"/>
      <c r="W1224" s="319"/>
      <c r="X1224" s="319"/>
      <c r="Y1224" s="319"/>
      <c r="Z1224" s="319"/>
      <c r="AA1224" s="319"/>
      <c r="AB1224" s="319"/>
      <c r="AC1224" s="319"/>
      <c r="AD1224" s="319"/>
      <c r="AE1224" s="319"/>
      <c r="AF1224" s="319"/>
      <c r="AG1224" s="319"/>
      <c r="AH1224" s="319"/>
      <c r="AI1224" s="319"/>
      <c r="AJ1224" s="319"/>
      <c r="AK1224" s="319"/>
      <c r="AL1224" s="319"/>
      <c r="AM1224" s="319"/>
      <c r="AN1224" s="319"/>
      <c r="AO1224" s="319"/>
      <c r="AP1224" s="319"/>
      <c r="AQ1224" s="319"/>
      <c r="AR1224" s="319"/>
      <c r="AS1224" s="319"/>
      <c r="AT1224" s="319"/>
      <c r="AU1224" s="319"/>
      <c r="AV1224" s="319"/>
      <c r="AW1224" s="319"/>
      <c r="AX1224" s="319"/>
      <c r="AY1224" s="319"/>
      <c r="AZ1224" s="319"/>
      <c r="BA1224" s="319"/>
      <c r="BB1224" s="319"/>
      <c r="BC1224" s="319"/>
      <c r="BD1224" s="319"/>
      <c r="BE1224" s="319"/>
      <c r="BF1224" s="319"/>
      <c r="BG1224" s="319"/>
      <c r="BH1224" s="319"/>
      <c r="BI1224" s="319"/>
      <c r="BJ1224" s="319"/>
      <c r="BK1224" s="319"/>
      <c r="BL1224" s="319"/>
      <c r="BM1224" s="319"/>
      <c r="BN1224" s="319"/>
      <c r="BO1224" s="319"/>
      <c r="BP1224" s="319"/>
      <c r="BQ1224" s="319"/>
      <c r="BR1224" s="319"/>
      <c r="BS1224" s="319"/>
      <c r="BT1224" s="319"/>
      <c r="BU1224" s="319"/>
      <c r="BV1224" s="319"/>
      <c r="BW1224" s="319"/>
      <c r="BX1224" s="319"/>
      <c r="BY1224" s="319"/>
      <c r="BZ1224" s="319"/>
      <c r="CA1224" s="319"/>
      <c r="CB1224" s="319"/>
      <c r="CC1224" s="319"/>
      <c r="CD1224" s="319"/>
      <c r="CE1224" s="319"/>
      <c r="CF1224" s="319"/>
      <c r="CG1224" s="319"/>
      <c r="CH1224" s="319"/>
      <c r="CI1224" s="319"/>
      <c r="CJ1224" s="319"/>
      <c r="CK1224" s="319"/>
    </row>
    <row r="1225" spans="1:89">
      <c r="A1225" s="315"/>
      <c r="B1225" s="423"/>
      <c r="C1225" s="424"/>
      <c r="D1225" s="424"/>
      <c r="E1225" s="424"/>
      <c r="F1225" s="424"/>
      <c r="G1225" s="424"/>
      <c r="H1225" s="424"/>
      <c r="I1225" s="424"/>
      <c r="J1225" s="424"/>
      <c r="K1225" s="425"/>
      <c r="L1225" s="320"/>
      <c r="M1225" s="319"/>
      <c r="N1225" s="319"/>
      <c r="O1225" s="319"/>
      <c r="P1225" s="319"/>
      <c r="Q1225" s="319"/>
      <c r="R1225" s="319"/>
      <c r="S1225" s="319"/>
      <c r="T1225" s="319"/>
      <c r="U1225" s="319"/>
      <c r="V1225" s="319"/>
      <c r="W1225" s="319"/>
      <c r="X1225" s="319"/>
      <c r="Y1225" s="319"/>
      <c r="Z1225" s="319"/>
      <c r="AA1225" s="319"/>
      <c r="AB1225" s="319"/>
      <c r="AC1225" s="319"/>
      <c r="AD1225" s="319"/>
      <c r="AE1225" s="319"/>
      <c r="AF1225" s="319"/>
      <c r="AG1225" s="319"/>
      <c r="AH1225" s="319"/>
      <c r="AI1225" s="319"/>
      <c r="AJ1225" s="319"/>
      <c r="AK1225" s="319"/>
      <c r="AL1225" s="319"/>
      <c r="AM1225" s="319"/>
      <c r="AN1225" s="319"/>
      <c r="AO1225" s="319"/>
      <c r="AP1225" s="319"/>
      <c r="AQ1225" s="319"/>
      <c r="AR1225" s="319"/>
      <c r="AS1225" s="319"/>
      <c r="AT1225" s="319"/>
      <c r="AU1225" s="319"/>
      <c r="AV1225" s="319"/>
      <c r="AW1225" s="319"/>
      <c r="AX1225" s="319"/>
      <c r="AY1225" s="319"/>
      <c r="AZ1225" s="319"/>
      <c r="BA1225" s="319"/>
      <c r="BB1225" s="319"/>
      <c r="BC1225" s="319"/>
      <c r="BD1225" s="319"/>
      <c r="BE1225" s="319"/>
      <c r="BF1225" s="319"/>
      <c r="BG1225" s="319"/>
      <c r="BH1225" s="319"/>
      <c r="BI1225" s="319"/>
      <c r="BJ1225" s="319"/>
      <c r="BK1225" s="319"/>
      <c r="BL1225" s="319"/>
      <c r="BM1225" s="319"/>
      <c r="BN1225" s="319"/>
      <c r="BO1225" s="319"/>
      <c r="BP1225" s="319"/>
      <c r="BQ1225" s="319"/>
      <c r="BR1225" s="319"/>
      <c r="BS1225" s="319"/>
      <c r="BT1225" s="319"/>
      <c r="BU1225" s="319"/>
      <c r="BV1225" s="319"/>
      <c r="BW1225" s="319"/>
      <c r="BX1225" s="319"/>
      <c r="BY1225" s="319"/>
      <c r="BZ1225" s="319"/>
      <c r="CA1225" s="319"/>
      <c r="CB1225" s="319"/>
      <c r="CC1225" s="319"/>
      <c r="CD1225" s="319"/>
      <c r="CE1225" s="319"/>
      <c r="CF1225" s="319"/>
      <c r="CG1225" s="319"/>
      <c r="CH1225" s="319"/>
      <c r="CI1225" s="319"/>
      <c r="CJ1225" s="319"/>
      <c r="CK1225" s="319"/>
    </row>
    <row r="1226" spans="1:89">
      <c r="A1226" s="315"/>
      <c r="B1226" s="423"/>
      <c r="C1226" s="424"/>
      <c r="D1226" s="424"/>
      <c r="E1226" s="424"/>
      <c r="F1226" s="424"/>
      <c r="G1226" s="424"/>
      <c r="H1226" s="424"/>
      <c r="I1226" s="424"/>
      <c r="J1226" s="424"/>
      <c r="K1226" s="425"/>
      <c r="L1226" s="320"/>
      <c r="M1226" s="319"/>
      <c r="N1226" s="319"/>
      <c r="O1226" s="319"/>
      <c r="P1226" s="319"/>
      <c r="Q1226" s="319"/>
      <c r="R1226" s="319"/>
      <c r="S1226" s="319"/>
      <c r="T1226" s="319"/>
      <c r="U1226" s="319"/>
      <c r="V1226" s="319"/>
      <c r="W1226" s="319"/>
      <c r="X1226" s="319"/>
      <c r="Y1226" s="319"/>
      <c r="Z1226" s="319"/>
      <c r="AA1226" s="319"/>
      <c r="AB1226" s="319"/>
      <c r="AC1226" s="319"/>
      <c r="AD1226" s="319"/>
      <c r="AE1226" s="319"/>
      <c r="AF1226" s="319"/>
      <c r="AG1226" s="319"/>
      <c r="AH1226" s="319"/>
      <c r="AI1226" s="319"/>
      <c r="AJ1226" s="319"/>
      <c r="AK1226" s="319"/>
      <c r="AL1226" s="319"/>
      <c r="AM1226" s="319"/>
      <c r="AN1226" s="319"/>
      <c r="AO1226" s="319"/>
      <c r="AP1226" s="319"/>
      <c r="AQ1226" s="319"/>
      <c r="AR1226" s="319"/>
      <c r="AS1226" s="319"/>
      <c r="AT1226" s="319"/>
      <c r="AU1226" s="319"/>
      <c r="AV1226" s="319"/>
      <c r="AW1226" s="319"/>
      <c r="AX1226" s="319"/>
      <c r="AY1226" s="319"/>
      <c r="AZ1226" s="319"/>
      <c r="BA1226" s="319"/>
      <c r="BB1226" s="319"/>
      <c r="BC1226" s="319"/>
      <c r="BD1226" s="319"/>
      <c r="BE1226" s="319"/>
      <c r="BF1226" s="319"/>
      <c r="BG1226" s="319"/>
      <c r="BH1226" s="319"/>
      <c r="BI1226" s="319"/>
      <c r="BJ1226" s="319"/>
      <c r="BK1226" s="319"/>
      <c r="BL1226" s="319"/>
      <c r="BM1226" s="319"/>
      <c r="BN1226" s="319"/>
      <c r="BO1226" s="319"/>
      <c r="BP1226" s="319"/>
      <c r="BQ1226" s="319"/>
      <c r="BR1226" s="319"/>
      <c r="BS1226" s="319"/>
      <c r="BT1226" s="319"/>
      <c r="BU1226" s="319"/>
      <c r="BV1226" s="319"/>
      <c r="BW1226" s="319"/>
      <c r="BX1226" s="319"/>
      <c r="BY1226" s="319"/>
      <c r="BZ1226" s="319"/>
      <c r="CA1226" s="319"/>
      <c r="CB1226" s="319"/>
      <c r="CC1226" s="319"/>
      <c r="CD1226" s="319"/>
      <c r="CE1226" s="319"/>
      <c r="CF1226" s="319"/>
      <c r="CG1226" s="319"/>
      <c r="CH1226" s="319"/>
      <c r="CI1226" s="319"/>
      <c r="CJ1226" s="319"/>
      <c r="CK1226" s="319"/>
    </row>
    <row r="1227" spans="1:89">
      <c r="A1227" s="315"/>
      <c r="B1227" s="423"/>
      <c r="C1227" s="424"/>
      <c r="D1227" s="424"/>
      <c r="E1227" s="424"/>
      <c r="F1227" s="424"/>
      <c r="G1227" s="424"/>
      <c r="H1227" s="424"/>
      <c r="I1227" s="424"/>
      <c r="J1227" s="424"/>
      <c r="K1227" s="425"/>
      <c r="L1227" s="320"/>
      <c r="M1227" s="319"/>
      <c r="N1227" s="319"/>
      <c r="O1227" s="319"/>
      <c r="P1227" s="319"/>
      <c r="Q1227" s="319"/>
      <c r="R1227" s="319"/>
      <c r="S1227" s="319"/>
      <c r="T1227" s="319"/>
      <c r="U1227" s="319"/>
      <c r="V1227" s="319"/>
      <c r="W1227" s="319"/>
      <c r="X1227" s="319"/>
      <c r="Y1227" s="319"/>
      <c r="Z1227" s="319"/>
      <c r="AA1227" s="319"/>
      <c r="AB1227" s="319"/>
      <c r="AC1227" s="319"/>
      <c r="AD1227" s="319"/>
      <c r="AE1227" s="319"/>
      <c r="AF1227" s="319"/>
      <c r="AG1227" s="319"/>
      <c r="AH1227" s="319"/>
      <c r="AI1227" s="319"/>
      <c r="AJ1227" s="319"/>
      <c r="AK1227" s="319"/>
      <c r="AL1227" s="319"/>
      <c r="AM1227" s="319"/>
      <c r="AN1227" s="319"/>
      <c r="AO1227" s="319"/>
      <c r="AP1227" s="319"/>
      <c r="AQ1227" s="319"/>
      <c r="AR1227" s="319"/>
      <c r="AS1227" s="319"/>
      <c r="AT1227" s="319"/>
      <c r="AU1227" s="319"/>
      <c r="AV1227" s="319"/>
      <c r="AW1227" s="319"/>
      <c r="AX1227" s="319"/>
      <c r="AY1227" s="319"/>
      <c r="AZ1227" s="319"/>
      <c r="BA1227" s="319"/>
      <c r="BB1227" s="319"/>
      <c r="BC1227" s="319"/>
      <c r="BD1227" s="319"/>
      <c r="BE1227" s="319"/>
      <c r="BF1227" s="319"/>
      <c r="BG1227" s="319"/>
      <c r="BH1227" s="319"/>
      <c r="BI1227" s="319"/>
      <c r="BJ1227" s="319"/>
      <c r="BK1227" s="319"/>
      <c r="BL1227" s="319"/>
      <c r="BM1227" s="319"/>
      <c r="BN1227" s="319"/>
      <c r="BO1227" s="319"/>
      <c r="BP1227" s="319"/>
      <c r="BQ1227" s="319"/>
      <c r="BR1227" s="319"/>
      <c r="BS1227" s="319"/>
      <c r="BT1227" s="319"/>
      <c r="BU1227" s="319"/>
      <c r="BV1227" s="319"/>
      <c r="BW1227" s="319"/>
      <c r="BX1227" s="319"/>
      <c r="BY1227" s="319"/>
      <c r="BZ1227" s="319"/>
      <c r="CA1227" s="319"/>
      <c r="CB1227" s="319"/>
      <c r="CC1227" s="319"/>
      <c r="CD1227" s="319"/>
      <c r="CE1227" s="319"/>
      <c r="CF1227" s="319"/>
      <c r="CG1227" s="319"/>
      <c r="CH1227" s="319"/>
      <c r="CI1227" s="319"/>
      <c r="CJ1227" s="319"/>
      <c r="CK1227" s="319"/>
    </row>
    <row r="1228" spans="1:89">
      <c r="A1228" s="315"/>
      <c r="B1228" s="423"/>
      <c r="C1228" s="424"/>
      <c r="D1228" s="424"/>
      <c r="E1228" s="424"/>
      <c r="F1228" s="424"/>
      <c r="G1228" s="424"/>
      <c r="H1228" s="424"/>
      <c r="I1228" s="424"/>
      <c r="J1228" s="424"/>
      <c r="K1228" s="425"/>
      <c r="L1228" s="320"/>
      <c r="M1228" s="319"/>
      <c r="N1228" s="319"/>
      <c r="O1228" s="319"/>
      <c r="P1228" s="319"/>
      <c r="Q1228" s="319"/>
      <c r="R1228" s="319"/>
      <c r="S1228" s="319"/>
      <c r="T1228" s="319"/>
      <c r="U1228" s="319"/>
      <c r="V1228" s="319"/>
      <c r="W1228" s="319"/>
      <c r="X1228" s="319"/>
      <c r="Y1228" s="319"/>
      <c r="Z1228" s="319"/>
      <c r="AA1228" s="319"/>
      <c r="AB1228" s="319"/>
      <c r="AC1228" s="319"/>
      <c r="AD1228" s="319"/>
      <c r="AE1228" s="319"/>
      <c r="AF1228" s="319"/>
      <c r="AG1228" s="319"/>
      <c r="AH1228" s="319"/>
      <c r="AI1228" s="319"/>
      <c r="AJ1228" s="319"/>
      <c r="AK1228" s="319"/>
      <c r="AL1228" s="319"/>
      <c r="AM1228" s="319"/>
      <c r="AN1228" s="319"/>
      <c r="AO1228" s="319"/>
      <c r="AP1228" s="319"/>
      <c r="AQ1228" s="319"/>
      <c r="AR1228" s="319"/>
      <c r="AS1228" s="319"/>
      <c r="AT1228" s="319"/>
      <c r="AU1228" s="319"/>
      <c r="AV1228" s="319"/>
      <c r="AW1228" s="319"/>
      <c r="AX1228" s="319"/>
      <c r="AY1228" s="319"/>
      <c r="AZ1228" s="319"/>
      <c r="BA1228" s="319"/>
      <c r="BB1228" s="319"/>
      <c r="BC1228" s="319"/>
      <c r="BD1228" s="319"/>
      <c r="BE1228" s="319"/>
      <c r="BF1228" s="319"/>
      <c r="BG1228" s="319"/>
      <c r="BH1228" s="319"/>
      <c r="BI1228" s="319"/>
      <c r="BJ1228" s="319"/>
      <c r="BK1228" s="319"/>
      <c r="BL1228" s="319"/>
      <c r="BM1228" s="319"/>
      <c r="BN1228" s="319"/>
      <c r="BO1228" s="319"/>
      <c r="BP1228" s="319"/>
      <c r="BQ1228" s="319"/>
      <c r="BR1228" s="319"/>
      <c r="BS1228" s="319"/>
      <c r="BT1228" s="319"/>
      <c r="BU1228" s="319"/>
      <c r="BV1228" s="319"/>
      <c r="BW1228" s="319"/>
      <c r="BX1228" s="319"/>
      <c r="BY1228" s="319"/>
      <c r="BZ1228" s="319"/>
      <c r="CA1228" s="319"/>
      <c r="CB1228" s="319"/>
      <c r="CC1228" s="319"/>
      <c r="CD1228" s="319"/>
      <c r="CE1228" s="319"/>
      <c r="CF1228" s="319"/>
      <c r="CG1228" s="319"/>
      <c r="CH1228" s="319"/>
      <c r="CI1228" s="319"/>
      <c r="CJ1228" s="319"/>
      <c r="CK1228" s="319"/>
    </row>
    <row r="1229" spans="1:89">
      <c r="A1229" s="315"/>
      <c r="B1229" s="423"/>
      <c r="C1229" s="424"/>
      <c r="D1229" s="424"/>
      <c r="E1229" s="424"/>
      <c r="F1229" s="424"/>
      <c r="G1229" s="424"/>
      <c r="H1229" s="424"/>
      <c r="I1229" s="424"/>
      <c r="J1229" s="424"/>
      <c r="K1229" s="425"/>
      <c r="L1229" s="320"/>
      <c r="M1229" s="319"/>
      <c r="N1229" s="319"/>
      <c r="O1229" s="319"/>
      <c r="P1229" s="319"/>
      <c r="Q1229" s="319"/>
      <c r="R1229" s="319"/>
      <c r="S1229" s="319"/>
      <c r="T1229" s="319"/>
      <c r="U1229" s="319"/>
      <c r="V1229" s="319"/>
      <c r="W1229" s="319"/>
      <c r="X1229" s="319"/>
      <c r="Y1229" s="319"/>
      <c r="Z1229" s="319"/>
      <c r="AA1229" s="319"/>
      <c r="AB1229" s="319"/>
      <c r="AC1229" s="319"/>
      <c r="AD1229" s="319"/>
      <c r="AE1229" s="319"/>
      <c r="AF1229" s="319"/>
      <c r="AG1229" s="319"/>
      <c r="AH1229" s="319"/>
      <c r="AI1229" s="319"/>
      <c r="AJ1229" s="319"/>
      <c r="AK1229" s="319"/>
      <c r="AL1229" s="319"/>
      <c r="AM1229" s="319"/>
      <c r="AN1229" s="319"/>
      <c r="AO1229" s="319"/>
      <c r="AP1229" s="319"/>
      <c r="AQ1229" s="319"/>
      <c r="AR1229" s="319"/>
      <c r="AS1229" s="319"/>
      <c r="AT1229" s="319"/>
      <c r="AU1229" s="319"/>
      <c r="AV1229" s="319"/>
      <c r="AW1229" s="319"/>
      <c r="AX1229" s="319"/>
      <c r="AY1229" s="319"/>
      <c r="AZ1229" s="319"/>
      <c r="BA1229" s="319"/>
      <c r="BB1229" s="319"/>
      <c r="BC1229" s="319"/>
      <c r="BD1229" s="319"/>
      <c r="BE1229" s="319"/>
      <c r="BF1229" s="319"/>
      <c r="BG1229" s="319"/>
      <c r="BH1229" s="319"/>
      <c r="BI1229" s="319"/>
      <c r="BJ1229" s="319"/>
      <c r="BK1229" s="319"/>
      <c r="BL1229" s="319"/>
      <c r="BM1229" s="319"/>
      <c r="BN1229" s="319"/>
      <c r="BO1229" s="319"/>
      <c r="BP1229" s="319"/>
      <c r="BQ1229" s="319"/>
      <c r="BR1229" s="319"/>
      <c r="BS1229" s="319"/>
      <c r="BT1229" s="319"/>
      <c r="BU1229" s="319"/>
      <c r="BV1229" s="319"/>
      <c r="BW1229" s="319"/>
      <c r="BX1229" s="319"/>
      <c r="BY1229" s="319"/>
      <c r="BZ1229" s="319"/>
      <c r="CA1229" s="319"/>
      <c r="CB1229" s="319"/>
      <c r="CC1229" s="319"/>
      <c r="CD1229" s="319"/>
      <c r="CE1229" s="319"/>
      <c r="CF1229" s="319"/>
      <c r="CG1229" s="319"/>
      <c r="CH1229" s="319"/>
      <c r="CI1229" s="319"/>
      <c r="CJ1229" s="319"/>
      <c r="CK1229" s="319"/>
    </row>
    <row r="1230" spans="1:89">
      <c r="A1230" s="315"/>
      <c r="B1230" s="423"/>
      <c r="C1230" s="424"/>
      <c r="D1230" s="424"/>
      <c r="E1230" s="424"/>
      <c r="F1230" s="424"/>
      <c r="G1230" s="424"/>
      <c r="H1230" s="424"/>
      <c r="I1230" s="424"/>
      <c r="J1230" s="424"/>
      <c r="K1230" s="425"/>
      <c r="L1230" s="320"/>
      <c r="M1230" s="319"/>
      <c r="N1230" s="319"/>
      <c r="O1230" s="319"/>
      <c r="P1230" s="319"/>
      <c r="Q1230" s="319"/>
      <c r="R1230" s="319"/>
      <c r="S1230" s="319"/>
      <c r="T1230" s="319"/>
      <c r="U1230" s="319"/>
      <c r="V1230" s="319"/>
      <c r="W1230" s="319"/>
      <c r="X1230" s="319"/>
      <c r="Y1230" s="319"/>
      <c r="Z1230" s="319"/>
      <c r="AA1230" s="319"/>
      <c r="AB1230" s="319"/>
      <c r="AC1230" s="319"/>
      <c r="AD1230" s="319"/>
      <c r="AE1230" s="319"/>
      <c r="AF1230" s="319"/>
      <c r="AG1230" s="319"/>
      <c r="AH1230" s="319"/>
      <c r="AI1230" s="319"/>
      <c r="AJ1230" s="319"/>
      <c r="AK1230" s="319"/>
      <c r="AL1230" s="319"/>
      <c r="AM1230" s="319"/>
      <c r="AN1230" s="319"/>
      <c r="AO1230" s="319"/>
      <c r="AP1230" s="319"/>
      <c r="AQ1230" s="319"/>
      <c r="AR1230" s="319"/>
      <c r="AS1230" s="319"/>
      <c r="AT1230" s="319"/>
      <c r="AU1230" s="319"/>
      <c r="AV1230" s="319"/>
      <c r="AW1230" s="319"/>
      <c r="AX1230" s="319"/>
      <c r="AY1230" s="319"/>
      <c r="AZ1230" s="319"/>
      <c r="BA1230" s="319"/>
      <c r="BB1230" s="319"/>
      <c r="BC1230" s="319"/>
      <c r="BD1230" s="319"/>
      <c r="BE1230" s="319"/>
      <c r="BF1230" s="319"/>
      <c r="BG1230" s="319"/>
      <c r="BH1230" s="319"/>
      <c r="BI1230" s="319"/>
      <c r="BJ1230" s="319"/>
      <c r="BK1230" s="319"/>
      <c r="BL1230" s="319"/>
      <c r="BM1230" s="319"/>
      <c r="BN1230" s="319"/>
      <c r="BO1230" s="319"/>
      <c r="BP1230" s="319"/>
      <c r="BQ1230" s="319"/>
      <c r="BR1230" s="319"/>
      <c r="BS1230" s="319"/>
      <c r="BT1230" s="319"/>
      <c r="BU1230" s="319"/>
      <c r="BV1230" s="319"/>
      <c r="BW1230" s="319"/>
      <c r="BX1230" s="319"/>
      <c r="BY1230" s="319"/>
      <c r="BZ1230" s="319"/>
      <c r="CA1230" s="319"/>
      <c r="CB1230" s="319"/>
      <c r="CC1230" s="319"/>
      <c r="CD1230" s="319"/>
      <c r="CE1230" s="319"/>
      <c r="CF1230" s="319"/>
      <c r="CG1230" s="319"/>
      <c r="CH1230" s="319"/>
      <c r="CI1230" s="319"/>
      <c r="CJ1230" s="319"/>
      <c r="CK1230" s="319"/>
    </row>
    <row r="1231" spans="1:89">
      <c r="A1231" s="315"/>
      <c r="B1231" s="423"/>
      <c r="C1231" s="424"/>
      <c r="D1231" s="424"/>
      <c r="E1231" s="424"/>
      <c r="F1231" s="424"/>
      <c r="G1231" s="424"/>
      <c r="H1231" s="424"/>
      <c r="I1231" s="424"/>
      <c r="J1231" s="424"/>
      <c r="K1231" s="425"/>
      <c r="L1231" s="320"/>
      <c r="M1231" s="319"/>
      <c r="N1231" s="319"/>
      <c r="O1231" s="319"/>
      <c r="P1231" s="319"/>
      <c r="Q1231" s="319"/>
      <c r="R1231" s="319"/>
      <c r="S1231" s="319"/>
      <c r="T1231" s="319"/>
      <c r="U1231" s="319"/>
      <c r="V1231" s="319"/>
      <c r="W1231" s="319"/>
      <c r="X1231" s="319"/>
      <c r="Y1231" s="319"/>
      <c r="Z1231" s="319"/>
      <c r="AA1231" s="319"/>
      <c r="AB1231" s="319"/>
      <c r="AC1231" s="319"/>
      <c r="AD1231" s="319"/>
      <c r="AE1231" s="319"/>
      <c r="AF1231" s="319"/>
      <c r="AG1231" s="319"/>
      <c r="AH1231" s="319"/>
      <c r="AI1231" s="319"/>
      <c r="AJ1231" s="319"/>
      <c r="AK1231" s="319"/>
      <c r="AL1231" s="319"/>
      <c r="AM1231" s="319"/>
      <c r="AN1231" s="319"/>
      <c r="AO1231" s="319"/>
      <c r="AP1231" s="319"/>
      <c r="AQ1231" s="319"/>
      <c r="AR1231" s="319"/>
      <c r="AS1231" s="319"/>
      <c r="AT1231" s="319"/>
      <c r="AU1231" s="319"/>
      <c r="AV1231" s="319"/>
      <c r="AW1231" s="319"/>
      <c r="AX1231" s="319"/>
      <c r="AY1231" s="319"/>
      <c r="AZ1231" s="319"/>
      <c r="BA1231" s="319"/>
      <c r="BB1231" s="319"/>
      <c r="BC1231" s="319"/>
      <c r="BD1231" s="319"/>
      <c r="BE1231" s="319"/>
      <c r="BF1231" s="319"/>
      <c r="BG1231" s="319"/>
      <c r="BH1231" s="319"/>
      <c r="BI1231" s="319"/>
      <c r="BJ1231" s="319"/>
      <c r="BK1231" s="319"/>
      <c r="BL1231" s="319"/>
      <c r="BM1231" s="319"/>
      <c r="BN1231" s="319"/>
      <c r="BO1231" s="319"/>
      <c r="BP1231" s="319"/>
      <c r="BQ1231" s="319"/>
      <c r="BR1231" s="319"/>
      <c r="BS1231" s="319"/>
      <c r="BT1231" s="319"/>
      <c r="BU1231" s="319"/>
      <c r="BV1231" s="319"/>
      <c r="BW1231" s="319"/>
      <c r="BX1231" s="319"/>
      <c r="BY1231" s="319"/>
      <c r="BZ1231" s="319"/>
      <c r="CA1231" s="319"/>
      <c r="CB1231" s="319"/>
      <c r="CC1231" s="319"/>
      <c r="CD1231" s="319"/>
      <c r="CE1231" s="319"/>
      <c r="CF1231" s="319"/>
      <c r="CG1231" s="319"/>
      <c r="CH1231" s="319"/>
      <c r="CI1231" s="319"/>
      <c r="CJ1231" s="319"/>
      <c r="CK1231" s="319"/>
    </row>
    <row r="1232" spans="1:89">
      <c r="A1232" s="315"/>
      <c r="B1232" s="423"/>
      <c r="C1232" s="424"/>
      <c r="D1232" s="424"/>
      <c r="E1232" s="424"/>
      <c r="F1232" s="424"/>
      <c r="G1232" s="424"/>
      <c r="H1232" s="424"/>
      <c r="I1232" s="424"/>
      <c r="J1232" s="424"/>
      <c r="K1232" s="425"/>
      <c r="L1232" s="320"/>
      <c r="M1232" s="319"/>
      <c r="N1232" s="319"/>
      <c r="O1232" s="319"/>
      <c r="P1232" s="319"/>
      <c r="Q1232" s="319"/>
      <c r="R1232" s="319"/>
      <c r="S1232" s="319"/>
      <c r="T1232" s="319"/>
      <c r="U1232" s="319"/>
      <c r="V1232" s="319"/>
      <c r="W1232" s="319"/>
      <c r="X1232" s="319"/>
      <c r="Y1232" s="319"/>
      <c r="Z1232" s="319"/>
      <c r="AA1232" s="319"/>
      <c r="AB1232" s="319"/>
      <c r="AC1232" s="319"/>
      <c r="AD1232" s="319"/>
      <c r="AE1232" s="319"/>
      <c r="AF1232" s="319"/>
      <c r="AG1232" s="319"/>
      <c r="AH1232" s="319"/>
      <c r="AI1232" s="319"/>
      <c r="AJ1232" s="319"/>
      <c r="AK1232" s="319"/>
      <c r="AL1232" s="319"/>
      <c r="AM1232" s="319"/>
      <c r="AN1232" s="319"/>
      <c r="AO1232" s="319"/>
      <c r="AP1232" s="319"/>
      <c r="AQ1232" s="319"/>
      <c r="AR1232" s="319"/>
      <c r="AS1232" s="319"/>
      <c r="AT1232" s="319"/>
      <c r="AU1232" s="319"/>
      <c r="AV1232" s="319"/>
      <c r="AW1232" s="319"/>
      <c r="AX1232" s="319"/>
      <c r="AY1232" s="319"/>
      <c r="AZ1232" s="319"/>
      <c r="BA1232" s="319"/>
      <c r="BB1232" s="319"/>
      <c r="BC1232" s="319"/>
      <c r="BD1232" s="319"/>
      <c r="BE1232" s="319"/>
      <c r="BF1232" s="319"/>
      <c r="BG1232" s="319"/>
      <c r="BH1232" s="319"/>
      <c r="BI1232" s="319"/>
      <c r="BJ1232" s="319"/>
      <c r="BK1232" s="319"/>
      <c r="BL1232" s="319"/>
      <c r="BM1232" s="319"/>
      <c r="BN1232" s="319"/>
      <c r="BO1232" s="319"/>
      <c r="BP1232" s="319"/>
      <c r="BQ1232" s="319"/>
      <c r="BR1232" s="319"/>
      <c r="BS1232" s="319"/>
      <c r="BT1232" s="319"/>
      <c r="BU1232" s="319"/>
      <c r="BV1232" s="319"/>
      <c r="BW1232" s="319"/>
      <c r="BX1232" s="319"/>
      <c r="BY1232" s="319"/>
      <c r="BZ1232" s="319"/>
      <c r="CA1232" s="319"/>
      <c r="CB1232" s="319"/>
      <c r="CC1232" s="319"/>
      <c r="CD1232" s="319"/>
      <c r="CE1232" s="319"/>
      <c r="CF1232" s="319"/>
      <c r="CG1232" s="319"/>
      <c r="CH1232" s="319"/>
      <c r="CI1232" s="319"/>
      <c r="CJ1232" s="319"/>
      <c r="CK1232" s="319"/>
    </row>
    <row r="1233" spans="1:89">
      <c r="A1233" s="315"/>
      <c r="B1233" s="423"/>
      <c r="C1233" s="424"/>
      <c r="D1233" s="424"/>
      <c r="E1233" s="424"/>
      <c r="F1233" s="424"/>
      <c r="G1233" s="424"/>
      <c r="H1233" s="424"/>
      <c r="I1233" s="424"/>
      <c r="J1233" s="424"/>
      <c r="K1233" s="425"/>
      <c r="L1233" s="320"/>
      <c r="M1233" s="319"/>
      <c r="N1233" s="319"/>
      <c r="O1233" s="319"/>
      <c r="P1233" s="319"/>
      <c r="Q1233" s="319"/>
      <c r="R1233" s="319"/>
      <c r="S1233" s="319"/>
      <c r="T1233" s="319"/>
      <c r="U1233" s="319"/>
      <c r="V1233" s="319"/>
      <c r="W1233" s="319"/>
      <c r="X1233" s="319"/>
      <c r="Y1233" s="319"/>
      <c r="Z1233" s="319"/>
      <c r="AA1233" s="319"/>
      <c r="AB1233" s="319"/>
      <c r="AC1233" s="319"/>
      <c r="AD1233" s="319"/>
      <c r="AE1233" s="319"/>
      <c r="AF1233" s="319"/>
      <c r="AG1233" s="319"/>
      <c r="AH1233" s="319"/>
      <c r="AI1233" s="319"/>
      <c r="AJ1233" s="319"/>
      <c r="AK1233" s="319"/>
      <c r="AL1233" s="319"/>
      <c r="AM1233" s="319"/>
      <c r="AN1233" s="319"/>
      <c r="AO1233" s="319"/>
      <c r="AP1233" s="319"/>
      <c r="AQ1233" s="319"/>
      <c r="AR1233" s="319"/>
      <c r="AS1233" s="319"/>
      <c r="AT1233" s="319"/>
      <c r="AU1233" s="319"/>
      <c r="AV1233" s="319"/>
      <c r="AW1233" s="319"/>
      <c r="AX1233" s="319"/>
      <c r="AY1233" s="319"/>
      <c r="AZ1233" s="319"/>
      <c r="BA1233" s="319"/>
      <c r="BB1233" s="319"/>
      <c r="BC1233" s="319"/>
      <c r="BD1233" s="319"/>
      <c r="BE1233" s="319"/>
      <c r="BF1233" s="319"/>
      <c r="BG1233" s="319"/>
      <c r="BH1233" s="319"/>
      <c r="BI1233" s="319"/>
      <c r="BJ1233" s="319"/>
      <c r="BK1233" s="319"/>
      <c r="BL1233" s="319"/>
      <c r="BM1233" s="319"/>
      <c r="BN1233" s="319"/>
      <c r="BO1233" s="319"/>
      <c r="BP1233" s="319"/>
      <c r="BQ1233" s="319"/>
      <c r="BR1233" s="319"/>
      <c r="BS1233" s="319"/>
      <c r="BT1233" s="319"/>
      <c r="BU1233" s="319"/>
      <c r="BV1233" s="319"/>
      <c r="BW1233" s="319"/>
      <c r="BX1233" s="319"/>
      <c r="BY1233" s="319"/>
      <c r="BZ1233" s="319"/>
      <c r="CA1233" s="319"/>
      <c r="CB1233" s="319"/>
      <c r="CC1233" s="319"/>
      <c r="CD1233" s="319"/>
      <c r="CE1233" s="319"/>
      <c r="CF1233" s="319"/>
      <c r="CG1233" s="319"/>
      <c r="CH1233" s="319"/>
      <c r="CI1233" s="319"/>
      <c r="CJ1233" s="319"/>
      <c r="CK1233" s="319"/>
    </row>
    <row r="1234" spans="1:89">
      <c r="A1234" s="315"/>
      <c r="B1234" s="423"/>
      <c r="C1234" s="424"/>
      <c r="D1234" s="424"/>
      <c r="E1234" s="424"/>
      <c r="F1234" s="424"/>
      <c r="G1234" s="424"/>
      <c r="H1234" s="424"/>
      <c r="I1234" s="424"/>
      <c r="J1234" s="424"/>
      <c r="K1234" s="425"/>
      <c r="L1234" s="320"/>
      <c r="M1234" s="319"/>
      <c r="N1234" s="319"/>
      <c r="O1234" s="319"/>
      <c r="P1234" s="319"/>
      <c r="Q1234" s="319"/>
      <c r="R1234" s="319"/>
      <c r="S1234" s="319"/>
      <c r="T1234" s="319"/>
      <c r="U1234" s="319"/>
      <c r="V1234" s="319"/>
      <c r="W1234" s="319"/>
      <c r="X1234" s="319"/>
      <c r="Y1234" s="319"/>
      <c r="Z1234" s="319"/>
      <c r="AA1234" s="319"/>
      <c r="AB1234" s="319"/>
      <c r="AC1234" s="319"/>
      <c r="AD1234" s="319"/>
      <c r="AE1234" s="319"/>
      <c r="AF1234" s="319"/>
      <c r="AG1234" s="319"/>
      <c r="AH1234" s="319"/>
      <c r="AI1234" s="319"/>
      <c r="AJ1234" s="319"/>
      <c r="AK1234" s="319"/>
      <c r="AL1234" s="319"/>
      <c r="AM1234" s="319"/>
      <c r="AN1234" s="319"/>
      <c r="AO1234" s="319"/>
      <c r="AP1234" s="319"/>
      <c r="AQ1234" s="319"/>
      <c r="AR1234" s="319"/>
      <c r="AS1234" s="319"/>
      <c r="AT1234" s="319"/>
      <c r="AU1234" s="319"/>
      <c r="AV1234" s="319"/>
      <c r="AW1234" s="319"/>
      <c r="AX1234" s="319"/>
      <c r="AY1234" s="319"/>
      <c r="AZ1234" s="319"/>
      <c r="BA1234" s="319"/>
      <c r="BB1234" s="319"/>
      <c r="BC1234" s="319"/>
      <c r="BD1234" s="319"/>
      <c r="BE1234" s="319"/>
      <c r="BF1234" s="319"/>
      <c r="BG1234" s="319"/>
      <c r="BH1234" s="319"/>
      <c r="BI1234" s="319"/>
      <c r="BJ1234" s="319"/>
      <c r="BK1234" s="319"/>
      <c r="BL1234" s="319"/>
      <c r="BM1234" s="319"/>
      <c r="BN1234" s="319"/>
      <c r="BO1234" s="319"/>
      <c r="BP1234" s="319"/>
      <c r="BQ1234" s="319"/>
      <c r="BR1234" s="319"/>
      <c r="BS1234" s="319"/>
      <c r="BT1234" s="319"/>
      <c r="BU1234" s="319"/>
      <c r="BV1234" s="319"/>
      <c r="BW1234" s="319"/>
      <c r="BX1234" s="319"/>
      <c r="BY1234" s="319"/>
      <c r="BZ1234" s="319"/>
      <c r="CA1234" s="319"/>
      <c r="CB1234" s="319"/>
      <c r="CC1234" s="319"/>
      <c r="CD1234" s="319"/>
      <c r="CE1234" s="319"/>
      <c r="CF1234" s="319"/>
      <c r="CG1234" s="319"/>
      <c r="CH1234" s="319"/>
      <c r="CI1234" s="319"/>
      <c r="CJ1234" s="319"/>
      <c r="CK1234" s="319"/>
    </row>
    <row r="1235" spans="1:89">
      <c r="A1235" s="315"/>
      <c r="B1235" s="423"/>
      <c r="C1235" s="424"/>
      <c r="D1235" s="424"/>
      <c r="E1235" s="424"/>
      <c r="F1235" s="424"/>
      <c r="G1235" s="424"/>
      <c r="H1235" s="424"/>
      <c r="I1235" s="424"/>
      <c r="J1235" s="424"/>
      <c r="K1235" s="425"/>
      <c r="L1235" s="320"/>
      <c r="M1235" s="319"/>
      <c r="N1235" s="319"/>
      <c r="O1235" s="319"/>
      <c r="P1235" s="319"/>
      <c r="Q1235" s="319"/>
      <c r="R1235" s="319"/>
      <c r="S1235" s="319"/>
      <c r="T1235" s="319"/>
      <c r="U1235" s="319"/>
      <c r="V1235" s="319"/>
      <c r="W1235" s="319"/>
      <c r="X1235" s="319"/>
      <c r="Y1235" s="319"/>
      <c r="Z1235" s="319"/>
      <c r="AA1235" s="319"/>
      <c r="AB1235" s="319"/>
      <c r="AC1235" s="319"/>
      <c r="AD1235" s="319"/>
      <c r="AE1235" s="319"/>
      <c r="AF1235" s="319"/>
      <c r="AG1235" s="319"/>
      <c r="AH1235" s="319"/>
      <c r="AI1235" s="319"/>
      <c r="AJ1235" s="319"/>
      <c r="AK1235" s="319"/>
      <c r="AL1235" s="319"/>
      <c r="AM1235" s="319"/>
      <c r="AN1235" s="319"/>
      <c r="AO1235" s="319"/>
      <c r="AP1235" s="319"/>
      <c r="AQ1235" s="319"/>
      <c r="AR1235" s="319"/>
      <c r="AS1235" s="319"/>
      <c r="AT1235" s="319"/>
      <c r="AU1235" s="319"/>
      <c r="AV1235" s="319"/>
      <c r="AW1235" s="319"/>
      <c r="AX1235" s="319"/>
      <c r="AY1235" s="319"/>
      <c r="AZ1235" s="319"/>
      <c r="BA1235" s="319"/>
      <c r="BB1235" s="319"/>
      <c r="BC1235" s="319"/>
      <c r="BD1235" s="319"/>
      <c r="BE1235" s="319"/>
      <c r="BF1235" s="319"/>
      <c r="BG1235" s="319"/>
      <c r="BH1235" s="319"/>
      <c r="BI1235" s="319"/>
      <c r="BJ1235" s="319"/>
      <c r="BK1235" s="319"/>
      <c r="BL1235" s="319"/>
      <c r="BM1235" s="319"/>
      <c r="BN1235" s="319"/>
      <c r="BO1235" s="319"/>
      <c r="BP1235" s="319"/>
      <c r="BQ1235" s="319"/>
      <c r="BR1235" s="319"/>
      <c r="BS1235" s="319"/>
      <c r="BT1235" s="319"/>
      <c r="BU1235" s="319"/>
      <c r="BV1235" s="319"/>
      <c r="BW1235" s="319"/>
      <c r="BX1235" s="319"/>
      <c r="BY1235" s="319"/>
      <c r="BZ1235" s="319"/>
      <c r="CA1235" s="319"/>
      <c r="CB1235" s="319"/>
      <c r="CC1235" s="319"/>
      <c r="CD1235" s="319"/>
      <c r="CE1235" s="319"/>
      <c r="CF1235" s="319"/>
      <c r="CG1235" s="319"/>
      <c r="CH1235" s="319"/>
      <c r="CI1235" s="319"/>
      <c r="CJ1235" s="319"/>
      <c r="CK1235" s="319"/>
    </row>
    <row r="1236" spans="1:89">
      <c r="A1236" s="315"/>
      <c r="B1236" s="423"/>
      <c r="C1236" s="424"/>
      <c r="D1236" s="424"/>
      <c r="E1236" s="424"/>
      <c r="F1236" s="424"/>
      <c r="G1236" s="424"/>
      <c r="H1236" s="424"/>
      <c r="I1236" s="424"/>
      <c r="J1236" s="424"/>
      <c r="K1236" s="425"/>
      <c r="L1236" s="320"/>
      <c r="M1236" s="319"/>
      <c r="N1236" s="319"/>
      <c r="O1236" s="319"/>
      <c r="P1236" s="319"/>
      <c r="Q1236" s="319"/>
      <c r="R1236" s="319"/>
      <c r="S1236" s="319"/>
      <c r="T1236" s="319"/>
      <c r="U1236" s="319"/>
      <c r="V1236" s="319"/>
      <c r="W1236" s="319"/>
      <c r="X1236" s="319"/>
      <c r="Y1236" s="319"/>
      <c r="Z1236" s="319"/>
      <c r="AA1236" s="319"/>
      <c r="AB1236" s="319"/>
      <c r="AC1236" s="319"/>
      <c r="AD1236" s="319"/>
      <c r="AE1236" s="319"/>
      <c r="AF1236" s="319"/>
      <c r="AG1236" s="319"/>
      <c r="AH1236" s="319"/>
      <c r="AI1236" s="319"/>
      <c r="AJ1236" s="319"/>
      <c r="AK1236" s="319"/>
      <c r="AL1236" s="319"/>
      <c r="AM1236" s="319"/>
      <c r="AN1236" s="319"/>
      <c r="AO1236" s="319"/>
      <c r="AP1236" s="319"/>
      <c r="AQ1236" s="319"/>
      <c r="AR1236" s="319"/>
      <c r="AS1236" s="319"/>
      <c r="AT1236" s="319"/>
      <c r="AU1236" s="319"/>
      <c r="AV1236" s="319"/>
      <c r="AW1236" s="319"/>
      <c r="AX1236" s="319"/>
      <c r="AY1236" s="319"/>
      <c r="AZ1236" s="319"/>
      <c r="BA1236" s="319"/>
      <c r="BB1236" s="319"/>
      <c r="BC1236" s="319"/>
      <c r="BD1236" s="319"/>
      <c r="BE1236" s="319"/>
      <c r="BF1236" s="319"/>
      <c r="BG1236" s="319"/>
      <c r="BH1236" s="319"/>
      <c r="BI1236" s="319"/>
      <c r="BJ1236" s="319"/>
      <c r="BK1236" s="319"/>
      <c r="BL1236" s="319"/>
      <c r="BM1236" s="319"/>
      <c r="BN1236" s="319"/>
      <c r="BO1236" s="319"/>
      <c r="BP1236" s="319"/>
      <c r="BQ1236" s="319"/>
      <c r="BR1236" s="319"/>
      <c r="BS1236" s="319"/>
      <c r="BT1236" s="319"/>
      <c r="BU1236" s="319"/>
      <c r="BV1236" s="319"/>
      <c r="BW1236" s="319"/>
      <c r="BX1236" s="319"/>
      <c r="BY1236" s="319"/>
      <c r="BZ1236" s="319"/>
      <c r="CA1236" s="319"/>
      <c r="CB1236" s="319"/>
      <c r="CC1236" s="319"/>
      <c r="CD1236" s="319"/>
      <c r="CE1236" s="319"/>
      <c r="CF1236" s="319"/>
      <c r="CG1236" s="319"/>
      <c r="CH1236" s="319"/>
      <c r="CI1236" s="319"/>
      <c r="CJ1236" s="319"/>
      <c r="CK1236" s="319"/>
    </row>
    <row r="1237" spans="1:89">
      <c r="A1237" s="315"/>
      <c r="B1237" s="423"/>
      <c r="C1237" s="424"/>
      <c r="D1237" s="424"/>
      <c r="E1237" s="424"/>
      <c r="F1237" s="424"/>
      <c r="G1237" s="424"/>
      <c r="H1237" s="424"/>
      <c r="I1237" s="424"/>
      <c r="J1237" s="424"/>
      <c r="K1237" s="425"/>
      <c r="L1237" s="320"/>
      <c r="M1237" s="319"/>
      <c r="N1237" s="319"/>
      <c r="O1237" s="319"/>
      <c r="P1237" s="319"/>
      <c r="Q1237" s="319"/>
      <c r="R1237" s="319"/>
      <c r="S1237" s="319"/>
      <c r="T1237" s="319"/>
      <c r="U1237" s="319"/>
      <c r="V1237" s="319"/>
      <c r="W1237" s="319"/>
      <c r="X1237" s="319"/>
      <c r="Y1237" s="319"/>
      <c r="Z1237" s="319"/>
      <c r="AA1237" s="319"/>
      <c r="AB1237" s="319"/>
      <c r="AC1237" s="319"/>
      <c r="AD1237" s="319"/>
      <c r="AE1237" s="319"/>
      <c r="AF1237" s="319"/>
      <c r="AG1237" s="319"/>
      <c r="AH1237" s="319"/>
      <c r="AI1237" s="319"/>
      <c r="AJ1237" s="319"/>
      <c r="AK1237" s="319"/>
      <c r="AL1237" s="319"/>
      <c r="AM1237" s="319"/>
      <c r="AN1237" s="319"/>
      <c r="AO1237" s="319"/>
      <c r="AP1237" s="319"/>
      <c r="AQ1237" s="319"/>
      <c r="AR1237" s="319"/>
      <c r="AS1237" s="319"/>
      <c r="AT1237" s="319"/>
      <c r="AU1237" s="319"/>
      <c r="AV1237" s="319"/>
      <c r="AW1237" s="319"/>
      <c r="AX1237" s="319"/>
      <c r="AY1237" s="319"/>
      <c r="AZ1237" s="319"/>
      <c r="BA1237" s="319"/>
      <c r="BB1237" s="319"/>
      <c r="BC1237" s="319"/>
      <c r="BD1237" s="319"/>
      <c r="BE1237" s="319"/>
      <c r="BF1237" s="319"/>
      <c r="BG1237" s="319"/>
      <c r="BH1237" s="319"/>
      <c r="BI1237" s="319"/>
      <c r="BJ1237" s="319"/>
      <c r="BK1237" s="319"/>
      <c r="BL1237" s="319"/>
      <c r="BM1237" s="319"/>
      <c r="BN1237" s="319"/>
      <c r="BO1237" s="319"/>
      <c r="BP1237" s="319"/>
      <c r="BQ1237" s="319"/>
      <c r="BR1237" s="319"/>
      <c r="BS1237" s="319"/>
      <c r="BT1237" s="319"/>
      <c r="BU1237" s="319"/>
      <c r="BV1237" s="319"/>
      <c r="BW1237" s="319"/>
      <c r="BX1237" s="319"/>
      <c r="BY1237" s="319"/>
      <c r="BZ1237" s="319"/>
      <c r="CA1237" s="319"/>
      <c r="CB1237" s="319"/>
      <c r="CC1237" s="319"/>
      <c r="CD1237" s="319"/>
      <c r="CE1237" s="319"/>
      <c r="CF1237" s="319"/>
      <c r="CG1237" s="319"/>
      <c r="CH1237" s="319"/>
      <c r="CI1237" s="319"/>
      <c r="CJ1237" s="319"/>
      <c r="CK1237" s="319"/>
    </row>
    <row r="1238" spans="1:89">
      <c r="A1238" s="315"/>
      <c r="B1238" s="423"/>
      <c r="C1238" s="424"/>
      <c r="D1238" s="424"/>
      <c r="E1238" s="424"/>
      <c r="F1238" s="424"/>
      <c r="G1238" s="424"/>
      <c r="H1238" s="424"/>
      <c r="I1238" s="424"/>
      <c r="J1238" s="424"/>
      <c r="K1238" s="425"/>
      <c r="L1238" s="320"/>
      <c r="M1238" s="319"/>
      <c r="N1238" s="319"/>
      <c r="O1238" s="319"/>
      <c r="P1238" s="319"/>
      <c r="Q1238" s="319"/>
      <c r="R1238" s="319"/>
      <c r="S1238" s="319"/>
      <c r="T1238" s="319"/>
      <c r="U1238" s="319"/>
      <c r="V1238" s="319"/>
      <c r="W1238" s="319"/>
      <c r="X1238" s="319"/>
      <c r="Y1238" s="319"/>
      <c r="Z1238" s="319"/>
      <c r="AA1238" s="319"/>
      <c r="AB1238" s="319"/>
      <c r="AC1238" s="319"/>
      <c r="AD1238" s="319"/>
      <c r="AE1238" s="319"/>
      <c r="AF1238" s="319"/>
      <c r="AG1238" s="319"/>
      <c r="AH1238" s="319"/>
      <c r="AI1238" s="319"/>
      <c r="AJ1238" s="319"/>
      <c r="AK1238" s="319"/>
      <c r="AL1238" s="319"/>
      <c r="AM1238" s="319"/>
      <c r="AN1238" s="319"/>
      <c r="AO1238" s="319"/>
      <c r="AP1238" s="319"/>
      <c r="AQ1238" s="319"/>
      <c r="AR1238" s="319"/>
      <c r="AS1238" s="319"/>
      <c r="AT1238" s="319"/>
      <c r="AU1238" s="319"/>
      <c r="AV1238" s="319"/>
      <c r="AW1238" s="319"/>
      <c r="AX1238" s="319"/>
      <c r="AY1238" s="319"/>
      <c r="AZ1238" s="319"/>
      <c r="BA1238" s="319"/>
      <c r="BB1238" s="319"/>
      <c r="BC1238" s="319"/>
      <c r="BD1238" s="319"/>
      <c r="BE1238" s="319"/>
      <c r="BF1238" s="319"/>
      <c r="BG1238" s="319"/>
      <c r="BH1238" s="319"/>
      <c r="BI1238" s="319"/>
      <c r="BJ1238" s="319"/>
      <c r="BK1238" s="319"/>
      <c r="BL1238" s="319"/>
      <c r="BM1238" s="319"/>
      <c r="BN1238" s="319"/>
      <c r="BO1238" s="319"/>
      <c r="BP1238" s="319"/>
      <c r="BQ1238" s="319"/>
      <c r="BR1238" s="319"/>
      <c r="BS1238" s="319"/>
      <c r="BT1238" s="319"/>
      <c r="BU1238" s="319"/>
      <c r="BV1238" s="319"/>
      <c r="BW1238" s="319"/>
      <c r="BX1238" s="319"/>
      <c r="BY1238" s="319"/>
      <c r="BZ1238" s="319"/>
      <c r="CA1238" s="319"/>
      <c r="CB1238" s="319"/>
      <c r="CC1238" s="319"/>
      <c r="CD1238" s="319"/>
      <c r="CE1238" s="319"/>
      <c r="CF1238" s="319"/>
      <c r="CG1238" s="319"/>
      <c r="CH1238" s="319"/>
      <c r="CI1238" s="319"/>
      <c r="CJ1238" s="319"/>
      <c r="CK1238" s="319"/>
    </row>
    <row r="1239" spans="1:89">
      <c r="A1239" s="315"/>
      <c r="B1239" s="423"/>
      <c r="C1239" s="424"/>
      <c r="D1239" s="424"/>
      <c r="E1239" s="424"/>
      <c r="F1239" s="424"/>
      <c r="G1239" s="424"/>
      <c r="H1239" s="424"/>
      <c r="I1239" s="424"/>
      <c r="J1239" s="424"/>
      <c r="K1239" s="425"/>
      <c r="L1239" s="320"/>
      <c r="M1239" s="319"/>
      <c r="N1239" s="319"/>
      <c r="O1239" s="319"/>
      <c r="P1239" s="319"/>
      <c r="Q1239" s="319"/>
      <c r="R1239" s="319"/>
      <c r="S1239" s="319"/>
      <c r="T1239" s="319"/>
      <c r="U1239" s="319"/>
      <c r="V1239" s="319"/>
      <c r="W1239" s="319"/>
      <c r="X1239" s="319"/>
      <c r="Y1239" s="319"/>
      <c r="Z1239" s="319"/>
      <c r="AA1239" s="319"/>
      <c r="AB1239" s="319"/>
      <c r="AC1239" s="319"/>
      <c r="AD1239" s="319"/>
      <c r="AE1239" s="319"/>
      <c r="AF1239" s="319"/>
      <c r="AG1239" s="319"/>
      <c r="AH1239" s="319"/>
      <c r="AI1239" s="319"/>
      <c r="AJ1239" s="319"/>
      <c r="AK1239" s="319"/>
      <c r="AL1239" s="319"/>
      <c r="AM1239" s="319"/>
      <c r="AN1239" s="319"/>
      <c r="AO1239" s="319"/>
      <c r="AP1239" s="319"/>
      <c r="AQ1239" s="319"/>
      <c r="AR1239" s="319"/>
      <c r="AS1239" s="319"/>
      <c r="AT1239" s="319"/>
      <c r="AU1239" s="319"/>
      <c r="AV1239" s="319"/>
      <c r="AW1239" s="319"/>
      <c r="AX1239" s="319"/>
      <c r="AY1239" s="319"/>
      <c r="AZ1239" s="319"/>
      <c r="BA1239" s="319"/>
      <c r="BB1239" s="319"/>
      <c r="BC1239" s="319"/>
      <c r="BD1239" s="319"/>
      <c r="BE1239" s="319"/>
      <c r="BF1239" s="319"/>
      <c r="BG1239" s="319"/>
      <c r="BH1239" s="319"/>
      <c r="BI1239" s="319"/>
      <c r="BJ1239" s="319"/>
      <c r="BK1239" s="319"/>
      <c r="BL1239" s="319"/>
      <c r="BM1239" s="319"/>
      <c r="BN1239" s="319"/>
      <c r="BO1239" s="319"/>
      <c r="BP1239" s="319"/>
      <c r="BQ1239" s="319"/>
      <c r="BR1239" s="319"/>
      <c r="BS1239" s="319"/>
      <c r="BT1239" s="319"/>
      <c r="BU1239" s="319"/>
      <c r="BV1239" s="319"/>
      <c r="BW1239" s="319"/>
      <c r="BX1239" s="319"/>
      <c r="BY1239" s="319"/>
      <c r="BZ1239" s="319"/>
      <c r="CA1239" s="319"/>
      <c r="CB1239" s="319"/>
      <c r="CC1239" s="319"/>
      <c r="CD1239" s="319"/>
      <c r="CE1239" s="319"/>
      <c r="CF1239" s="319"/>
      <c r="CG1239" s="319"/>
      <c r="CH1239" s="319"/>
      <c r="CI1239" s="319"/>
      <c r="CJ1239" s="319"/>
      <c r="CK1239" s="319"/>
    </row>
    <row r="1240" spans="1:89">
      <c r="A1240" s="315"/>
      <c r="B1240" s="423"/>
      <c r="C1240" s="424"/>
      <c r="D1240" s="424"/>
      <c r="E1240" s="424"/>
      <c r="F1240" s="424"/>
      <c r="G1240" s="424"/>
      <c r="H1240" s="424"/>
      <c r="I1240" s="424"/>
      <c r="J1240" s="424"/>
      <c r="K1240" s="425"/>
      <c r="L1240" s="320"/>
      <c r="M1240" s="319"/>
      <c r="N1240" s="319"/>
      <c r="O1240" s="319"/>
      <c r="P1240" s="319"/>
      <c r="Q1240" s="319"/>
      <c r="R1240" s="319"/>
      <c r="S1240" s="319"/>
      <c r="T1240" s="319"/>
      <c r="U1240" s="319"/>
      <c r="V1240" s="319"/>
      <c r="W1240" s="319"/>
      <c r="X1240" s="319"/>
      <c r="Y1240" s="319"/>
      <c r="Z1240" s="319"/>
      <c r="AA1240" s="319"/>
      <c r="AB1240" s="319"/>
      <c r="AC1240" s="319"/>
      <c r="AD1240" s="319"/>
      <c r="AE1240" s="319"/>
      <c r="AF1240" s="319"/>
      <c r="AG1240" s="319"/>
      <c r="AH1240" s="319"/>
      <c r="AI1240" s="319"/>
      <c r="AJ1240" s="319"/>
      <c r="AK1240" s="319"/>
      <c r="AL1240" s="319"/>
      <c r="AM1240" s="319"/>
      <c r="AN1240" s="319"/>
      <c r="AO1240" s="319"/>
      <c r="AP1240" s="319"/>
      <c r="AQ1240" s="319"/>
      <c r="AR1240" s="319"/>
      <c r="AS1240" s="319"/>
      <c r="AT1240" s="319"/>
      <c r="AU1240" s="319"/>
      <c r="AV1240" s="319"/>
      <c r="AW1240" s="319"/>
      <c r="AX1240" s="319"/>
      <c r="AY1240" s="319"/>
      <c r="AZ1240" s="319"/>
      <c r="BA1240" s="319"/>
      <c r="BB1240" s="319"/>
      <c r="BC1240" s="319"/>
      <c r="BD1240" s="319"/>
      <c r="BE1240" s="319"/>
      <c r="BF1240" s="319"/>
      <c r="BG1240" s="319"/>
      <c r="BH1240" s="319"/>
      <c r="BI1240" s="319"/>
      <c r="BJ1240" s="319"/>
      <c r="BK1240" s="319"/>
      <c r="BL1240" s="319"/>
      <c r="BM1240" s="319"/>
      <c r="BN1240" s="319"/>
      <c r="BO1240" s="319"/>
      <c r="BP1240" s="319"/>
      <c r="BQ1240" s="319"/>
      <c r="BR1240" s="319"/>
      <c r="BS1240" s="319"/>
      <c r="BT1240" s="319"/>
      <c r="BU1240" s="319"/>
      <c r="BV1240" s="319"/>
      <c r="BW1240" s="319"/>
      <c r="BX1240" s="319"/>
      <c r="BY1240" s="319"/>
      <c r="BZ1240" s="319"/>
      <c r="CA1240" s="319"/>
      <c r="CB1240" s="319"/>
      <c r="CC1240" s="319"/>
      <c r="CD1240" s="319"/>
      <c r="CE1240" s="319"/>
      <c r="CF1240" s="319"/>
      <c r="CG1240" s="319"/>
      <c r="CH1240" s="319"/>
      <c r="CI1240" s="319"/>
      <c r="CJ1240" s="319"/>
      <c r="CK1240" s="319"/>
    </row>
    <row r="1241" spans="1:89">
      <c r="A1241" s="315"/>
      <c r="B1241" s="423"/>
      <c r="C1241" s="424"/>
      <c r="D1241" s="424"/>
      <c r="E1241" s="424"/>
      <c r="F1241" s="424"/>
      <c r="G1241" s="424"/>
      <c r="H1241" s="424"/>
      <c r="I1241" s="424"/>
      <c r="J1241" s="424"/>
      <c r="K1241" s="425"/>
      <c r="L1241" s="320"/>
      <c r="M1241" s="319"/>
      <c r="N1241" s="319"/>
      <c r="O1241" s="319"/>
      <c r="P1241" s="319"/>
      <c r="Q1241" s="319"/>
      <c r="R1241" s="319"/>
      <c r="S1241" s="319"/>
      <c r="T1241" s="319"/>
      <c r="U1241" s="319"/>
      <c r="V1241" s="319"/>
      <c r="W1241" s="319"/>
      <c r="X1241" s="319"/>
      <c r="Y1241" s="319"/>
      <c r="Z1241" s="319"/>
      <c r="AA1241" s="319"/>
      <c r="AB1241" s="319"/>
      <c r="AC1241" s="319"/>
      <c r="AD1241" s="319"/>
      <c r="AE1241" s="319"/>
      <c r="AF1241" s="319"/>
      <c r="AG1241" s="319"/>
      <c r="AH1241" s="319"/>
      <c r="AI1241" s="319"/>
      <c r="AJ1241" s="319"/>
      <c r="AK1241" s="319"/>
      <c r="AL1241" s="319"/>
      <c r="AM1241" s="319"/>
      <c r="AN1241" s="319"/>
      <c r="AO1241" s="319"/>
      <c r="AP1241" s="319"/>
      <c r="AQ1241" s="319"/>
      <c r="AR1241" s="319"/>
      <c r="AS1241" s="319"/>
      <c r="AT1241" s="319"/>
      <c r="AU1241" s="319"/>
      <c r="AV1241" s="319"/>
      <c r="AW1241" s="319"/>
      <c r="AX1241" s="319"/>
      <c r="AY1241" s="319"/>
      <c r="AZ1241" s="319"/>
      <c r="BA1241" s="319"/>
      <c r="BB1241" s="319"/>
      <c r="BC1241" s="319"/>
      <c r="BD1241" s="319"/>
      <c r="BE1241" s="319"/>
      <c r="BF1241" s="319"/>
      <c r="BG1241" s="319"/>
      <c r="BH1241" s="319"/>
      <c r="BI1241" s="319"/>
      <c r="BJ1241" s="319"/>
      <c r="BK1241" s="319"/>
      <c r="BL1241" s="319"/>
      <c r="BM1241" s="319"/>
      <c r="BN1241" s="319"/>
      <c r="BO1241" s="319"/>
      <c r="BP1241" s="319"/>
      <c r="BQ1241" s="319"/>
      <c r="BR1241" s="319"/>
      <c r="BS1241" s="319"/>
      <c r="BT1241" s="319"/>
      <c r="BU1241" s="319"/>
      <c r="BV1241" s="319"/>
      <c r="BW1241" s="319"/>
      <c r="BX1241" s="319"/>
      <c r="BY1241" s="319"/>
      <c r="BZ1241" s="319"/>
      <c r="CA1241" s="319"/>
      <c r="CB1241" s="319"/>
      <c r="CC1241" s="319"/>
      <c r="CD1241" s="319"/>
      <c r="CE1241" s="319"/>
      <c r="CF1241" s="319"/>
      <c r="CG1241" s="319"/>
      <c r="CH1241" s="319"/>
      <c r="CI1241" s="319"/>
      <c r="CJ1241" s="319"/>
      <c r="CK1241" s="319"/>
    </row>
    <row r="1242" spans="1:89">
      <c r="A1242" s="315"/>
      <c r="B1242" s="423"/>
      <c r="C1242" s="424"/>
      <c r="D1242" s="424"/>
      <c r="E1242" s="424"/>
      <c r="F1242" s="424"/>
      <c r="G1242" s="424"/>
      <c r="H1242" s="424"/>
      <c r="I1242" s="424"/>
      <c r="J1242" s="424"/>
      <c r="K1242" s="425"/>
      <c r="L1242" s="320"/>
      <c r="M1242" s="319"/>
      <c r="N1242" s="319"/>
      <c r="O1242" s="319"/>
      <c r="P1242" s="319"/>
      <c r="Q1242" s="319"/>
      <c r="R1242" s="319"/>
      <c r="S1242" s="319"/>
      <c r="T1242" s="319"/>
      <c r="U1242" s="319"/>
      <c r="V1242" s="319"/>
      <c r="W1242" s="319"/>
      <c r="X1242" s="319"/>
      <c r="Y1242" s="319"/>
      <c r="Z1242" s="319"/>
      <c r="AA1242" s="319"/>
      <c r="AB1242" s="319"/>
      <c r="AC1242" s="319"/>
      <c r="AD1242" s="319"/>
      <c r="AE1242" s="319"/>
      <c r="AF1242" s="319"/>
      <c r="AG1242" s="319"/>
      <c r="AH1242" s="319"/>
      <c r="AI1242" s="319"/>
      <c r="AJ1242" s="319"/>
      <c r="AK1242" s="319"/>
      <c r="AL1242" s="319"/>
      <c r="AM1242" s="319"/>
      <c r="AN1242" s="319"/>
      <c r="AO1242" s="319"/>
      <c r="AP1242" s="319"/>
      <c r="AQ1242" s="319"/>
      <c r="AR1242" s="319"/>
      <c r="AS1242" s="319"/>
      <c r="AT1242" s="319"/>
      <c r="AU1242" s="319"/>
      <c r="AV1242" s="319"/>
      <c r="AW1242" s="319"/>
      <c r="AX1242" s="319"/>
      <c r="AY1242" s="319"/>
      <c r="AZ1242" s="319"/>
      <c r="BA1242" s="319"/>
      <c r="BB1242" s="319"/>
      <c r="BC1242" s="319"/>
      <c r="BD1242" s="319"/>
      <c r="BE1242" s="319"/>
      <c r="BF1242" s="319"/>
      <c r="BG1242" s="319"/>
      <c r="BH1242" s="319"/>
      <c r="BI1242" s="319"/>
      <c r="BJ1242" s="319"/>
      <c r="BK1242" s="319"/>
      <c r="BL1242" s="319"/>
      <c r="BM1242" s="319"/>
      <c r="BN1242" s="319"/>
      <c r="BO1242" s="319"/>
      <c r="BP1242" s="319"/>
      <c r="BQ1242" s="319"/>
      <c r="BR1242" s="319"/>
      <c r="BS1242" s="319"/>
      <c r="BT1242" s="319"/>
      <c r="BU1242" s="319"/>
      <c r="BV1242" s="319"/>
      <c r="BW1242" s="319"/>
      <c r="BX1242" s="319"/>
      <c r="BY1242" s="319"/>
      <c r="BZ1242" s="319"/>
      <c r="CA1242" s="319"/>
      <c r="CB1242" s="319"/>
      <c r="CC1242" s="319"/>
      <c r="CD1242" s="319"/>
      <c r="CE1242" s="319"/>
      <c r="CF1242" s="319"/>
      <c r="CG1242" s="319"/>
      <c r="CH1242" s="319"/>
      <c r="CI1242" s="319"/>
      <c r="CJ1242" s="319"/>
      <c r="CK1242" s="319"/>
    </row>
    <row r="1243" spans="1:89">
      <c r="A1243" s="315"/>
      <c r="B1243" s="423"/>
      <c r="C1243" s="424"/>
      <c r="D1243" s="424"/>
      <c r="E1243" s="424"/>
      <c r="F1243" s="424"/>
      <c r="G1243" s="424"/>
      <c r="H1243" s="424"/>
      <c r="I1243" s="424"/>
      <c r="J1243" s="424"/>
      <c r="K1243" s="425"/>
      <c r="L1243" s="320"/>
      <c r="M1243" s="319"/>
      <c r="N1243" s="319"/>
      <c r="O1243" s="319"/>
      <c r="P1243" s="319"/>
      <c r="Q1243" s="319"/>
      <c r="R1243" s="319"/>
      <c r="S1243" s="319"/>
      <c r="T1243" s="319"/>
      <c r="U1243" s="319"/>
      <c r="V1243" s="319"/>
      <c r="W1243" s="319"/>
      <c r="X1243" s="319"/>
      <c r="Y1243" s="319"/>
      <c r="Z1243" s="319"/>
      <c r="AA1243" s="319"/>
      <c r="AB1243" s="319"/>
      <c r="AC1243" s="319"/>
      <c r="AD1243" s="319"/>
      <c r="AE1243" s="319"/>
      <c r="AF1243" s="319"/>
      <c r="AG1243" s="319"/>
      <c r="AH1243" s="319"/>
      <c r="AI1243" s="319"/>
      <c r="AJ1243" s="319"/>
      <c r="AK1243" s="319"/>
      <c r="AL1243" s="319"/>
      <c r="AM1243" s="319"/>
      <c r="AN1243" s="319"/>
      <c r="AO1243" s="319"/>
      <c r="AP1243" s="319"/>
      <c r="AQ1243" s="319"/>
      <c r="AR1243" s="319"/>
      <c r="AS1243" s="319"/>
      <c r="AT1243" s="319"/>
      <c r="AU1243" s="319"/>
      <c r="AV1243" s="319"/>
      <c r="AW1243" s="319"/>
      <c r="AX1243" s="319"/>
      <c r="AY1243" s="319"/>
      <c r="AZ1243" s="319"/>
      <c r="BA1243" s="319"/>
      <c r="BB1243" s="319"/>
      <c r="BC1243" s="319"/>
      <c r="BD1243" s="319"/>
      <c r="BE1243" s="319"/>
      <c r="BF1243" s="319"/>
      <c r="BG1243" s="319"/>
      <c r="BH1243" s="319"/>
      <c r="BI1243" s="319"/>
      <c r="BJ1243" s="319"/>
      <c r="BK1243" s="319"/>
      <c r="BL1243" s="319"/>
      <c r="BM1243" s="319"/>
      <c r="BN1243" s="319"/>
      <c r="BO1243" s="319"/>
      <c r="BP1243" s="319"/>
      <c r="BQ1243" s="319"/>
      <c r="BR1243" s="319"/>
      <c r="BS1243" s="319"/>
      <c r="BT1243" s="319"/>
      <c r="BU1243" s="319"/>
      <c r="BV1243" s="319"/>
      <c r="BW1243" s="319"/>
      <c r="BX1243" s="319"/>
      <c r="BY1243" s="319"/>
      <c r="BZ1243" s="319"/>
      <c r="CA1243" s="319"/>
      <c r="CB1243" s="319"/>
      <c r="CC1243" s="319"/>
      <c r="CD1243" s="319"/>
      <c r="CE1243" s="319"/>
      <c r="CF1243" s="319"/>
      <c r="CG1243" s="319"/>
      <c r="CH1243" s="319"/>
      <c r="CI1243" s="319"/>
      <c r="CJ1243" s="319"/>
      <c r="CK1243" s="319"/>
    </row>
    <row r="1244" spans="1:89">
      <c r="A1244" s="315"/>
      <c r="B1244" s="423"/>
      <c r="C1244" s="424"/>
      <c r="D1244" s="424"/>
      <c r="E1244" s="424"/>
      <c r="F1244" s="424"/>
      <c r="G1244" s="424"/>
      <c r="H1244" s="424"/>
      <c r="I1244" s="424"/>
      <c r="J1244" s="424"/>
      <c r="K1244" s="425"/>
      <c r="L1244" s="320"/>
      <c r="M1244" s="319"/>
      <c r="N1244" s="319"/>
      <c r="O1244" s="319"/>
      <c r="P1244" s="319"/>
      <c r="Q1244" s="319"/>
      <c r="R1244" s="319"/>
      <c r="S1244" s="319"/>
      <c r="T1244" s="319"/>
      <c r="U1244" s="319"/>
      <c r="V1244" s="319"/>
      <c r="W1244" s="319"/>
      <c r="X1244" s="319"/>
      <c r="Y1244" s="319"/>
      <c r="Z1244" s="319"/>
      <c r="AA1244" s="319"/>
      <c r="AB1244" s="319"/>
      <c r="AC1244" s="319"/>
      <c r="AD1244" s="319"/>
      <c r="AE1244" s="319"/>
      <c r="AF1244" s="319"/>
      <c r="AG1244" s="319"/>
      <c r="AH1244" s="319"/>
      <c r="AI1244" s="319"/>
      <c r="AJ1244" s="319"/>
      <c r="AK1244" s="319"/>
      <c r="AL1244" s="319"/>
      <c r="AM1244" s="319"/>
      <c r="AN1244" s="319"/>
      <c r="AO1244" s="319"/>
      <c r="AP1244" s="319"/>
      <c r="AQ1244" s="319"/>
      <c r="AR1244" s="319"/>
      <c r="AS1244" s="319"/>
      <c r="AT1244" s="319"/>
      <c r="AU1244" s="319"/>
      <c r="AV1244" s="319"/>
      <c r="AW1244" s="319"/>
      <c r="AX1244" s="319"/>
      <c r="AY1244" s="319"/>
      <c r="AZ1244" s="319"/>
      <c r="BA1244" s="319"/>
      <c r="BB1244" s="319"/>
      <c r="BC1244" s="319"/>
      <c r="BD1244" s="319"/>
      <c r="BE1244" s="319"/>
      <c r="BF1244" s="319"/>
      <c r="BG1244" s="319"/>
      <c r="BH1244" s="319"/>
      <c r="BI1244" s="319"/>
      <c r="BJ1244" s="319"/>
      <c r="BK1244" s="319"/>
      <c r="BL1244" s="319"/>
      <c r="BM1244" s="319"/>
      <c r="BN1244" s="319"/>
      <c r="BO1244" s="319"/>
      <c r="BP1244" s="319"/>
      <c r="BQ1244" s="319"/>
      <c r="BR1244" s="319"/>
      <c r="BS1244" s="319"/>
      <c r="BT1244" s="319"/>
      <c r="BU1244" s="319"/>
      <c r="BV1244" s="319"/>
      <c r="BW1244" s="319"/>
      <c r="BX1244" s="319"/>
      <c r="BY1244" s="319"/>
      <c r="BZ1244" s="319"/>
      <c r="CA1244" s="319"/>
      <c r="CB1244" s="319"/>
      <c r="CC1244" s="319"/>
      <c r="CD1244" s="319"/>
      <c r="CE1244" s="319"/>
      <c r="CF1244" s="319"/>
      <c r="CG1244" s="319"/>
      <c r="CH1244" s="319"/>
      <c r="CI1244" s="319"/>
      <c r="CJ1244" s="319"/>
      <c r="CK1244" s="319"/>
    </row>
    <row r="1245" spans="1:89">
      <c r="A1245" s="315"/>
      <c r="B1245" s="423"/>
      <c r="C1245" s="424"/>
      <c r="D1245" s="424"/>
      <c r="E1245" s="424"/>
      <c r="F1245" s="424"/>
      <c r="G1245" s="424"/>
      <c r="H1245" s="424"/>
      <c r="I1245" s="424"/>
      <c r="J1245" s="424"/>
      <c r="K1245" s="425"/>
      <c r="L1245" s="320"/>
      <c r="M1245" s="319"/>
      <c r="N1245" s="319"/>
      <c r="O1245" s="319"/>
      <c r="P1245" s="319"/>
      <c r="Q1245" s="319"/>
      <c r="R1245" s="319"/>
      <c r="S1245" s="319"/>
      <c r="T1245" s="319"/>
      <c r="U1245" s="319"/>
      <c r="V1245" s="319"/>
      <c r="W1245" s="319"/>
      <c r="X1245" s="319"/>
      <c r="Y1245" s="319"/>
      <c r="Z1245" s="319"/>
      <c r="AA1245" s="319"/>
      <c r="AB1245" s="319"/>
      <c r="AC1245" s="319"/>
      <c r="AD1245" s="319"/>
      <c r="AE1245" s="319"/>
      <c r="AF1245" s="319"/>
      <c r="AG1245" s="319"/>
      <c r="AH1245" s="319"/>
      <c r="AI1245" s="319"/>
      <c r="AJ1245" s="319"/>
      <c r="AK1245" s="319"/>
      <c r="AL1245" s="319"/>
      <c r="AM1245" s="319"/>
      <c r="AN1245" s="319"/>
      <c r="AO1245" s="319"/>
      <c r="AP1245" s="319"/>
      <c r="AQ1245" s="319"/>
      <c r="AR1245" s="319"/>
      <c r="AS1245" s="319"/>
      <c r="AT1245" s="319"/>
      <c r="AU1245" s="319"/>
      <c r="AV1245" s="319"/>
      <c r="AW1245" s="319"/>
      <c r="AX1245" s="319"/>
      <c r="AY1245" s="319"/>
      <c r="AZ1245" s="319"/>
      <c r="BA1245" s="319"/>
      <c r="BB1245" s="319"/>
      <c r="BC1245" s="319"/>
      <c r="BD1245" s="319"/>
      <c r="BE1245" s="319"/>
      <c r="BF1245" s="319"/>
      <c r="BG1245" s="319"/>
      <c r="BH1245" s="319"/>
      <c r="BI1245" s="319"/>
      <c r="BJ1245" s="319"/>
      <c r="BK1245" s="319"/>
      <c r="BL1245" s="319"/>
      <c r="BM1245" s="319"/>
      <c r="BN1245" s="319"/>
      <c r="BO1245" s="319"/>
      <c r="BP1245" s="319"/>
      <c r="BQ1245" s="319"/>
      <c r="BR1245" s="319"/>
      <c r="BS1245" s="319"/>
      <c r="BT1245" s="319"/>
      <c r="BU1245" s="319"/>
      <c r="BV1245" s="319"/>
      <c r="BW1245" s="319"/>
      <c r="BX1245" s="319"/>
      <c r="BY1245" s="319"/>
      <c r="BZ1245" s="319"/>
      <c r="CA1245" s="319"/>
      <c r="CB1245" s="319"/>
      <c r="CC1245" s="319"/>
      <c r="CD1245" s="319"/>
      <c r="CE1245" s="319"/>
      <c r="CF1245" s="319"/>
      <c r="CG1245" s="319"/>
      <c r="CH1245" s="319"/>
      <c r="CI1245" s="319"/>
      <c r="CJ1245" s="319"/>
      <c r="CK1245" s="319"/>
    </row>
    <row r="1246" spans="1:89">
      <c r="A1246" s="315"/>
      <c r="B1246" s="423"/>
      <c r="C1246" s="424"/>
      <c r="D1246" s="424"/>
      <c r="E1246" s="424"/>
      <c r="F1246" s="424"/>
      <c r="G1246" s="424"/>
      <c r="H1246" s="424"/>
      <c r="I1246" s="424"/>
      <c r="J1246" s="424"/>
      <c r="K1246" s="425"/>
      <c r="L1246" s="320"/>
      <c r="M1246" s="319"/>
      <c r="N1246" s="319"/>
      <c r="O1246" s="319"/>
      <c r="P1246" s="319"/>
      <c r="Q1246" s="319"/>
      <c r="R1246" s="319"/>
      <c r="S1246" s="319"/>
      <c r="T1246" s="319"/>
      <c r="U1246" s="319"/>
      <c r="V1246" s="319"/>
      <c r="W1246" s="319"/>
      <c r="X1246" s="319"/>
      <c r="Y1246" s="319"/>
      <c r="Z1246" s="319"/>
      <c r="AA1246" s="319"/>
      <c r="AB1246" s="319"/>
      <c r="AC1246" s="319"/>
      <c r="AD1246" s="319"/>
      <c r="AE1246" s="319"/>
      <c r="AF1246" s="319"/>
      <c r="AG1246" s="319"/>
      <c r="AH1246" s="319"/>
      <c r="AI1246" s="319"/>
      <c r="AJ1246" s="319"/>
      <c r="AK1246" s="319"/>
      <c r="AL1246" s="319"/>
      <c r="AM1246" s="319"/>
      <c r="AN1246" s="319"/>
      <c r="AO1246" s="319"/>
      <c r="AP1246" s="319"/>
      <c r="AQ1246" s="319"/>
      <c r="AR1246" s="319"/>
      <c r="AS1246" s="319"/>
      <c r="AT1246" s="319"/>
      <c r="AU1246" s="319"/>
      <c r="AV1246" s="319"/>
      <c r="AW1246" s="319"/>
      <c r="AX1246" s="319"/>
      <c r="AY1246" s="319"/>
      <c r="AZ1246" s="319"/>
      <c r="BA1246" s="319"/>
      <c r="BB1246" s="319"/>
      <c r="BC1246" s="319"/>
      <c r="BD1246" s="319"/>
      <c r="BE1246" s="319"/>
      <c r="BF1246" s="319"/>
      <c r="BG1246" s="319"/>
      <c r="BH1246" s="319"/>
      <c r="BI1246" s="319"/>
      <c r="BJ1246" s="319"/>
      <c r="BK1246" s="319"/>
      <c r="BL1246" s="319"/>
      <c r="BM1246" s="319"/>
      <c r="BN1246" s="319"/>
      <c r="BO1246" s="319"/>
      <c r="BP1246" s="319"/>
      <c r="BQ1246" s="319"/>
      <c r="BR1246" s="319"/>
      <c r="BS1246" s="319"/>
      <c r="BT1246" s="319"/>
      <c r="BU1246" s="319"/>
      <c r="BV1246" s="319"/>
      <c r="BW1246" s="319"/>
      <c r="BX1246" s="319"/>
      <c r="BY1246" s="319"/>
      <c r="BZ1246" s="319"/>
      <c r="CA1246" s="319"/>
      <c r="CB1246" s="319"/>
      <c r="CC1246" s="319"/>
      <c r="CD1246" s="319"/>
      <c r="CE1246" s="319"/>
      <c r="CF1246" s="319"/>
      <c r="CG1246" s="319"/>
      <c r="CH1246" s="319"/>
      <c r="CI1246" s="319"/>
      <c r="CJ1246" s="319"/>
      <c r="CK1246" s="319"/>
    </row>
    <row r="1247" spans="1:89">
      <c r="A1247" s="315"/>
      <c r="B1247" s="423"/>
      <c r="C1247" s="424"/>
      <c r="D1247" s="424"/>
      <c r="E1247" s="424"/>
      <c r="F1247" s="424"/>
      <c r="G1247" s="424"/>
      <c r="H1247" s="424"/>
      <c r="I1247" s="424"/>
      <c r="J1247" s="424"/>
      <c r="K1247" s="425"/>
      <c r="L1247" s="320"/>
      <c r="M1247" s="319"/>
      <c r="N1247" s="319"/>
      <c r="O1247" s="319"/>
      <c r="P1247" s="319"/>
      <c r="Q1247" s="319"/>
      <c r="R1247" s="319"/>
      <c r="S1247" s="319"/>
      <c r="T1247" s="319"/>
      <c r="U1247" s="319"/>
      <c r="V1247" s="319"/>
      <c r="W1247" s="319"/>
      <c r="X1247" s="319"/>
      <c r="Y1247" s="319"/>
      <c r="Z1247" s="319"/>
      <c r="AA1247" s="319"/>
      <c r="AB1247" s="319"/>
      <c r="AC1247" s="319"/>
      <c r="AD1247" s="319"/>
      <c r="AE1247" s="319"/>
      <c r="AF1247" s="319"/>
      <c r="AG1247" s="319"/>
      <c r="AH1247" s="319"/>
      <c r="AI1247" s="319"/>
      <c r="AJ1247" s="319"/>
      <c r="AK1247" s="319"/>
      <c r="AL1247" s="319"/>
      <c r="AM1247" s="319"/>
      <c r="AN1247" s="319"/>
      <c r="AO1247" s="319"/>
      <c r="AP1247" s="319"/>
      <c r="AQ1247" s="319"/>
      <c r="AR1247" s="319"/>
      <c r="AS1247" s="319"/>
      <c r="AT1247" s="319"/>
      <c r="AU1247" s="319"/>
      <c r="AV1247" s="319"/>
      <c r="AW1247" s="319"/>
      <c r="AX1247" s="319"/>
      <c r="AY1247" s="319"/>
      <c r="AZ1247" s="319"/>
      <c r="BA1247" s="319"/>
      <c r="BB1247" s="319"/>
      <c r="BC1247" s="319"/>
      <c r="BD1247" s="319"/>
      <c r="BE1247" s="319"/>
      <c r="BF1247" s="319"/>
      <c r="BG1247" s="319"/>
      <c r="BH1247" s="319"/>
      <c r="BI1247" s="319"/>
      <c r="BJ1247" s="319"/>
      <c r="BK1247" s="319"/>
      <c r="BL1247" s="319"/>
      <c r="BM1247" s="319"/>
      <c r="BN1247" s="319"/>
      <c r="BO1247" s="319"/>
      <c r="BP1247" s="319"/>
      <c r="BQ1247" s="319"/>
      <c r="BR1247" s="319"/>
      <c r="BS1247" s="319"/>
      <c r="BT1247" s="319"/>
      <c r="BU1247" s="319"/>
      <c r="BV1247" s="319"/>
      <c r="BW1247" s="319"/>
      <c r="BX1247" s="319"/>
      <c r="BY1247" s="319"/>
      <c r="BZ1247" s="319"/>
      <c r="CA1247" s="319"/>
      <c r="CB1247" s="319"/>
      <c r="CC1247" s="319"/>
      <c r="CD1247" s="319"/>
      <c r="CE1247" s="319"/>
      <c r="CF1247" s="319"/>
      <c r="CG1247" s="319"/>
      <c r="CH1247" s="319"/>
      <c r="CI1247" s="319"/>
      <c r="CJ1247" s="319"/>
      <c r="CK1247" s="319"/>
    </row>
    <row r="1248" spans="1:89">
      <c r="A1248" s="315"/>
      <c r="B1248" s="423"/>
      <c r="C1248" s="424"/>
      <c r="D1248" s="424"/>
      <c r="E1248" s="424"/>
      <c r="F1248" s="424"/>
      <c r="G1248" s="424"/>
      <c r="H1248" s="424"/>
      <c r="I1248" s="424"/>
      <c r="J1248" s="424"/>
      <c r="K1248" s="425"/>
      <c r="L1248" s="320"/>
      <c r="M1248" s="319"/>
      <c r="N1248" s="319"/>
      <c r="O1248" s="319"/>
      <c r="P1248" s="319"/>
      <c r="Q1248" s="319"/>
      <c r="R1248" s="319"/>
      <c r="S1248" s="319"/>
      <c r="T1248" s="319"/>
      <c r="U1248" s="319"/>
      <c r="V1248" s="319"/>
      <c r="W1248" s="319"/>
      <c r="X1248" s="319"/>
      <c r="Y1248" s="319"/>
      <c r="Z1248" s="319"/>
      <c r="AA1248" s="319"/>
      <c r="AB1248" s="319"/>
      <c r="AC1248" s="319"/>
      <c r="AD1248" s="319"/>
      <c r="AE1248" s="319"/>
      <c r="AF1248" s="319"/>
      <c r="AG1248" s="319"/>
      <c r="AH1248" s="319"/>
      <c r="AI1248" s="319"/>
      <c r="AJ1248" s="319"/>
      <c r="AK1248" s="319"/>
      <c r="AL1248" s="319"/>
      <c r="AM1248" s="319"/>
      <c r="AN1248" s="319"/>
      <c r="AO1248" s="319"/>
      <c r="AP1248" s="319"/>
      <c r="AQ1248" s="319"/>
      <c r="AR1248" s="319"/>
      <c r="AS1248" s="319"/>
      <c r="AT1248" s="319"/>
      <c r="AU1248" s="319"/>
      <c r="AV1248" s="319"/>
      <c r="AW1248" s="319"/>
      <c r="AX1248" s="319"/>
      <c r="AY1248" s="319"/>
      <c r="AZ1248" s="319"/>
      <c r="BA1248" s="319"/>
      <c r="BB1248" s="319"/>
      <c r="BC1248" s="319"/>
      <c r="BD1248" s="319"/>
      <c r="BE1248" s="319"/>
      <c r="BF1248" s="319"/>
      <c r="BG1248" s="319"/>
      <c r="BH1248" s="319"/>
      <c r="BI1248" s="319"/>
      <c r="BJ1248" s="319"/>
      <c r="BK1248" s="319"/>
      <c r="BL1248" s="319"/>
      <c r="BM1248" s="319"/>
      <c r="BN1248" s="319"/>
      <c r="BO1248" s="319"/>
      <c r="BP1248" s="319"/>
      <c r="BQ1248" s="319"/>
      <c r="BR1248" s="319"/>
      <c r="BS1248" s="319"/>
      <c r="BT1248" s="319"/>
      <c r="BU1248" s="319"/>
      <c r="BV1248" s="319"/>
      <c r="BW1248" s="319"/>
      <c r="BX1248" s="319"/>
      <c r="BY1248" s="319"/>
      <c r="BZ1248" s="319"/>
      <c r="CA1248" s="319"/>
      <c r="CB1248" s="319"/>
      <c r="CC1248" s="319"/>
      <c r="CD1248" s="319"/>
      <c r="CE1248" s="319"/>
      <c r="CF1248" s="319"/>
      <c r="CG1248" s="319"/>
      <c r="CH1248" s="319"/>
      <c r="CI1248" s="319"/>
      <c r="CJ1248" s="319"/>
      <c r="CK1248" s="319"/>
    </row>
    <row r="1249" spans="1:89">
      <c r="A1249" s="315"/>
      <c r="B1249" s="423"/>
      <c r="C1249" s="424"/>
      <c r="D1249" s="424"/>
      <c r="E1249" s="424"/>
      <c r="F1249" s="424"/>
      <c r="G1249" s="424"/>
      <c r="H1249" s="424"/>
      <c r="I1249" s="424"/>
      <c r="J1249" s="424"/>
      <c r="K1249" s="425"/>
      <c r="L1249" s="320"/>
      <c r="M1249" s="319"/>
      <c r="N1249" s="319"/>
      <c r="O1249" s="319"/>
      <c r="P1249" s="319"/>
      <c r="Q1249" s="319"/>
      <c r="R1249" s="319"/>
      <c r="S1249" s="319"/>
      <c r="T1249" s="319"/>
      <c r="U1249" s="319"/>
      <c r="V1249" s="319"/>
      <c r="W1249" s="319"/>
      <c r="X1249" s="319"/>
      <c r="Y1249" s="319"/>
      <c r="Z1249" s="319"/>
      <c r="AA1249" s="319"/>
      <c r="AB1249" s="319"/>
      <c r="AC1249" s="319"/>
      <c r="AD1249" s="319"/>
      <c r="AE1249" s="319"/>
      <c r="AF1249" s="319"/>
      <c r="AG1249" s="319"/>
      <c r="AH1249" s="319"/>
      <c r="AI1249" s="319"/>
      <c r="AJ1249" s="319"/>
      <c r="AK1249" s="319"/>
      <c r="AL1249" s="319"/>
      <c r="AM1249" s="319"/>
      <c r="AN1249" s="319"/>
      <c r="AO1249" s="319"/>
      <c r="AP1249" s="319"/>
      <c r="AQ1249" s="319"/>
      <c r="AR1249" s="319"/>
      <c r="AS1249" s="319"/>
      <c r="AT1249" s="319"/>
      <c r="AU1249" s="319"/>
      <c r="AV1249" s="319"/>
      <c r="AW1249" s="319"/>
      <c r="AX1249" s="319"/>
      <c r="AY1249" s="319"/>
      <c r="AZ1249" s="319"/>
      <c r="BA1249" s="319"/>
      <c r="BB1249" s="319"/>
      <c r="BC1249" s="319"/>
      <c r="BD1249" s="319"/>
      <c r="BE1249" s="319"/>
      <c r="BF1249" s="319"/>
      <c r="BG1249" s="319"/>
      <c r="BH1249" s="319"/>
      <c r="BI1249" s="319"/>
      <c r="BJ1249" s="319"/>
      <c r="BK1249" s="319"/>
      <c r="BL1249" s="319"/>
      <c r="BM1249" s="319"/>
      <c r="BN1249" s="319"/>
      <c r="BO1249" s="319"/>
      <c r="BP1249" s="319"/>
      <c r="BQ1249" s="319"/>
      <c r="BR1249" s="319"/>
      <c r="BS1249" s="319"/>
      <c r="BT1249" s="319"/>
      <c r="BU1249" s="319"/>
      <c r="BV1249" s="319"/>
      <c r="BW1249" s="319"/>
      <c r="BX1249" s="319"/>
      <c r="BY1249" s="319"/>
      <c r="BZ1249" s="319"/>
      <c r="CA1249" s="319"/>
      <c r="CB1249" s="319"/>
      <c r="CC1249" s="319"/>
      <c r="CD1249" s="319"/>
      <c r="CE1249" s="319"/>
      <c r="CF1249" s="319"/>
      <c r="CG1249" s="319"/>
      <c r="CH1249" s="319"/>
      <c r="CI1249" s="319"/>
      <c r="CJ1249" s="319"/>
      <c r="CK1249" s="319"/>
    </row>
    <row r="1250" spans="1:89">
      <c r="A1250" s="315"/>
      <c r="B1250" s="423"/>
      <c r="C1250" s="424"/>
      <c r="D1250" s="424"/>
      <c r="E1250" s="424"/>
      <c r="F1250" s="424"/>
      <c r="G1250" s="424"/>
      <c r="H1250" s="424"/>
      <c r="I1250" s="424"/>
      <c r="J1250" s="424"/>
      <c r="K1250" s="425"/>
      <c r="L1250" s="320"/>
      <c r="M1250" s="319"/>
      <c r="N1250" s="319"/>
      <c r="O1250" s="319"/>
      <c r="P1250" s="319"/>
      <c r="Q1250" s="319"/>
      <c r="R1250" s="319"/>
      <c r="S1250" s="319"/>
      <c r="T1250" s="319"/>
      <c r="U1250" s="319"/>
      <c r="V1250" s="319"/>
      <c r="W1250" s="319"/>
      <c r="X1250" s="319"/>
      <c r="Y1250" s="319"/>
      <c r="Z1250" s="319"/>
      <c r="AA1250" s="319"/>
      <c r="AB1250" s="319"/>
      <c r="AC1250" s="319"/>
      <c r="AD1250" s="319"/>
      <c r="AE1250" s="319"/>
      <c r="AF1250" s="319"/>
      <c r="AG1250" s="319"/>
      <c r="AH1250" s="319"/>
      <c r="AI1250" s="319"/>
      <c r="AJ1250" s="319"/>
      <c r="AK1250" s="319"/>
      <c r="AL1250" s="319"/>
      <c r="AM1250" s="319"/>
      <c r="AN1250" s="319"/>
      <c r="AO1250" s="319"/>
      <c r="AP1250" s="319"/>
      <c r="AQ1250" s="319"/>
      <c r="AR1250" s="319"/>
      <c r="AS1250" s="319"/>
      <c r="AT1250" s="319"/>
      <c r="AU1250" s="319"/>
      <c r="AV1250" s="319"/>
      <c r="AW1250" s="319"/>
      <c r="AX1250" s="319"/>
      <c r="AY1250" s="319"/>
      <c r="AZ1250" s="319"/>
      <c r="BA1250" s="319"/>
      <c r="BB1250" s="319"/>
      <c r="BC1250" s="319"/>
      <c r="BD1250" s="319"/>
      <c r="BE1250" s="319"/>
      <c r="BF1250" s="319"/>
      <c r="BG1250" s="319"/>
      <c r="BH1250" s="319"/>
      <c r="BI1250" s="319"/>
      <c r="BJ1250" s="319"/>
      <c r="BK1250" s="319"/>
      <c r="BL1250" s="319"/>
      <c r="BM1250" s="319"/>
      <c r="BN1250" s="319"/>
      <c r="BO1250" s="319"/>
      <c r="BP1250" s="319"/>
      <c r="BQ1250" s="319"/>
      <c r="BR1250" s="319"/>
      <c r="BS1250" s="319"/>
      <c r="BT1250" s="319"/>
      <c r="BU1250" s="319"/>
      <c r="BV1250" s="319"/>
      <c r="BW1250" s="319"/>
      <c r="BX1250" s="319"/>
      <c r="BY1250" s="319"/>
      <c r="BZ1250" s="319"/>
      <c r="CA1250" s="319"/>
      <c r="CB1250" s="319"/>
      <c r="CC1250" s="319"/>
      <c r="CD1250" s="319"/>
      <c r="CE1250" s="319"/>
      <c r="CF1250" s="319"/>
      <c r="CG1250" s="319"/>
      <c r="CH1250" s="319"/>
      <c r="CI1250" s="319"/>
      <c r="CJ1250" s="319"/>
      <c r="CK1250" s="319"/>
    </row>
    <row r="1251" spans="1:89">
      <c r="A1251" s="315"/>
      <c r="B1251" s="423"/>
      <c r="C1251" s="424"/>
      <c r="D1251" s="424"/>
      <c r="E1251" s="424"/>
      <c r="F1251" s="424"/>
      <c r="G1251" s="424"/>
      <c r="H1251" s="424"/>
      <c r="I1251" s="424"/>
      <c r="J1251" s="424"/>
      <c r="K1251" s="425"/>
      <c r="L1251" s="320"/>
      <c r="M1251" s="319"/>
      <c r="N1251" s="319"/>
      <c r="O1251" s="319"/>
      <c r="P1251" s="319"/>
      <c r="Q1251" s="319"/>
      <c r="R1251" s="319"/>
      <c r="S1251" s="319"/>
      <c r="T1251" s="319"/>
      <c r="U1251" s="319"/>
      <c r="V1251" s="319"/>
      <c r="W1251" s="319"/>
      <c r="X1251" s="319"/>
      <c r="Y1251" s="319"/>
      <c r="Z1251" s="319"/>
      <c r="AA1251" s="319"/>
      <c r="AB1251" s="319"/>
      <c r="AC1251" s="319"/>
      <c r="AD1251" s="319"/>
      <c r="AE1251" s="319"/>
      <c r="AF1251" s="319"/>
      <c r="AG1251" s="319"/>
      <c r="AH1251" s="319"/>
      <c r="AI1251" s="319"/>
      <c r="AJ1251" s="319"/>
      <c r="AK1251" s="319"/>
      <c r="AL1251" s="319"/>
      <c r="AM1251" s="319"/>
      <c r="AN1251" s="319"/>
      <c r="AO1251" s="319"/>
      <c r="AP1251" s="319"/>
      <c r="AQ1251" s="319"/>
      <c r="AR1251" s="319"/>
      <c r="AS1251" s="319"/>
      <c r="AT1251" s="319"/>
      <c r="AU1251" s="319"/>
      <c r="AV1251" s="319"/>
      <c r="AW1251" s="319"/>
      <c r="AX1251" s="319"/>
      <c r="AY1251" s="319"/>
      <c r="AZ1251" s="319"/>
      <c r="BA1251" s="319"/>
      <c r="BB1251" s="319"/>
      <c r="BC1251" s="319"/>
      <c r="BD1251" s="319"/>
      <c r="BE1251" s="319"/>
      <c r="BF1251" s="319"/>
      <c r="BG1251" s="319"/>
      <c r="BH1251" s="319"/>
      <c r="BI1251" s="319"/>
      <c r="BJ1251" s="319"/>
      <c r="BK1251" s="319"/>
      <c r="BL1251" s="319"/>
      <c r="BM1251" s="319"/>
      <c r="BN1251" s="319"/>
      <c r="BO1251" s="319"/>
      <c r="BP1251" s="319"/>
      <c r="BQ1251" s="319"/>
      <c r="BR1251" s="319"/>
      <c r="BS1251" s="319"/>
      <c r="BT1251" s="319"/>
      <c r="BU1251" s="319"/>
      <c r="BV1251" s="319"/>
      <c r="BW1251" s="319"/>
      <c r="BX1251" s="319"/>
      <c r="BY1251" s="319"/>
      <c r="BZ1251" s="319"/>
      <c r="CA1251" s="319"/>
      <c r="CB1251" s="319"/>
      <c r="CC1251" s="319"/>
      <c r="CD1251" s="319"/>
      <c r="CE1251" s="319"/>
      <c r="CF1251" s="319"/>
      <c r="CG1251" s="319"/>
      <c r="CH1251" s="319"/>
      <c r="CI1251" s="319"/>
      <c r="CJ1251" s="319"/>
      <c r="CK1251" s="319"/>
    </row>
    <row r="1252" spans="1:89">
      <c r="A1252" s="315"/>
      <c r="B1252" s="423"/>
      <c r="C1252" s="424"/>
      <c r="D1252" s="424"/>
      <c r="E1252" s="424"/>
      <c r="F1252" s="424"/>
      <c r="G1252" s="424"/>
      <c r="H1252" s="424"/>
      <c r="I1252" s="424"/>
      <c r="J1252" s="424"/>
      <c r="K1252" s="425"/>
      <c r="L1252" s="320"/>
      <c r="M1252" s="319"/>
      <c r="N1252" s="319"/>
      <c r="O1252" s="319"/>
      <c r="P1252" s="319"/>
      <c r="Q1252" s="319"/>
      <c r="R1252" s="319"/>
      <c r="S1252" s="319"/>
      <c r="T1252" s="319"/>
      <c r="U1252" s="319"/>
      <c r="V1252" s="319"/>
      <c r="W1252" s="319"/>
      <c r="X1252" s="319"/>
      <c r="Y1252" s="319"/>
      <c r="Z1252" s="319"/>
      <c r="AA1252" s="319"/>
      <c r="AB1252" s="319"/>
      <c r="AC1252" s="319"/>
      <c r="AD1252" s="319"/>
      <c r="AE1252" s="319"/>
      <c r="AF1252" s="319"/>
      <c r="AG1252" s="319"/>
      <c r="AH1252" s="319"/>
      <c r="AI1252" s="319"/>
      <c r="AJ1252" s="319"/>
      <c r="AK1252" s="319"/>
      <c r="AL1252" s="319"/>
      <c r="AM1252" s="319"/>
      <c r="AN1252" s="319"/>
      <c r="AO1252" s="319"/>
      <c r="AP1252" s="319"/>
      <c r="AQ1252" s="319"/>
      <c r="AR1252" s="319"/>
      <c r="AS1252" s="319"/>
      <c r="AT1252" s="319"/>
      <c r="AU1252" s="319"/>
      <c r="AV1252" s="319"/>
      <c r="AW1252" s="319"/>
      <c r="AX1252" s="319"/>
      <c r="AY1252" s="319"/>
      <c r="AZ1252" s="319"/>
      <c r="BA1252" s="319"/>
      <c r="BB1252" s="319"/>
      <c r="BC1252" s="319"/>
      <c r="BD1252" s="319"/>
      <c r="BE1252" s="319"/>
      <c r="BF1252" s="319"/>
      <c r="BG1252" s="319"/>
      <c r="BH1252" s="319"/>
      <c r="BI1252" s="319"/>
      <c r="BJ1252" s="319"/>
      <c r="BK1252" s="319"/>
      <c r="BL1252" s="319"/>
      <c r="BM1252" s="319"/>
      <c r="BN1252" s="319"/>
      <c r="BO1252" s="319"/>
      <c r="BP1252" s="319"/>
      <c r="BQ1252" s="319"/>
      <c r="BR1252" s="319"/>
      <c r="BS1252" s="319"/>
      <c r="BT1252" s="319"/>
      <c r="BU1252" s="319"/>
      <c r="BV1252" s="319"/>
      <c r="BW1252" s="319"/>
      <c r="BX1252" s="319"/>
      <c r="BY1252" s="319"/>
      <c r="BZ1252" s="319"/>
      <c r="CA1252" s="319"/>
      <c r="CB1252" s="319"/>
      <c r="CC1252" s="319"/>
      <c r="CD1252" s="319"/>
      <c r="CE1252" s="319"/>
      <c r="CF1252" s="319"/>
      <c r="CG1252" s="319"/>
      <c r="CH1252" s="319"/>
      <c r="CI1252" s="319"/>
      <c r="CJ1252" s="319"/>
      <c r="CK1252" s="319"/>
    </row>
    <row r="1253" spans="1:89">
      <c r="A1253" s="315"/>
      <c r="B1253" s="423"/>
      <c r="C1253" s="424"/>
      <c r="D1253" s="424"/>
      <c r="E1253" s="424"/>
      <c r="F1253" s="424"/>
      <c r="G1253" s="424"/>
      <c r="H1253" s="424"/>
      <c r="I1253" s="424"/>
      <c r="J1253" s="424"/>
      <c r="K1253" s="425"/>
      <c r="L1253" s="320"/>
      <c r="M1253" s="319"/>
      <c r="N1253" s="319"/>
      <c r="O1253" s="319"/>
      <c r="P1253" s="319"/>
      <c r="Q1253" s="319"/>
      <c r="R1253" s="319"/>
      <c r="S1253" s="319"/>
      <c r="T1253" s="319"/>
      <c r="U1253" s="319"/>
      <c r="V1253" s="319"/>
      <c r="W1253" s="319"/>
      <c r="X1253" s="319"/>
      <c r="Y1253" s="319"/>
      <c r="Z1253" s="319"/>
      <c r="AA1253" s="319"/>
      <c r="AB1253" s="319"/>
      <c r="AC1253" s="319"/>
      <c r="AD1253" s="319"/>
      <c r="AE1253" s="319"/>
      <c r="AF1253" s="319"/>
      <c r="AG1253" s="319"/>
      <c r="AH1253" s="319"/>
      <c r="AI1253" s="319"/>
      <c r="AJ1253" s="319"/>
      <c r="AK1253" s="319"/>
      <c r="AL1253" s="319"/>
      <c r="AM1253" s="319"/>
      <c r="AN1253" s="319"/>
      <c r="AO1253" s="319"/>
      <c r="AP1253" s="319"/>
      <c r="AQ1253" s="319"/>
      <c r="AR1253" s="319"/>
      <c r="AS1253" s="319"/>
      <c r="AT1253" s="319"/>
      <c r="AU1253" s="319"/>
      <c r="AV1253" s="319"/>
      <c r="AW1253" s="319"/>
      <c r="AX1253" s="319"/>
      <c r="AY1253" s="319"/>
      <c r="AZ1253" s="319"/>
      <c r="BA1253" s="319"/>
      <c r="BB1253" s="319"/>
      <c r="BC1253" s="319"/>
      <c r="BD1253" s="319"/>
      <c r="BE1253" s="319"/>
      <c r="BF1253" s="319"/>
      <c r="BG1253" s="319"/>
      <c r="BH1253" s="319"/>
      <c r="BI1253" s="319"/>
      <c r="BJ1253" s="319"/>
      <c r="BK1253" s="319"/>
      <c r="BL1253" s="319"/>
      <c r="BM1253" s="319"/>
      <c r="BN1253" s="319"/>
      <c r="BO1253" s="319"/>
      <c r="BP1253" s="319"/>
      <c r="BQ1253" s="319"/>
      <c r="BR1253" s="319"/>
      <c r="BS1253" s="319"/>
      <c r="BT1253" s="319"/>
      <c r="BU1253" s="319"/>
      <c r="BV1253" s="319"/>
      <c r="BW1253" s="319"/>
      <c r="BX1253" s="319"/>
      <c r="BY1253" s="319"/>
      <c r="BZ1253" s="319"/>
      <c r="CA1253" s="319"/>
      <c r="CB1253" s="319"/>
      <c r="CC1253" s="319"/>
      <c r="CD1253" s="319"/>
      <c r="CE1253" s="319"/>
      <c r="CF1253" s="319"/>
      <c r="CG1253" s="319"/>
      <c r="CH1253" s="319"/>
      <c r="CI1253" s="319"/>
      <c r="CJ1253" s="319"/>
      <c r="CK1253" s="319"/>
    </row>
    <row r="1254" spans="1:89">
      <c r="A1254" s="315"/>
      <c r="B1254" s="423"/>
      <c r="C1254" s="424"/>
      <c r="D1254" s="424"/>
      <c r="E1254" s="424"/>
      <c r="F1254" s="424"/>
      <c r="G1254" s="424"/>
      <c r="H1254" s="424"/>
      <c r="I1254" s="424"/>
      <c r="J1254" s="424"/>
      <c r="K1254" s="425"/>
      <c r="L1254" s="320"/>
      <c r="M1254" s="319"/>
      <c r="N1254" s="319"/>
      <c r="O1254" s="319"/>
      <c r="P1254" s="319"/>
      <c r="Q1254" s="319"/>
      <c r="R1254" s="319"/>
      <c r="S1254" s="319"/>
      <c r="T1254" s="319"/>
      <c r="U1254" s="319"/>
      <c r="V1254" s="319"/>
      <c r="W1254" s="319"/>
      <c r="X1254" s="319"/>
      <c r="Y1254" s="319"/>
      <c r="Z1254" s="319"/>
      <c r="AA1254" s="319"/>
      <c r="AB1254" s="319"/>
      <c r="AC1254" s="319"/>
      <c r="AD1254" s="319"/>
      <c r="AE1254" s="319"/>
      <c r="AF1254" s="319"/>
      <c r="AG1254" s="319"/>
      <c r="AH1254" s="319"/>
      <c r="AI1254" s="319"/>
      <c r="AJ1254" s="319"/>
      <c r="AK1254" s="319"/>
      <c r="AL1254" s="319"/>
      <c r="AM1254" s="319"/>
      <c r="AN1254" s="319"/>
      <c r="AO1254" s="319"/>
      <c r="AP1254" s="319"/>
      <c r="AQ1254" s="319"/>
      <c r="AR1254" s="319"/>
      <c r="AS1254" s="319"/>
      <c r="AT1254" s="319"/>
      <c r="AU1254" s="319"/>
      <c r="AV1254" s="319"/>
      <c r="AW1254" s="319"/>
      <c r="AX1254" s="319"/>
      <c r="AY1254" s="319"/>
      <c r="AZ1254" s="319"/>
      <c r="BA1254" s="319"/>
      <c r="BB1254" s="319"/>
      <c r="BC1254" s="319"/>
      <c r="BD1254" s="319"/>
      <c r="BE1254" s="319"/>
      <c r="BF1254" s="319"/>
      <c r="BG1254" s="319"/>
      <c r="BH1254" s="319"/>
      <c r="BI1254" s="319"/>
      <c r="BJ1254" s="319"/>
      <c r="BK1254" s="319"/>
      <c r="BL1254" s="319"/>
      <c r="BM1254" s="319"/>
      <c r="BN1254" s="319"/>
      <c r="BO1254" s="319"/>
      <c r="BP1254" s="319"/>
      <c r="BQ1254" s="319"/>
      <c r="BR1254" s="319"/>
      <c r="BS1254" s="319"/>
      <c r="BT1254" s="319"/>
      <c r="BU1254" s="319"/>
      <c r="BV1254" s="319"/>
      <c r="BW1254" s="319"/>
      <c r="BX1254" s="319"/>
      <c r="BY1254" s="319"/>
      <c r="BZ1254" s="319"/>
      <c r="CA1254" s="319"/>
      <c r="CB1254" s="319"/>
      <c r="CC1254" s="319"/>
      <c r="CD1254" s="319"/>
      <c r="CE1254" s="319"/>
      <c r="CF1254" s="319"/>
      <c r="CG1254" s="319"/>
      <c r="CH1254" s="319"/>
      <c r="CI1254" s="319"/>
      <c r="CJ1254" s="319"/>
      <c r="CK1254" s="319"/>
    </row>
    <row r="1255" spans="1:89">
      <c r="A1255" s="315"/>
      <c r="B1255" s="423"/>
      <c r="C1255" s="424"/>
      <c r="D1255" s="424"/>
      <c r="E1255" s="424"/>
      <c r="F1255" s="424"/>
      <c r="G1255" s="424"/>
      <c r="H1255" s="424"/>
      <c r="I1255" s="424"/>
      <c r="J1255" s="424"/>
      <c r="K1255" s="425"/>
      <c r="L1255" s="320"/>
      <c r="M1255" s="319"/>
      <c r="N1255" s="319"/>
      <c r="O1255" s="319"/>
      <c r="P1255" s="319"/>
      <c r="Q1255" s="319"/>
      <c r="R1255" s="319"/>
      <c r="S1255" s="319"/>
      <c r="T1255" s="319"/>
      <c r="U1255" s="319"/>
      <c r="V1255" s="319"/>
      <c r="W1255" s="319"/>
      <c r="X1255" s="319"/>
      <c r="Y1255" s="319"/>
      <c r="Z1255" s="319"/>
      <c r="AA1255" s="319"/>
      <c r="AB1255" s="319"/>
      <c r="AC1255" s="319"/>
      <c r="AD1255" s="319"/>
      <c r="AE1255" s="319"/>
      <c r="AF1255" s="319"/>
      <c r="AG1255" s="319"/>
      <c r="AH1255" s="319"/>
      <c r="AI1255" s="319"/>
      <c r="AJ1255" s="319"/>
      <c r="AK1255" s="319"/>
      <c r="AL1255" s="319"/>
      <c r="AM1255" s="319"/>
      <c r="AN1255" s="319"/>
      <c r="AO1255" s="319"/>
      <c r="AP1255" s="319"/>
      <c r="AQ1255" s="319"/>
      <c r="AR1255" s="319"/>
      <c r="AS1255" s="319"/>
      <c r="AT1255" s="319"/>
      <c r="AU1255" s="319"/>
      <c r="AV1255" s="319"/>
      <c r="AW1255" s="319"/>
      <c r="AX1255" s="319"/>
      <c r="AY1255" s="319"/>
      <c r="AZ1255" s="319"/>
      <c r="BA1255" s="319"/>
      <c r="BB1255" s="319"/>
      <c r="BC1255" s="319"/>
      <c r="BD1255" s="319"/>
      <c r="BE1255" s="319"/>
      <c r="BF1255" s="319"/>
      <c r="BG1255" s="319"/>
      <c r="BH1255" s="319"/>
      <c r="BI1255" s="319"/>
      <c r="BJ1255" s="319"/>
      <c r="BK1255" s="319"/>
      <c r="BL1255" s="319"/>
      <c r="BM1255" s="319"/>
      <c r="BN1255" s="319"/>
      <c r="BO1255" s="319"/>
      <c r="BP1255" s="319"/>
      <c r="BQ1255" s="319"/>
      <c r="BR1255" s="319"/>
      <c r="BS1255" s="319"/>
      <c r="BT1255" s="319"/>
      <c r="BU1255" s="319"/>
      <c r="BV1255" s="319"/>
      <c r="BW1255" s="319"/>
      <c r="BX1255" s="319"/>
      <c r="BY1255" s="319"/>
      <c r="BZ1255" s="319"/>
      <c r="CA1255" s="319"/>
      <c r="CB1255" s="319"/>
      <c r="CC1255" s="319"/>
      <c r="CD1255" s="319"/>
      <c r="CE1255" s="319"/>
      <c r="CF1255" s="319"/>
      <c r="CG1255" s="319"/>
      <c r="CH1255" s="319"/>
      <c r="CI1255" s="319"/>
      <c r="CJ1255" s="319"/>
      <c r="CK1255" s="319"/>
    </row>
    <row r="1256" spans="1:89">
      <c r="A1256" s="315"/>
      <c r="B1256" s="423"/>
      <c r="C1256" s="424"/>
      <c r="D1256" s="424"/>
      <c r="E1256" s="424"/>
      <c r="F1256" s="424"/>
      <c r="G1256" s="424"/>
      <c r="H1256" s="424"/>
      <c r="I1256" s="424"/>
      <c r="J1256" s="424"/>
      <c r="K1256" s="425"/>
      <c r="L1256" s="320"/>
      <c r="M1256" s="319"/>
      <c r="N1256" s="319"/>
      <c r="O1256" s="319"/>
      <c r="P1256" s="319"/>
      <c r="Q1256" s="319"/>
      <c r="R1256" s="319"/>
      <c r="S1256" s="319"/>
      <c r="T1256" s="319"/>
      <c r="U1256" s="319"/>
      <c r="V1256" s="319"/>
      <c r="W1256" s="319"/>
      <c r="X1256" s="319"/>
      <c r="Y1256" s="319"/>
      <c r="Z1256" s="319"/>
      <c r="AA1256" s="319"/>
      <c r="AB1256" s="319"/>
      <c r="AC1256" s="319"/>
      <c r="AD1256" s="319"/>
      <c r="AE1256" s="319"/>
      <c r="AF1256" s="319"/>
      <c r="AG1256" s="319"/>
      <c r="AH1256" s="319"/>
      <c r="AI1256" s="319"/>
      <c r="AJ1256" s="319"/>
      <c r="AK1256" s="319"/>
      <c r="AL1256" s="319"/>
      <c r="AM1256" s="319"/>
      <c r="AN1256" s="319"/>
      <c r="AO1256" s="319"/>
      <c r="AP1256" s="319"/>
      <c r="AQ1256" s="319"/>
      <c r="AR1256" s="319"/>
      <c r="AS1256" s="319"/>
      <c r="AT1256" s="319"/>
      <c r="AU1256" s="319"/>
      <c r="AV1256" s="319"/>
      <c r="AW1256" s="319"/>
      <c r="AX1256" s="319"/>
      <c r="AY1256" s="319"/>
      <c r="AZ1256" s="319"/>
      <c r="BA1256" s="319"/>
      <c r="BB1256" s="319"/>
      <c r="BC1256" s="319"/>
      <c r="BD1256" s="319"/>
      <c r="BE1256" s="319"/>
      <c r="BF1256" s="319"/>
      <c r="BG1256" s="319"/>
      <c r="BH1256" s="319"/>
      <c r="BI1256" s="319"/>
      <c r="BJ1256" s="319"/>
      <c r="BK1256" s="319"/>
      <c r="BL1256" s="319"/>
      <c r="BM1256" s="319"/>
      <c r="BN1256" s="319"/>
      <c r="BO1256" s="319"/>
      <c r="BP1256" s="319"/>
      <c r="BQ1256" s="319"/>
      <c r="BR1256" s="319"/>
      <c r="BS1256" s="319"/>
      <c r="BT1256" s="319"/>
      <c r="BU1256" s="319"/>
      <c r="BV1256" s="319"/>
      <c r="BW1256" s="319"/>
      <c r="BX1256" s="319"/>
      <c r="BY1256" s="319"/>
      <c r="BZ1256" s="319"/>
      <c r="CA1256" s="319"/>
      <c r="CB1256" s="319"/>
      <c r="CC1256" s="319"/>
      <c r="CD1256" s="319"/>
      <c r="CE1256" s="319"/>
      <c r="CF1256" s="319"/>
      <c r="CG1256" s="319"/>
      <c r="CH1256" s="319"/>
      <c r="CI1256" s="319"/>
      <c r="CJ1256" s="319"/>
      <c r="CK1256" s="319"/>
    </row>
    <row r="1257" spans="1:89">
      <c r="A1257" s="315"/>
      <c r="B1257" s="423"/>
      <c r="C1257" s="424"/>
      <c r="D1257" s="424"/>
      <c r="E1257" s="424"/>
      <c r="F1257" s="424"/>
      <c r="G1257" s="424"/>
      <c r="H1257" s="424"/>
      <c r="I1257" s="424"/>
      <c r="J1257" s="424"/>
      <c r="K1257" s="425"/>
      <c r="L1257" s="320"/>
      <c r="M1257" s="319"/>
      <c r="N1257" s="319"/>
      <c r="O1257" s="319"/>
      <c r="P1257" s="319"/>
      <c r="Q1257" s="319"/>
      <c r="R1257" s="319"/>
      <c r="S1257" s="319"/>
      <c r="T1257" s="319"/>
      <c r="U1257" s="319"/>
      <c r="V1257" s="319"/>
      <c r="W1257" s="319"/>
      <c r="X1257" s="319"/>
      <c r="Y1257" s="319"/>
      <c r="Z1257" s="319"/>
      <c r="AA1257" s="319"/>
      <c r="AB1257" s="319"/>
      <c r="AC1257" s="319"/>
      <c r="AD1257" s="319"/>
      <c r="AE1257" s="319"/>
      <c r="AF1257" s="319"/>
      <c r="AG1257" s="319"/>
      <c r="AH1257" s="319"/>
      <c r="AI1257" s="319"/>
      <c r="AJ1257" s="319"/>
      <c r="AK1257" s="319"/>
      <c r="AL1257" s="319"/>
      <c r="AM1257" s="319"/>
      <c r="AN1257" s="319"/>
      <c r="AO1257" s="319"/>
      <c r="AP1257" s="319"/>
      <c r="AQ1257" s="319"/>
      <c r="AR1257" s="319"/>
      <c r="AS1257" s="319"/>
      <c r="AT1257" s="319"/>
      <c r="AU1257" s="319"/>
      <c r="AV1257" s="319"/>
      <c r="AW1257" s="319"/>
      <c r="AX1257" s="319"/>
      <c r="AY1257" s="319"/>
      <c r="AZ1257" s="319"/>
      <c r="BA1257" s="319"/>
      <c r="BB1257" s="319"/>
      <c r="BC1257" s="319"/>
      <c r="BD1257" s="319"/>
      <c r="BE1257" s="319"/>
      <c r="BF1257" s="319"/>
      <c r="BG1257" s="319"/>
      <c r="BH1257" s="319"/>
      <c r="BI1257" s="319"/>
      <c r="BJ1257" s="319"/>
      <c r="BK1257" s="319"/>
      <c r="BL1257" s="319"/>
      <c r="BM1257" s="319"/>
      <c r="BN1257" s="319"/>
      <c r="BO1257" s="319"/>
      <c r="BP1257" s="319"/>
      <c r="BQ1257" s="319"/>
      <c r="BR1257" s="319"/>
      <c r="BS1257" s="319"/>
      <c r="BT1257" s="319"/>
      <c r="BU1257" s="319"/>
      <c r="BV1257" s="319"/>
      <c r="BW1257" s="319"/>
      <c r="BX1257" s="319"/>
      <c r="BY1257" s="319"/>
      <c r="BZ1257" s="319"/>
      <c r="CA1257" s="319"/>
      <c r="CB1257" s="319"/>
      <c r="CC1257" s="319"/>
      <c r="CD1257" s="319"/>
      <c r="CE1257" s="319"/>
      <c r="CF1257" s="319"/>
      <c r="CG1257" s="319"/>
      <c r="CH1257" s="319"/>
      <c r="CI1257" s="319"/>
      <c r="CJ1257" s="319"/>
      <c r="CK1257" s="319"/>
    </row>
    <row r="1258" spans="1:89">
      <c r="A1258" s="315"/>
      <c r="B1258" s="423"/>
      <c r="C1258" s="424"/>
      <c r="D1258" s="424"/>
      <c r="E1258" s="424"/>
      <c r="F1258" s="424"/>
      <c r="G1258" s="424"/>
      <c r="H1258" s="424"/>
      <c r="I1258" s="424"/>
      <c r="J1258" s="424"/>
      <c r="K1258" s="425"/>
      <c r="L1258" s="320"/>
      <c r="M1258" s="319"/>
      <c r="N1258" s="319"/>
      <c r="O1258" s="319"/>
      <c r="P1258" s="319"/>
      <c r="Q1258" s="319"/>
      <c r="R1258" s="319"/>
      <c r="S1258" s="319"/>
      <c r="T1258" s="319"/>
      <c r="U1258" s="319"/>
      <c r="V1258" s="319"/>
      <c r="W1258" s="319"/>
      <c r="X1258" s="319"/>
      <c r="Y1258" s="319"/>
      <c r="Z1258" s="319"/>
      <c r="AA1258" s="319"/>
      <c r="AB1258" s="319"/>
      <c r="AC1258" s="319"/>
      <c r="AD1258" s="319"/>
      <c r="AE1258" s="319"/>
      <c r="AF1258" s="319"/>
      <c r="AG1258" s="319"/>
      <c r="AH1258" s="319"/>
      <c r="AI1258" s="319"/>
      <c r="AJ1258" s="319"/>
      <c r="AK1258" s="319"/>
      <c r="AL1258" s="319"/>
      <c r="AM1258" s="319"/>
      <c r="AN1258" s="319"/>
      <c r="AO1258" s="319"/>
      <c r="AP1258" s="319"/>
      <c r="AQ1258" s="319"/>
      <c r="AR1258" s="319"/>
      <c r="AS1258" s="319"/>
      <c r="AT1258" s="319"/>
      <c r="AU1258" s="319"/>
      <c r="AV1258" s="319"/>
      <c r="AW1258" s="319"/>
      <c r="AX1258" s="319"/>
      <c r="AY1258" s="319"/>
      <c r="AZ1258" s="319"/>
      <c r="BA1258" s="319"/>
      <c r="BB1258" s="319"/>
      <c r="BC1258" s="319"/>
      <c r="BD1258" s="319"/>
      <c r="BE1258" s="319"/>
      <c r="BF1258" s="319"/>
      <c r="BG1258" s="319"/>
      <c r="BH1258" s="319"/>
      <c r="BI1258" s="319"/>
      <c r="BJ1258" s="319"/>
      <c r="BK1258" s="319"/>
      <c r="BL1258" s="319"/>
      <c r="BM1258" s="319"/>
      <c r="BN1258" s="319"/>
      <c r="BO1258" s="319"/>
      <c r="BP1258" s="319"/>
      <c r="BQ1258" s="319"/>
      <c r="BR1258" s="319"/>
      <c r="BS1258" s="319"/>
      <c r="BT1258" s="319"/>
      <c r="BU1258" s="319"/>
      <c r="BV1258" s="319"/>
      <c r="BW1258" s="319"/>
      <c r="BX1258" s="319"/>
      <c r="BY1258" s="319"/>
      <c r="BZ1258" s="319"/>
      <c r="CA1258" s="319"/>
      <c r="CB1258" s="319"/>
      <c r="CC1258" s="319"/>
      <c r="CD1258" s="319"/>
      <c r="CE1258" s="319"/>
      <c r="CF1258" s="319"/>
      <c r="CG1258" s="319"/>
      <c r="CH1258" s="319"/>
      <c r="CI1258" s="319"/>
      <c r="CJ1258" s="319"/>
      <c r="CK1258" s="319"/>
    </row>
    <row r="1259" spans="1:89">
      <c r="A1259" s="315"/>
      <c r="B1259" s="423"/>
      <c r="C1259" s="424"/>
      <c r="D1259" s="424"/>
      <c r="E1259" s="424"/>
      <c r="F1259" s="424"/>
      <c r="G1259" s="424"/>
      <c r="H1259" s="424"/>
      <c r="I1259" s="424"/>
      <c r="J1259" s="424"/>
      <c r="K1259" s="425"/>
      <c r="L1259" s="320"/>
      <c r="M1259" s="319"/>
      <c r="N1259" s="319"/>
      <c r="O1259" s="319"/>
      <c r="P1259" s="319"/>
      <c r="Q1259" s="319"/>
      <c r="R1259" s="319"/>
      <c r="S1259" s="319"/>
      <c r="T1259" s="319"/>
      <c r="U1259" s="319"/>
      <c r="V1259" s="319"/>
      <c r="W1259" s="319"/>
      <c r="X1259" s="319"/>
      <c r="Y1259" s="319"/>
      <c r="Z1259" s="319"/>
      <c r="AA1259" s="319"/>
      <c r="AB1259" s="319"/>
      <c r="AC1259" s="319"/>
      <c r="AD1259" s="319"/>
      <c r="AE1259" s="319"/>
      <c r="AF1259" s="319"/>
      <c r="AG1259" s="319"/>
      <c r="AH1259" s="319"/>
      <c r="AI1259" s="319"/>
      <c r="AJ1259" s="319"/>
      <c r="AK1259" s="319"/>
      <c r="AL1259" s="319"/>
      <c r="AM1259" s="319"/>
      <c r="AN1259" s="319"/>
      <c r="AO1259" s="319"/>
      <c r="AP1259" s="319"/>
      <c r="AQ1259" s="319"/>
      <c r="AR1259" s="319"/>
      <c r="AS1259" s="319"/>
      <c r="AT1259" s="319"/>
      <c r="AU1259" s="319"/>
      <c r="AV1259" s="319"/>
      <c r="AW1259" s="319"/>
      <c r="AX1259" s="319"/>
      <c r="AY1259" s="319"/>
      <c r="AZ1259" s="319"/>
      <c r="BA1259" s="319"/>
      <c r="BB1259" s="319"/>
      <c r="BC1259" s="319"/>
      <c r="BD1259" s="319"/>
      <c r="BE1259" s="319"/>
      <c r="BF1259" s="319"/>
      <c r="BG1259" s="319"/>
      <c r="BH1259" s="319"/>
      <c r="BI1259" s="319"/>
      <c r="BJ1259" s="319"/>
      <c r="BK1259" s="319"/>
      <c r="BL1259" s="319"/>
      <c r="BM1259" s="319"/>
      <c r="BN1259" s="319"/>
      <c r="BO1259" s="319"/>
      <c r="BP1259" s="319"/>
      <c r="BQ1259" s="319"/>
      <c r="BR1259" s="319"/>
      <c r="BS1259" s="319"/>
      <c r="BT1259" s="319"/>
      <c r="BU1259" s="319"/>
      <c r="BV1259" s="319"/>
      <c r="BW1259" s="319"/>
      <c r="BX1259" s="319"/>
      <c r="BY1259" s="319"/>
      <c r="BZ1259" s="319"/>
      <c r="CA1259" s="319"/>
      <c r="CB1259" s="319"/>
      <c r="CC1259" s="319"/>
      <c r="CD1259" s="319"/>
      <c r="CE1259" s="319"/>
      <c r="CF1259" s="319"/>
      <c r="CG1259" s="319"/>
      <c r="CH1259" s="319"/>
      <c r="CI1259" s="319"/>
      <c r="CJ1259" s="319"/>
      <c r="CK1259" s="319"/>
    </row>
    <row r="1260" spans="1:89">
      <c r="A1260" s="315"/>
      <c r="B1260" s="423"/>
      <c r="C1260" s="424"/>
      <c r="D1260" s="424"/>
      <c r="E1260" s="424"/>
      <c r="F1260" s="424"/>
      <c r="G1260" s="424"/>
      <c r="H1260" s="424"/>
      <c r="I1260" s="424"/>
      <c r="J1260" s="424"/>
      <c r="K1260" s="425"/>
      <c r="L1260" s="320"/>
      <c r="M1260" s="319"/>
      <c r="N1260" s="319"/>
      <c r="O1260" s="319"/>
      <c r="P1260" s="319"/>
      <c r="Q1260" s="319"/>
      <c r="R1260" s="319"/>
      <c r="S1260" s="319"/>
      <c r="T1260" s="319"/>
      <c r="U1260" s="319"/>
      <c r="V1260" s="319"/>
      <c r="W1260" s="319"/>
      <c r="X1260" s="319"/>
      <c r="Y1260" s="319"/>
      <c r="Z1260" s="319"/>
      <c r="AA1260" s="319"/>
      <c r="AB1260" s="319"/>
      <c r="AC1260" s="319"/>
      <c r="AD1260" s="319"/>
      <c r="AE1260" s="319"/>
      <c r="AF1260" s="319"/>
      <c r="AG1260" s="319"/>
      <c r="AH1260" s="319"/>
      <c r="AI1260" s="319"/>
      <c r="AJ1260" s="319"/>
      <c r="AK1260" s="319"/>
      <c r="AL1260" s="319"/>
      <c r="AM1260" s="319"/>
      <c r="AN1260" s="319"/>
      <c r="AO1260" s="319"/>
      <c r="AP1260" s="319"/>
      <c r="AQ1260" s="319"/>
      <c r="AR1260" s="319"/>
      <c r="AS1260" s="319"/>
      <c r="AT1260" s="319"/>
      <c r="AU1260" s="319"/>
      <c r="AV1260" s="319"/>
      <c r="AW1260" s="319"/>
      <c r="AX1260" s="319"/>
      <c r="AY1260" s="319"/>
      <c r="AZ1260" s="319"/>
      <c r="BA1260" s="319"/>
      <c r="BB1260" s="319"/>
      <c r="BC1260" s="319"/>
      <c r="BD1260" s="319"/>
      <c r="BE1260" s="319"/>
      <c r="BF1260" s="319"/>
      <c r="BG1260" s="319"/>
      <c r="BH1260" s="319"/>
      <c r="BI1260" s="319"/>
      <c r="BJ1260" s="319"/>
      <c r="BK1260" s="319"/>
      <c r="BL1260" s="319"/>
      <c r="BM1260" s="319"/>
      <c r="BN1260" s="319"/>
      <c r="BO1260" s="319"/>
      <c r="BP1260" s="319"/>
      <c r="BQ1260" s="319"/>
      <c r="BR1260" s="319"/>
      <c r="BS1260" s="319"/>
      <c r="BT1260" s="319"/>
      <c r="BU1260" s="319"/>
      <c r="BV1260" s="319"/>
      <c r="BW1260" s="319"/>
      <c r="BX1260" s="319"/>
      <c r="BY1260" s="319"/>
      <c r="BZ1260" s="319"/>
      <c r="CA1260" s="319"/>
      <c r="CB1260" s="319"/>
      <c r="CC1260" s="319"/>
      <c r="CD1260" s="319"/>
      <c r="CE1260" s="319"/>
      <c r="CF1260" s="319"/>
      <c r="CG1260" s="319"/>
      <c r="CH1260" s="319"/>
      <c r="CI1260" s="319"/>
      <c r="CJ1260" s="319"/>
      <c r="CK1260" s="319"/>
    </row>
    <row r="1261" spans="1:89">
      <c r="A1261" s="315"/>
      <c r="B1261" s="423"/>
      <c r="C1261" s="424"/>
      <c r="D1261" s="424"/>
      <c r="E1261" s="424"/>
      <c r="F1261" s="424"/>
      <c r="G1261" s="424"/>
      <c r="H1261" s="424"/>
      <c r="I1261" s="424"/>
      <c r="J1261" s="424"/>
      <c r="K1261" s="425"/>
      <c r="L1261" s="320"/>
      <c r="M1261" s="319"/>
      <c r="N1261" s="319"/>
      <c r="O1261" s="319"/>
      <c r="P1261" s="319"/>
      <c r="Q1261" s="319"/>
      <c r="R1261" s="319"/>
      <c r="S1261" s="319"/>
      <c r="T1261" s="319"/>
      <c r="U1261" s="319"/>
      <c r="V1261" s="319"/>
      <c r="W1261" s="319"/>
      <c r="X1261" s="319"/>
      <c r="Y1261" s="319"/>
      <c r="Z1261" s="319"/>
      <c r="AA1261" s="319"/>
      <c r="AB1261" s="319"/>
      <c r="AC1261" s="319"/>
      <c r="AD1261" s="319"/>
      <c r="AE1261" s="319"/>
      <c r="AF1261" s="319"/>
      <c r="AG1261" s="319"/>
      <c r="AH1261" s="319"/>
      <c r="AI1261" s="319"/>
      <c r="AJ1261" s="319"/>
      <c r="AK1261" s="319"/>
      <c r="AL1261" s="319"/>
      <c r="AM1261" s="319"/>
      <c r="AN1261" s="319"/>
      <c r="AO1261" s="319"/>
      <c r="AP1261" s="319"/>
      <c r="AQ1261" s="319"/>
      <c r="AR1261" s="319"/>
      <c r="AS1261" s="319"/>
      <c r="AT1261" s="319"/>
      <c r="AU1261" s="319"/>
      <c r="AV1261" s="319"/>
      <c r="AW1261" s="319"/>
      <c r="AX1261" s="319"/>
      <c r="AY1261" s="319"/>
      <c r="AZ1261" s="319"/>
      <c r="BA1261" s="319"/>
      <c r="BB1261" s="319"/>
      <c r="BC1261" s="319"/>
      <c r="BD1261" s="319"/>
      <c r="BE1261" s="319"/>
      <c r="BF1261" s="319"/>
      <c r="BG1261" s="319"/>
      <c r="BH1261" s="319"/>
      <c r="BI1261" s="319"/>
      <c r="BJ1261" s="319"/>
      <c r="BK1261" s="319"/>
      <c r="BL1261" s="319"/>
      <c r="BM1261" s="319"/>
      <c r="BN1261" s="319"/>
      <c r="BO1261" s="319"/>
      <c r="BP1261" s="319"/>
      <c r="BQ1261" s="319"/>
      <c r="BR1261" s="319"/>
      <c r="BS1261" s="319"/>
      <c r="BT1261" s="319"/>
      <c r="BU1261" s="319"/>
      <c r="BV1261" s="319"/>
      <c r="BW1261" s="319"/>
      <c r="BX1261" s="319"/>
      <c r="BY1261" s="319"/>
      <c r="BZ1261" s="319"/>
      <c r="CA1261" s="319"/>
      <c r="CB1261" s="319"/>
      <c r="CC1261" s="319"/>
      <c r="CD1261" s="319"/>
      <c r="CE1261" s="319"/>
      <c r="CF1261" s="319"/>
      <c r="CG1261" s="319"/>
      <c r="CH1261" s="319"/>
      <c r="CI1261" s="319"/>
      <c r="CJ1261" s="319"/>
      <c r="CK1261" s="319"/>
    </row>
    <row r="1262" spans="1:89">
      <c r="A1262" s="315"/>
      <c r="B1262" s="423"/>
      <c r="C1262" s="424"/>
      <c r="D1262" s="424"/>
      <c r="E1262" s="424"/>
      <c r="F1262" s="424"/>
      <c r="G1262" s="424"/>
      <c r="H1262" s="424"/>
      <c r="I1262" s="424"/>
      <c r="J1262" s="424"/>
      <c r="K1262" s="425"/>
      <c r="L1262" s="320"/>
      <c r="M1262" s="319"/>
      <c r="N1262" s="319"/>
      <c r="O1262" s="319"/>
      <c r="P1262" s="319"/>
      <c r="Q1262" s="319"/>
      <c r="R1262" s="319"/>
      <c r="S1262" s="319"/>
      <c r="T1262" s="319"/>
      <c r="U1262" s="319"/>
      <c r="V1262" s="319"/>
      <c r="W1262" s="319"/>
      <c r="X1262" s="319"/>
      <c r="Y1262" s="319"/>
      <c r="Z1262" s="319"/>
      <c r="AA1262" s="319"/>
      <c r="AB1262" s="319"/>
      <c r="AC1262" s="319"/>
      <c r="AD1262" s="319"/>
      <c r="AE1262" s="319"/>
      <c r="AF1262" s="319"/>
      <c r="AG1262" s="319"/>
      <c r="AH1262" s="319"/>
      <c r="AI1262" s="319"/>
      <c r="AJ1262" s="319"/>
      <c r="AK1262" s="319"/>
      <c r="AL1262" s="319"/>
      <c r="AM1262" s="319"/>
      <c r="AN1262" s="319"/>
      <c r="AO1262" s="319"/>
      <c r="AP1262" s="319"/>
      <c r="AQ1262" s="319"/>
      <c r="AR1262" s="319"/>
      <c r="AS1262" s="319"/>
      <c r="AT1262" s="319"/>
      <c r="AU1262" s="319"/>
      <c r="AV1262" s="319"/>
      <c r="AW1262" s="319"/>
      <c r="AX1262" s="319"/>
      <c r="AY1262" s="319"/>
      <c r="AZ1262" s="319"/>
      <c r="BA1262" s="319"/>
      <c r="BB1262" s="319"/>
      <c r="BC1262" s="319"/>
      <c r="BD1262" s="319"/>
      <c r="BE1262" s="319"/>
      <c r="BF1262" s="319"/>
      <c r="BG1262" s="319"/>
      <c r="BH1262" s="319"/>
      <c r="BI1262" s="319"/>
      <c r="BJ1262" s="319"/>
      <c r="BK1262" s="319"/>
      <c r="BL1262" s="319"/>
      <c r="BM1262" s="319"/>
      <c r="BN1262" s="319"/>
      <c r="BO1262" s="319"/>
      <c r="BP1262" s="319"/>
      <c r="BQ1262" s="319"/>
      <c r="BR1262" s="319"/>
      <c r="BS1262" s="319"/>
      <c r="BT1262" s="319"/>
      <c r="BU1262" s="319"/>
      <c r="BV1262" s="319"/>
      <c r="BW1262" s="319"/>
      <c r="BX1262" s="319"/>
      <c r="BY1262" s="319"/>
      <c r="BZ1262" s="319"/>
      <c r="CA1262" s="319"/>
      <c r="CB1262" s="319"/>
      <c r="CC1262" s="319"/>
      <c r="CD1262" s="319"/>
      <c r="CE1262" s="319"/>
      <c r="CF1262" s="319"/>
      <c r="CG1262" s="319"/>
      <c r="CH1262" s="319"/>
      <c r="CI1262" s="319"/>
      <c r="CJ1262" s="319"/>
      <c r="CK1262" s="319"/>
    </row>
    <row r="1263" spans="1:89">
      <c r="A1263" s="315"/>
      <c r="B1263" s="423"/>
      <c r="C1263" s="424"/>
      <c r="D1263" s="424"/>
      <c r="E1263" s="424"/>
      <c r="F1263" s="424"/>
      <c r="G1263" s="424"/>
      <c r="H1263" s="424"/>
      <c r="I1263" s="424"/>
      <c r="J1263" s="424"/>
      <c r="K1263" s="425"/>
      <c r="L1263" s="320"/>
      <c r="M1263" s="319"/>
      <c r="N1263" s="319"/>
      <c r="O1263" s="319"/>
      <c r="P1263" s="319"/>
      <c r="Q1263" s="319"/>
      <c r="R1263" s="319"/>
      <c r="S1263" s="319"/>
      <c r="T1263" s="319"/>
      <c r="U1263" s="319"/>
      <c r="V1263" s="319"/>
      <c r="W1263" s="319"/>
      <c r="X1263" s="319"/>
      <c r="Y1263" s="319"/>
      <c r="Z1263" s="319"/>
      <c r="AA1263" s="319"/>
      <c r="AB1263" s="319"/>
      <c r="AC1263" s="319"/>
      <c r="AD1263" s="319"/>
      <c r="AE1263" s="319"/>
      <c r="AF1263" s="319"/>
      <c r="AG1263" s="319"/>
      <c r="AH1263" s="319"/>
      <c r="AI1263" s="319"/>
      <c r="AJ1263" s="319"/>
      <c r="AK1263" s="319"/>
      <c r="AL1263" s="319"/>
      <c r="AM1263" s="319"/>
      <c r="AN1263" s="319"/>
      <c r="AO1263" s="319"/>
      <c r="AP1263" s="319"/>
      <c r="AQ1263" s="319"/>
      <c r="AR1263" s="319"/>
      <c r="AS1263" s="319"/>
      <c r="AT1263" s="319"/>
      <c r="AU1263" s="319"/>
      <c r="AV1263" s="319"/>
      <c r="AW1263" s="319"/>
      <c r="AX1263" s="319"/>
      <c r="AY1263" s="319"/>
      <c r="AZ1263" s="319"/>
      <c r="BA1263" s="319"/>
      <c r="BB1263" s="319"/>
      <c r="BC1263" s="319"/>
      <c r="BD1263" s="319"/>
      <c r="BE1263" s="319"/>
      <c r="BF1263" s="319"/>
      <c r="BG1263" s="319"/>
      <c r="BH1263" s="319"/>
      <c r="BI1263" s="319"/>
      <c r="BJ1263" s="319"/>
      <c r="BK1263" s="319"/>
      <c r="BL1263" s="319"/>
      <c r="BM1263" s="319"/>
      <c r="BN1263" s="319"/>
      <c r="BO1263" s="319"/>
      <c r="BP1263" s="319"/>
      <c r="BQ1263" s="319"/>
      <c r="BR1263" s="319"/>
      <c r="BS1263" s="319"/>
      <c r="BT1263" s="319"/>
      <c r="BU1263" s="319"/>
      <c r="BV1263" s="319"/>
      <c r="BW1263" s="319"/>
      <c r="BX1263" s="319"/>
      <c r="BY1263" s="319"/>
      <c r="BZ1263" s="319"/>
      <c r="CA1263" s="319"/>
      <c r="CB1263" s="319"/>
      <c r="CC1263" s="319"/>
      <c r="CD1263" s="319"/>
      <c r="CE1263" s="319"/>
      <c r="CF1263" s="319"/>
      <c r="CG1263" s="319"/>
      <c r="CH1263" s="319"/>
      <c r="CI1263" s="319"/>
      <c r="CJ1263" s="319"/>
      <c r="CK1263" s="319"/>
    </row>
    <row r="1264" spans="1:89">
      <c r="A1264" s="315"/>
      <c r="B1264" s="423"/>
      <c r="C1264" s="424"/>
      <c r="D1264" s="424"/>
      <c r="E1264" s="424"/>
      <c r="F1264" s="424"/>
      <c r="G1264" s="424"/>
      <c r="H1264" s="424"/>
      <c r="I1264" s="424"/>
      <c r="J1264" s="424"/>
      <c r="K1264" s="425"/>
      <c r="L1264" s="320"/>
      <c r="M1264" s="319"/>
      <c r="N1264" s="319"/>
      <c r="O1264" s="319"/>
      <c r="P1264" s="319"/>
      <c r="Q1264" s="319"/>
      <c r="R1264" s="319"/>
      <c r="S1264" s="319"/>
      <c r="T1264" s="319"/>
      <c r="U1264" s="319"/>
      <c r="V1264" s="319"/>
      <c r="W1264" s="319"/>
      <c r="X1264" s="319"/>
      <c r="Y1264" s="319"/>
      <c r="Z1264" s="319"/>
      <c r="AA1264" s="319"/>
      <c r="AB1264" s="319"/>
      <c r="AC1264" s="319"/>
      <c r="AD1264" s="319"/>
      <c r="AE1264" s="319"/>
      <c r="AF1264" s="319"/>
      <c r="AG1264" s="319"/>
      <c r="AH1264" s="319"/>
      <c r="AI1264" s="319"/>
      <c r="AJ1264" s="319"/>
      <c r="AK1264" s="319"/>
      <c r="AL1264" s="319"/>
      <c r="AM1264" s="319"/>
      <c r="AN1264" s="319"/>
      <c r="AO1264" s="319"/>
      <c r="AP1264" s="319"/>
      <c r="AQ1264" s="319"/>
      <c r="AR1264" s="319"/>
      <c r="AS1264" s="319"/>
      <c r="AT1264" s="319"/>
      <c r="AU1264" s="319"/>
      <c r="AV1264" s="319"/>
      <c r="AW1264" s="319"/>
      <c r="AX1264" s="319"/>
      <c r="AY1264" s="319"/>
      <c r="AZ1264" s="319"/>
      <c r="BA1264" s="319"/>
      <c r="BB1264" s="319"/>
      <c r="BC1264" s="319"/>
      <c r="BD1264" s="319"/>
      <c r="BE1264" s="319"/>
      <c r="BF1264" s="319"/>
      <c r="BG1264" s="319"/>
      <c r="BH1264" s="319"/>
      <c r="BI1264" s="319"/>
      <c r="BJ1264" s="319"/>
      <c r="BK1264" s="319"/>
      <c r="BL1264" s="319"/>
      <c r="BM1264" s="319"/>
      <c r="BN1264" s="319"/>
      <c r="BO1264" s="319"/>
      <c r="BP1264" s="319"/>
      <c r="BQ1264" s="319"/>
      <c r="BR1264" s="319"/>
      <c r="BS1264" s="319"/>
      <c r="BT1264" s="319"/>
      <c r="BU1264" s="319"/>
      <c r="BV1264" s="319"/>
      <c r="BW1264" s="319"/>
      <c r="BX1264" s="319"/>
      <c r="BY1264" s="319"/>
      <c r="BZ1264" s="319"/>
      <c r="CA1264" s="319"/>
      <c r="CB1264" s="319"/>
      <c r="CC1264" s="319"/>
      <c r="CD1264" s="319"/>
      <c r="CE1264" s="319"/>
      <c r="CF1264" s="319"/>
      <c r="CG1264" s="319"/>
      <c r="CH1264" s="319"/>
      <c r="CI1264" s="319"/>
      <c r="CJ1264" s="319"/>
      <c r="CK1264" s="319"/>
    </row>
    <row r="1265" spans="1:89">
      <c r="A1265" s="315"/>
      <c r="B1265" s="423"/>
      <c r="C1265" s="424"/>
      <c r="D1265" s="424"/>
      <c r="E1265" s="424"/>
      <c r="F1265" s="424"/>
      <c r="G1265" s="424"/>
      <c r="H1265" s="424"/>
      <c r="I1265" s="424"/>
      <c r="J1265" s="424"/>
      <c r="K1265" s="425"/>
      <c r="L1265" s="320"/>
      <c r="M1265" s="319"/>
      <c r="N1265" s="319"/>
      <c r="O1265" s="319"/>
      <c r="P1265" s="319"/>
      <c r="Q1265" s="319"/>
      <c r="R1265" s="319"/>
      <c r="S1265" s="319"/>
      <c r="T1265" s="319"/>
      <c r="U1265" s="319"/>
      <c r="V1265" s="319"/>
      <c r="W1265" s="319"/>
      <c r="X1265" s="319"/>
      <c r="Y1265" s="319"/>
      <c r="Z1265" s="319"/>
      <c r="AA1265" s="319"/>
      <c r="AB1265" s="319"/>
      <c r="AC1265" s="319"/>
      <c r="AD1265" s="319"/>
      <c r="AE1265" s="319"/>
      <c r="AF1265" s="319"/>
      <c r="AG1265" s="319"/>
      <c r="AH1265" s="319"/>
      <c r="AI1265" s="319"/>
      <c r="AJ1265" s="319"/>
      <c r="AK1265" s="319"/>
      <c r="AL1265" s="319"/>
      <c r="AM1265" s="319"/>
      <c r="AN1265" s="319"/>
      <c r="AO1265" s="319"/>
      <c r="AP1265" s="319"/>
      <c r="AQ1265" s="319"/>
      <c r="AR1265" s="319"/>
      <c r="AS1265" s="319"/>
      <c r="AT1265" s="319"/>
      <c r="AU1265" s="319"/>
      <c r="AV1265" s="319"/>
      <c r="AW1265" s="319"/>
      <c r="AX1265" s="319"/>
      <c r="AY1265" s="319"/>
      <c r="AZ1265" s="319"/>
      <c r="BA1265" s="319"/>
      <c r="BB1265" s="319"/>
      <c r="BC1265" s="319"/>
      <c r="BD1265" s="319"/>
      <c r="BE1265" s="319"/>
      <c r="BF1265" s="319"/>
      <c r="BG1265" s="319"/>
      <c r="BH1265" s="319"/>
      <c r="BI1265" s="319"/>
      <c r="BJ1265" s="319"/>
      <c r="BK1265" s="319"/>
      <c r="BL1265" s="319"/>
      <c r="BM1265" s="319"/>
      <c r="BN1265" s="319"/>
      <c r="BO1265" s="319"/>
      <c r="BP1265" s="319"/>
      <c r="BQ1265" s="319"/>
      <c r="BR1265" s="319"/>
      <c r="BS1265" s="319"/>
      <c r="BT1265" s="319"/>
      <c r="BU1265" s="319"/>
      <c r="BV1265" s="319"/>
      <c r="BW1265" s="319"/>
      <c r="BX1265" s="319"/>
      <c r="BY1265" s="319"/>
      <c r="BZ1265" s="319"/>
      <c r="CA1265" s="319"/>
      <c r="CB1265" s="319"/>
      <c r="CC1265" s="319"/>
      <c r="CD1265" s="319"/>
      <c r="CE1265" s="319"/>
      <c r="CF1265" s="319"/>
      <c r="CG1265" s="319"/>
      <c r="CH1265" s="319"/>
      <c r="CI1265" s="319"/>
      <c r="CJ1265" s="319"/>
      <c r="CK1265" s="319"/>
    </row>
    <row r="1266" spans="1:89">
      <c r="A1266" s="315"/>
      <c r="B1266" s="423"/>
      <c r="C1266" s="424"/>
      <c r="D1266" s="424"/>
      <c r="E1266" s="424"/>
      <c r="F1266" s="424"/>
      <c r="G1266" s="424"/>
      <c r="H1266" s="424"/>
      <c r="I1266" s="424"/>
      <c r="J1266" s="424"/>
      <c r="K1266" s="425"/>
      <c r="L1266" s="320"/>
      <c r="M1266" s="319"/>
      <c r="N1266" s="319"/>
      <c r="O1266" s="319"/>
      <c r="P1266" s="319"/>
      <c r="Q1266" s="319"/>
      <c r="R1266" s="319"/>
      <c r="S1266" s="319"/>
      <c r="T1266" s="319"/>
      <c r="U1266" s="319"/>
      <c r="V1266" s="319"/>
      <c r="W1266" s="319"/>
      <c r="X1266" s="319"/>
      <c r="Y1266" s="319"/>
      <c r="Z1266" s="319"/>
      <c r="AA1266" s="319"/>
      <c r="AB1266" s="319"/>
      <c r="AC1266" s="319"/>
      <c r="AD1266" s="319"/>
      <c r="AE1266" s="319"/>
      <c r="AF1266" s="319"/>
      <c r="AG1266" s="319"/>
      <c r="AH1266" s="319"/>
      <c r="AI1266" s="319"/>
      <c r="AJ1266" s="319"/>
      <c r="AK1266" s="319"/>
      <c r="AL1266" s="319"/>
      <c r="AM1266" s="319"/>
      <c r="AN1266" s="319"/>
      <c r="AO1266" s="319"/>
      <c r="AP1266" s="319"/>
      <c r="AQ1266" s="319"/>
      <c r="AR1266" s="319"/>
      <c r="AS1266" s="319"/>
      <c r="AT1266" s="319"/>
      <c r="AU1266" s="319"/>
      <c r="AV1266" s="319"/>
      <c r="AW1266" s="319"/>
      <c r="AX1266" s="319"/>
      <c r="AY1266" s="319"/>
      <c r="AZ1266" s="319"/>
      <c r="BA1266" s="319"/>
      <c r="BB1266" s="319"/>
      <c r="BC1266" s="319"/>
      <c r="BD1266" s="319"/>
      <c r="BE1266" s="319"/>
      <c r="BF1266" s="319"/>
      <c r="BG1266" s="319"/>
      <c r="BH1266" s="319"/>
      <c r="BI1266" s="319"/>
      <c r="BJ1266" s="319"/>
      <c r="BK1266" s="319"/>
      <c r="BL1266" s="319"/>
      <c r="BM1266" s="319"/>
      <c r="BN1266" s="319"/>
      <c r="BO1266" s="319"/>
      <c r="BP1266" s="319"/>
      <c r="BQ1266" s="319"/>
      <c r="BR1266" s="319"/>
      <c r="BS1266" s="319"/>
      <c r="BT1266" s="319"/>
      <c r="BU1266" s="319"/>
      <c r="BV1266" s="319"/>
      <c r="BW1266" s="319"/>
      <c r="BX1266" s="319"/>
      <c r="BY1266" s="319"/>
      <c r="BZ1266" s="319"/>
      <c r="CA1266" s="319"/>
      <c r="CB1266" s="319"/>
      <c r="CC1266" s="319"/>
      <c r="CD1266" s="319"/>
      <c r="CE1266" s="319"/>
      <c r="CF1266" s="319"/>
      <c r="CG1266" s="319"/>
      <c r="CH1266" s="319"/>
      <c r="CI1266" s="319"/>
      <c r="CJ1266" s="319"/>
      <c r="CK1266" s="319"/>
    </row>
    <row r="1267" spans="1:89">
      <c r="A1267" s="315"/>
      <c r="B1267" s="423"/>
      <c r="C1267" s="424"/>
      <c r="D1267" s="424"/>
      <c r="E1267" s="424"/>
      <c r="F1267" s="424"/>
      <c r="G1267" s="424"/>
      <c r="H1267" s="424"/>
      <c r="I1267" s="424"/>
      <c r="J1267" s="424"/>
      <c r="K1267" s="425"/>
      <c r="L1267" s="320"/>
      <c r="M1267" s="319"/>
      <c r="N1267" s="319"/>
      <c r="O1267" s="319"/>
      <c r="P1267" s="319"/>
      <c r="Q1267" s="319"/>
      <c r="R1267" s="319"/>
      <c r="S1267" s="319"/>
      <c r="T1267" s="319"/>
      <c r="U1267" s="319"/>
      <c r="V1267" s="319"/>
      <c r="W1267" s="319"/>
      <c r="X1267" s="319"/>
      <c r="Y1267" s="319"/>
      <c r="Z1267" s="319"/>
      <c r="AA1267" s="319"/>
      <c r="AB1267" s="319"/>
      <c r="AC1267" s="319"/>
      <c r="AD1267" s="319"/>
      <c r="AE1267" s="319"/>
      <c r="AF1267" s="319"/>
      <c r="AG1267" s="319"/>
      <c r="AH1267" s="319"/>
      <c r="AI1267" s="319"/>
      <c r="AJ1267" s="319"/>
      <c r="AK1267" s="319"/>
      <c r="AL1267" s="319"/>
      <c r="AM1267" s="319"/>
      <c r="AN1267" s="319"/>
      <c r="AO1267" s="319"/>
      <c r="AP1267" s="319"/>
      <c r="AQ1267" s="319"/>
      <c r="AR1267" s="319"/>
      <c r="AS1267" s="319"/>
      <c r="AT1267" s="319"/>
      <c r="AU1267" s="319"/>
      <c r="AV1267" s="319"/>
      <c r="AW1267" s="319"/>
      <c r="AX1267" s="319"/>
      <c r="AY1267" s="319"/>
      <c r="AZ1267" s="319"/>
      <c r="BA1267" s="319"/>
      <c r="BB1267" s="319"/>
      <c r="BC1267" s="319"/>
      <c r="BD1267" s="319"/>
      <c r="BE1267" s="319"/>
      <c r="BF1267" s="319"/>
      <c r="BG1267" s="319"/>
      <c r="BH1267" s="319"/>
      <c r="BI1267" s="319"/>
      <c r="BJ1267" s="319"/>
      <c r="BK1267" s="319"/>
      <c r="BL1267" s="319"/>
      <c r="BM1267" s="319"/>
      <c r="BN1267" s="319"/>
      <c r="BO1267" s="319"/>
      <c r="BP1267" s="319"/>
      <c r="BQ1267" s="319"/>
      <c r="BR1267" s="319"/>
      <c r="BS1267" s="319"/>
      <c r="BT1267" s="319"/>
      <c r="BU1267" s="319"/>
      <c r="BV1267" s="319"/>
      <c r="BW1267" s="319"/>
      <c r="BX1267" s="319"/>
      <c r="BY1267" s="319"/>
      <c r="BZ1267" s="319"/>
      <c r="CA1267" s="319"/>
      <c r="CB1267" s="319"/>
      <c r="CC1267" s="319"/>
      <c r="CD1267" s="319"/>
      <c r="CE1267" s="319"/>
      <c r="CF1267" s="319"/>
      <c r="CG1267" s="319"/>
      <c r="CH1267" s="319"/>
      <c r="CI1267" s="319"/>
      <c r="CJ1267" s="319"/>
      <c r="CK1267" s="319"/>
    </row>
    <row r="1268" spans="1:89">
      <c r="A1268" s="315"/>
      <c r="B1268" s="423"/>
      <c r="C1268" s="424"/>
      <c r="D1268" s="424"/>
      <c r="E1268" s="424"/>
      <c r="F1268" s="424"/>
      <c r="G1268" s="424"/>
      <c r="H1268" s="424"/>
      <c r="I1268" s="424"/>
      <c r="J1268" s="424"/>
      <c r="K1268" s="425"/>
      <c r="L1268" s="320"/>
      <c r="M1268" s="319"/>
      <c r="N1268" s="319"/>
      <c r="O1268" s="319"/>
      <c r="P1268" s="319"/>
      <c r="Q1268" s="319"/>
      <c r="R1268" s="319"/>
      <c r="S1268" s="319"/>
      <c r="T1268" s="319"/>
      <c r="U1268" s="319"/>
      <c r="V1268" s="319"/>
      <c r="W1268" s="319"/>
      <c r="X1268" s="319"/>
      <c r="Y1268" s="319"/>
      <c r="Z1268" s="319"/>
      <c r="AA1268" s="319"/>
      <c r="AB1268" s="319"/>
      <c r="AC1268" s="319"/>
      <c r="AD1268" s="319"/>
      <c r="AE1268" s="319"/>
      <c r="AF1268" s="319"/>
      <c r="AG1268" s="319"/>
      <c r="AH1268" s="319"/>
      <c r="AI1268" s="319"/>
      <c r="AJ1268" s="319"/>
      <c r="AK1268" s="319"/>
      <c r="AL1268" s="319"/>
      <c r="AM1268" s="319"/>
      <c r="AN1268" s="319"/>
      <c r="AO1268" s="319"/>
      <c r="AP1268" s="319"/>
      <c r="AQ1268" s="319"/>
      <c r="AR1268" s="319"/>
      <c r="AS1268" s="319"/>
      <c r="AT1268" s="319"/>
      <c r="AU1268" s="319"/>
      <c r="AV1268" s="319"/>
      <c r="AW1268" s="319"/>
      <c r="AX1268" s="319"/>
      <c r="AY1268" s="319"/>
      <c r="AZ1268" s="319"/>
      <c r="BA1268" s="319"/>
      <c r="BB1268" s="319"/>
      <c r="BC1268" s="319"/>
      <c r="BD1268" s="319"/>
      <c r="BE1268" s="319"/>
      <c r="BF1268" s="319"/>
      <c r="BG1268" s="319"/>
      <c r="BH1268" s="319"/>
      <c r="BI1268" s="319"/>
      <c r="BJ1268" s="319"/>
      <c r="BK1268" s="319"/>
      <c r="BL1268" s="319"/>
      <c r="BM1268" s="319"/>
      <c r="BN1268" s="319"/>
      <c r="BO1268" s="319"/>
      <c r="BP1268" s="319"/>
      <c r="BQ1268" s="319"/>
      <c r="BR1268" s="319"/>
      <c r="BS1268" s="319"/>
      <c r="BT1268" s="319"/>
      <c r="BU1268" s="319"/>
      <c r="BV1268" s="319"/>
      <c r="BW1268" s="319"/>
      <c r="BX1268" s="319"/>
      <c r="BY1268" s="319"/>
      <c r="BZ1268" s="319"/>
      <c r="CA1268" s="319"/>
      <c r="CB1268" s="319"/>
      <c r="CC1268" s="319"/>
      <c r="CD1268" s="319"/>
      <c r="CE1268" s="319"/>
      <c r="CF1268" s="319"/>
      <c r="CG1268" s="319"/>
      <c r="CH1268" s="319"/>
      <c r="CI1268" s="319"/>
      <c r="CJ1268" s="319"/>
      <c r="CK1268" s="319"/>
    </row>
    <row r="1269" spans="1:89">
      <c r="A1269" s="315"/>
      <c r="B1269" s="423"/>
      <c r="C1269" s="424"/>
      <c r="D1269" s="424"/>
      <c r="E1269" s="424"/>
      <c r="F1269" s="424"/>
      <c r="G1269" s="424"/>
      <c r="H1269" s="424"/>
      <c r="I1269" s="424"/>
      <c r="J1269" s="424"/>
      <c r="K1269" s="425"/>
      <c r="L1269" s="320"/>
      <c r="M1269" s="319"/>
      <c r="N1269" s="319"/>
      <c r="O1269" s="319"/>
      <c r="P1269" s="319"/>
      <c r="Q1269" s="319"/>
      <c r="R1269" s="319"/>
      <c r="S1269" s="319"/>
      <c r="T1269" s="319"/>
      <c r="U1269" s="319"/>
      <c r="V1269" s="319"/>
      <c r="W1269" s="319"/>
      <c r="X1269" s="319"/>
      <c r="Y1269" s="319"/>
      <c r="Z1269" s="319"/>
      <c r="AA1269" s="319"/>
      <c r="AB1269" s="319"/>
      <c r="AC1269" s="319"/>
      <c r="AD1269" s="319"/>
      <c r="AE1269" s="319"/>
      <c r="AF1269" s="319"/>
      <c r="AG1269" s="319"/>
      <c r="AH1269" s="319"/>
      <c r="AI1269" s="319"/>
      <c r="AJ1269" s="319"/>
      <c r="AK1269" s="319"/>
      <c r="AL1269" s="319"/>
      <c r="AM1269" s="319"/>
      <c r="AN1269" s="319"/>
      <c r="AO1269" s="319"/>
      <c r="AP1269" s="319"/>
      <c r="AQ1269" s="319"/>
      <c r="AR1269" s="319"/>
      <c r="AS1269" s="319"/>
      <c r="AT1269" s="319"/>
      <c r="AU1269" s="319"/>
      <c r="AV1269" s="319"/>
      <c r="AW1269" s="319"/>
      <c r="AX1269" s="319"/>
      <c r="AY1269" s="319"/>
      <c r="AZ1269" s="319"/>
      <c r="BA1269" s="319"/>
      <c r="BB1269" s="319"/>
      <c r="BC1269" s="319"/>
      <c r="BD1269" s="319"/>
      <c r="BE1269" s="319"/>
      <c r="BF1269" s="319"/>
      <c r="BG1269" s="319"/>
      <c r="BH1269" s="319"/>
      <c r="BI1269" s="319"/>
      <c r="BJ1269" s="319"/>
      <c r="BK1269" s="319"/>
      <c r="BL1269" s="319"/>
      <c r="BM1269" s="319"/>
      <c r="BN1269" s="319"/>
      <c r="BO1269" s="319"/>
      <c r="BP1269" s="319"/>
      <c r="BQ1269" s="319"/>
      <c r="BR1269" s="319"/>
      <c r="BS1269" s="319"/>
      <c r="BT1269" s="319"/>
      <c r="BU1269" s="319"/>
      <c r="BV1269" s="319"/>
      <c r="BW1269" s="319"/>
      <c r="BX1269" s="319"/>
      <c r="BY1269" s="319"/>
      <c r="BZ1269" s="319"/>
      <c r="CA1269" s="319"/>
      <c r="CB1269" s="319"/>
      <c r="CC1269" s="319"/>
      <c r="CD1269" s="319"/>
      <c r="CE1269" s="319"/>
      <c r="CF1269" s="319"/>
      <c r="CG1269" s="319"/>
      <c r="CH1269" s="319"/>
      <c r="CI1269" s="319"/>
      <c r="CJ1269" s="319"/>
      <c r="CK1269" s="319"/>
    </row>
    <row r="1270" spans="1:89">
      <c r="A1270" s="315"/>
      <c r="B1270" s="423"/>
      <c r="C1270" s="424"/>
      <c r="D1270" s="424"/>
      <c r="E1270" s="424"/>
      <c r="F1270" s="424"/>
      <c r="G1270" s="424"/>
      <c r="H1270" s="424"/>
      <c r="I1270" s="424"/>
      <c r="J1270" s="424"/>
      <c r="K1270" s="425"/>
      <c r="L1270" s="320"/>
      <c r="M1270" s="319"/>
      <c r="N1270" s="319"/>
      <c r="O1270" s="319"/>
      <c r="P1270" s="319"/>
      <c r="Q1270" s="319"/>
      <c r="R1270" s="319"/>
      <c r="S1270" s="319"/>
      <c r="T1270" s="319"/>
      <c r="U1270" s="319"/>
      <c r="V1270" s="319"/>
      <c r="W1270" s="319"/>
      <c r="X1270" s="319"/>
      <c r="Y1270" s="319"/>
      <c r="Z1270" s="319"/>
      <c r="AA1270" s="319"/>
      <c r="AB1270" s="319"/>
      <c r="AC1270" s="319"/>
      <c r="AD1270" s="319"/>
      <c r="AE1270" s="319"/>
      <c r="AF1270" s="319"/>
      <c r="AG1270" s="319"/>
      <c r="AH1270" s="319"/>
      <c r="AI1270" s="319"/>
      <c r="AJ1270" s="319"/>
      <c r="AK1270" s="319"/>
      <c r="AL1270" s="319"/>
      <c r="AM1270" s="319"/>
      <c r="AN1270" s="319"/>
      <c r="AO1270" s="319"/>
      <c r="AP1270" s="319"/>
      <c r="AQ1270" s="319"/>
      <c r="AR1270" s="319"/>
      <c r="AS1270" s="319"/>
      <c r="AT1270" s="319"/>
      <c r="AU1270" s="319"/>
      <c r="AV1270" s="319"/>
      <c r="AW1270" s="319"/>
      <c r="AX1270" s="319"/>
      <c r="AY1270" s="319"/>
      <c r="AZ1270" s="319"/>
      <c r="BA1270" s="319"/>
      <c r="BB1270" s="319"/>
      <c r="BC1270" s="319"/>
      <c r="BD1270" s="319"/>
      <c r="BE1270" s="319"/>
      <c r="BF1270" s="319"/>
      <c r="BG1270" s="319"/>
      <c r="BH1270" s="319"/>
      <c r="BI1270" s="319"/>
      <c r="BJ1270" s="319"/>
      <c r="BK1270" s="319"/>
      <c r="BL1270" s="319"/>
      <c r="BM1270" s="319"/>
      <c r="BN1270" s="319"/>
      <c r="BO1270" s="319"/>
      <c r="BP1270" s="319"/>
      <c r="BQ1270" s="319"/>
      <c r="BR1270" s="319"/>
      <c r="BS1270" s="319"/>
      <c r="BT1270" s="319"/>
      <c r="BU1270" s="319"/>
      <c r="BV1270" s="319"/>
      <c r="BW1270" s="319"/>
      <c r="BX1270" s="319"/>
      <c r="BY1270" s="319"/>
      <c r="BZ1270" s="319"/>
      <c r="CA1270" s="319"/>
      <c r="CB1270" s="319"/>
      <c r="CC1270" s="319"/>
      <c r="CD1270" s="319"/>
      <c r="CE1270" s="319"/>
      <c r="CF1270" s="319"/>
      <c r="CG1270" s="319"/>
      <c r="CH1270" s="319"/>
      <c r="CI1270" s="319"/>
      <c r="CJ1270" s="319"/>
      <c r="CK1270" s="319"/>
    </row>
    <row r="1271" spans="1:89">
      <c r="A1271" s="315"/>
      <c r="B1271" s="423"/>
      <c r="C1271" s="424"/>
      <c r="D1271" s="424"/>
      <c r="E1271" s="424"/>
      <c r="F1271" s="424"/>
      <c r="G1271" s="424"/>
      <c r="H1271" s="424"/>
      <c r="I1271" s="424"/>
      <c r="J1271" s="424"/>
      <c r="K1271" s="425"/>
      <c r="L1271" s="320"/>
      <c r="M1271" s="319"/>
      <c r="N1271" s="319"/>
      <c r="O1271" s="319"/>
      <c r="P1271" s="319"/>
      <c r="Q1271" s="319"/>
      <c r="R1271" s="319"/>
      <c r="S1271" s="319"/>
      <c r="T1271" s="319"/>
      <c r="U1271" s="319"/>
      <c r="V1271" s="319"/>
      <c r="W1271" s="319"/>
      <c r="X1271" s="319"/>
      <c r="Y1271" s="319"/>
      <c r="Z1271" s="319"/>
      <c r="AA1271" s="319"/>
      <c r="AB1271" s="319"/>
      <c r="AC1271" s="319"/>
      <c r="AD1271" s="319"/>
      <c r="AE1271" s="319"/>
      <c r="AF1271" s="319"/>
      <c r="AG1271" s="319"/>
      <c r="AH1271" s="319"/>
      <c r="AI1271" s="319"/>
      <c r="AJ1271" s="319"/>
      <c r="AK1271" s="319"/>
      <c r="AL1271" s="319"/>
      <c r="AM1271" s="319"/>
      <c r="AN1271" s="319"/>
      <c r="AO1271" s="319"/>
      <c r="AP1271" s="319"/>
      <c r="AQ1271" s="319"/>
      <c r="AR1271" s="319"/>
      <c r="AS1271" s="319"/>
      <c r="AT1271" s="319"/>
      <c r="AU1271" s="319"/>
      <c r="AV1271" s="319"/>
      <c r="AW1271" s="319"/>
      <c r="AX1271" s="319"/>
      <c r="AY1271" s="319"/>
      <c r="AZ1271" s="319"/>
      <c r="BA1271" s="319"/>
      <c r="BB1271" s="319"/>
      <c r="BC1271" s="319"/>
      <c r="BD1271" s="319"/>
      <c r="BE1271" s="319"/>
      <c r="BF1271" s="319"/>
      <c r="BG1271" s="319"/>
      <c r="BH1271" s="319"/>
      <c r="BI1271" s="319"/>
      <c r="BJ1271" s="319"/>
      <c r="BK1271" s="319"/>
      <c r="BL1271" s="319"/>
      <c r="BM1271" s="319"/>
      <c r="BN1271" s="319"/>
      <c r="BO1271" s="319"/>
      <c r="BP1271" s="319"/>
      <c r="BQ1271" s="319"/>
      <c r="BR1271" s="319"/>
      <c r="BS1271" s="319"/>
      <c r="BT1271" s="319"/>
      <c r="BU1271" s="319"/>
      <c r="BV1271" s="319"/>
      <c r="BW1271" s="319"/>
      <c r="BX1271" s="319"/>
      <c r="BY1271" s="319"/>
      <c r="BZ1271" s="319"/>
      <c r="CA1271" s="319"/>
      <c r="CB1271" s="319"/>
      <c r="CC1271" s="319"/>
      <c r="CD1271" s="319"/>
      <c r="CE1271" s="319"/>
      <c r="CF1271" s="319"/>
      <c r="CG1271" s="319"/>
      <c r="CH1271" s="319"/>
      <c r="CI1271" s="319"/>
      <c r="CJ1271" s="319"/>
      <c r="CK1271" s="319"/>
    </row>
    <row r="1272" spans="1:89">
      <c r="A1272" s="315"/>
      <c r="B1272" s="423"/>
      <c r="C1272" s="424"/>
      <c r="D1272" s="424"/>
      <c r="E1272" s="424"/>
      <c r="F1272" s="424"/>
      <c r="G1272" s="424"/>
      <c r="H1272" s="424"/>
      <c r="I1272" s="424"/>
      <c r="J1272" s="424"/>
      <c r="K1272" s="425"/>
      <c r="L1272" s="320"/>
      <c r="M1272" s="319"/>
      <c r="N1272" s="319"/>
      <c r="O1272" s="319"/>
      <c r="P1272" s="319"/>
      <c r="Q1272" s="319"/>
      <c r="R1272" s="319"/>
      <c r="S1272" s="319"/>
      <c r="T1272" s="319"/>
      <c r="U1272" s="319"/>
      <c r="V1272" s="319"/>
      <c r="W1272" s="319"/>
      <c r="X1272" s="319"/>
      <c r="Y1272" s="319"/>
      <c r="Z1272" s="319"/>
      <c r="AA1272" s="319"/>
      <c r="AB1272" s="319"/>
      <c r="AC1272" s="319"/>
      <c r="AD1272" s="319"/>
      <c r="AE1272" s="319"/>
      <c r="AF1272" s="319"/>
      <c r="AG1272" s="319"/>
      <c r="AH1272" s="319"/>
      <c r="AI1272" s="319"/>
      <c r="AJ1272" s="319"/>
      <c r="AK1272" s="319"/>
      <c r="AL1272" s="319"/>
      <c r="AM1272" s="319"/>
      <c r="AN1272" s="319"/>
      <c r="AO1272" s="319"/>
      <c r="AP1272" s="319"/>
      <c r="AQ1272" s="319"/>
      <c r="AR1272" s="319"/>
      <c r="AS1272" s="319"/>
      <c r="AT1272" s="319"/>
      <c r="AU1272" s="319"/>
      <c r="AV1272" s="319"/>
      <c r="AW1272" s="319"/>
      <c r="AX1272" s="319"/>
      <c r="AY1272" s="319"/>
      <c r="AZ1272" s="319"/>
      <c r="BA1272" s="319"/>
      <c r="BB1272" s="319"/>
      <c r="BC1272" s="319"/>
      <c r="BD1272" s="319"/>
      <c r="BE1272" s="319"/>
      <c r="BF1272" s="319"/>
      <c r="BG1272" s="319"/>
      <c r="BH1272" s="319"/>
      <c r="BI1272" s="319"/>
      <c r="BJ1272" s="319"/>
      <c r="BK1272" s="319"/>
      <c r="BL1272" s="319"/>
      <c r="BM1272" s="319"/>
      <c r="BN1272" s="319"/>
      <c r="BO1272" s="319"/>
      <c r="BP1272" s="319"/>
      <c r="BQ1272" s="319"/>
      <c r="BR1272" s="319"/>
      <c r="BS1272" s="319"/>
      <c r="BT1272" s="319"/>
      <c r="BU1272" s="319"/>
      <c r="BV1272" s="319"/>
      <c r="BW1272" s="319"/>
      <c r="BX1272" s="319"/>
      <c r="BY1272" s="319"/>
      <c r="BZ1272" s="319"/>
      <c r="CA1272" s="319"/>
      <c r="CB1272" s="319"/>
      <c r="CC1272" s="319"/>
      <c r="CD1272" s="319"/>
      <c r="CE1272" s="319"/>
      <c r="CF1272" s="319"/>
      <c r="CG1272" s="319"/>
      <c r="CH1272" s="319"/>
      <c r="CI1272" s="319"/>
      <c r="CJ1272" s="319"/>
      <c r="CK1272" s="319"/>
    </row>
    <row r="1273" spans="1:89">
      <c r="A1273" s="315"/>
      <c r="B1273" s="423"/>
      <c r="C1273" s="424"/>
      <c r="D1273" s="424"/>
      <c r="E1273" s="424"/>
      <c r="F1273" s="424"/>
      <c r="G1273" s="424"/>
      <c r="H1273" s="424"/>
      <c r="I1273" s="424"/>
      <c r="J1273" s="424"/>
      <c r="K1273" s="425"/>
      <c r="L1273" s="320"/>
      <c r="M1273" s="319"/>
      <c r="N1273" s="319"/>
      <c r="O1273" s="319"/>
      <c r="P1273" s="319"/>
      <c r="Q1273" s="319"/>
      <c r="R1273" s="319"/>
      <c r="S1273" s="319"/>
      <c r="T1273" s="319"/>
      <c r="U1273" s="319"/>
      <c r="V1273" s="319"/>
      <c r="W1273" s="319"/>
      <c r="X1273" s="319"/>
      <c r="Y1273" s="319"/>
      <c r="Z1273" s="319"/>
      <c r="AA1273" s="319"/>
      <c r="AB1273" s="319"/>
      <c r="AC1273" s="319"/>
      <c r="AD1273" s="319"/>
      <c r="AE1273" s="319"/>
      <c r="AF1273" s="319"/>
      <c r="AG1273" s="319"/>
      <c r="AH1273" s="319"/>
      <c r="AI1273" s="319"/>
      <c r="AJ1273" s="319"/>
      <c r="AK1273" s="319"/>
      <c r="AL1273" s="319"/>
      <c r="AM1273" s="319"/>
      <c r="AN1273" s="319"/>
      <c r="AO1273" s="319"/>
      <c r="AP1273" s="319"/>
      <c r="AQ1273" s="319"/>
      <c r="AR1273" s="319"/>
      <c r="AS1273" s="319"/>
      <c r="AT1273" s="319"/>
      <c r="AU1273" s="319"/>
      <c r="AV1273" s="319"/>
      <c r="AW1273" s="319"/>
      <c r="AX1273" s="319"/>
      <c r="AY1273" s="319"/>
      <c r="AZ1273" s="319"/>
      <c r="BA1273" s="319"/>
      <c r="BB1273" s="319"/>
      <c r="BC1273" s="319"/>
      <c r="BD1273" s="319"/>
      <c r="BE1273" s="319"/>
      <c r="BF1273" s="319"/>
      <c r="BG1273" s="319"/>
      <c r="BH1273" s="319"/>
      <c r="BI1273" s="319"/>
      <c r="BJ1273" s="319"/>
      <c r="BK1273" s="319"/>
      <c r="BL1273" s="319"/>
      <c r="BM1273" s="319"/>
      <c r="BN1273" s="319"/>
      <c r="BO1273" s="319"/>
      <c r="BP1273" s="319"/>
      <c r="BQ1273" s="319"/>
      <c r="BR1273" s="319"/>
      <c r="BS1273" s="319"/>
      <c r="BT1273" s="319"/>
      <c r="BU1273" s="319"/>
      <c r="BV1273" s="319"/>
      <c r="BW1273" s="319"/>
      <c r="BX1273" s="319"/>
      <c r="BY1273" s="319"/>
      <c r="BZ1273" s="319"/>
      <c r="CA1273" s="319"/>
      <c r="CB1273" s="319"/>
      <c r="CC1273" s="319"/>
      <c r="CD1273" s="319"/>
      <c r="CE1273" s="319"/>
      <c r="CF1273" s="319"/>
      <c r="CG1273" s="319"/>
      <c r="CH1273" s="319"/>
      <c r="CI1273" s="319"/>
      <c r="CJ1273" s="319"/>
      <c r="CK1273" s="319"/>
    </row>
    <row r="1274" spans="1:89">
      <c r="A1274" s="315"/>
      <c r="B1274" s="423"/>
      <c r="C1274" s="424"/>
      <c r="D1274" s="424"/>
      <c r="E1274" s="424"/>
      <c r="F1274" s="424"/>
      <c r="G1274" s="424"/>
      <c r="H1274" s="424"/>
      <c r="I1274" s="424"/>
      <c r="J1274" s="424"/>
      <c r="K1274" s="425"/>
      <c r="L1274" s="320"/>
      <c r="M1274" s="319"/>
      <c r="N1274" s="319"/>
      <c r="O1274" s="319"/>
      <c r="P1274" s="319"/>
      <c r="Q1274" s="319"/>
      <c r="R1274" s="319"/>
      <c r="S1274" s="319"/>
      <c r="T1274" s="319"/>
      <c r="U1274" s="319"/>
      <c r="V1274" s="319"/>
      <c r="W1274" s="319"/>
      <c r="X1274" s="319"/>
      <c r="Y1274" s="319"/>
      <c r="Z1274" s="319"/>
      <c r="AA1274" s="319"/>
      <c r="AB1274" s="319"/>
      <c r="AC1274" s="319"/>
      <c r="AD1274" s="319"/>
      <c r="AE1274" s="319"/>
      <c r="AF1274" s="319"/>
      <c r="AG1274" s="319"/>
      <c r="AH1274" s="319"/>
      <c r="AI1274" s="319"/>
      <c r="AJ1274" s="319"/>
      <c r="AK1274" s="319"/>
      <c r="AL1274" s="319"/>
      <c r="AM1274" s="319"/>
      <c r="AN1274" s="319"/>
      <c r="AO1274" s="319"/>
      <c r="AP1274" s="319"/>
      <c r="AQ1274" s="319"/>
      <c r="AR1274" s="319"/>
      <c r="AS1274" s="319"/>
      <c r="AT1274" s="319"/>
      <c r="AU1274" s="319"/>
      <c r="AV1274" s="319"/>
      <c r="AW1274" s="319"/>
      <c r="AX1274" s="319"/>
      <c r="AY1274" s="319"/>
      <c r="AZ1274" s="319"/>
      <c r="BA1274" s="319"/>
      <c r="BB1274" s="319"/>
      <c r="BC1274" s="319"/>
      <c r="BD1274" s="319"/>
      <c r="BE1274" s="319"/>
      <c r="BF1274" s="319"/>
      <c r="BG1274" s="319"/>
      <c r="BH1274" s="319"/>
      <c r="BI1274" s="319"/>
      <c r="BJ1274" s="319"/>
      <c r="BK1274" s="319"/>
      <c r="BL1274" s="319"/>
      <c r="BM1274" s="319"/>
      <c r="BN1274" s="319"/>
      <c r="BO1274" s="319"/>
      <c r="BP1274" s="319"/>
      <c r="BQ1274" s="319"/>
      <c r="BR1274" s="319"/>
      <c r="BS1274" s="319"/>
      <c r="BT1274" s="319"/>
      <c r="BU1274" s="319"/>
      <c r="BV1274" s="319"/>
      <c r="BW1274" s="319"/>
      <c r="BX1274" s="319"/>
      <c r="BY1274" s="319"/>
      <c r="BZ1274" s="319"/>
      <c r="CA1274" s="319"/>
      <c r="CB1274" s="319"/>
      <c r="CC1274" s="319"/>
      <c r="CD1274" s="319"/>
      <c r="CE1274" s="319"/>
      <c r="CF1274" s="319"/>
      <c r="CG1274" s="319"/>
      <c r="CH1274" s="319"/>
      <c r="CI1274" s="319"/>
      <c r="CJ1274" s="319"/>
      <c r="CK1274" s="319"/>
    </row>
    <row r="1275" spans="1:89">
      <c r="A1275" s="315"/>
      <c r="B1275" s="423"/>
      <c r="C1275" s="424"/>
      <c r="D1275" s="424"/>
      <c r="E1275" s="424"/>
      <c r="F1275" s="424"/>
      <c r="G1275" s="424"/>
      <c r="H1275" s="424"/>
      <c r="I1275" s="424"/>
      <c r="J1275" s="424"/>
      <c r="K1275" s="425"/>
      <c r="L1275" s="320"/>
      <c r="M1275" s="319"/>
      <c r="N1275" s="319"/>
      <c r="O1275" s="319"/>
      <c r="P1275" s="319"/>
      <c r="Q1275" s="319"/>
      <c r="R1275" s="319"/>
      <c r="S1275" s="319"/>
      <c r="T1275" s="319"/>
      <c r="U1275" s="319"/>
      <c r="V1275" s="319"/>
      <c r="W1275" s="319"/>
      <c r="X1275" s="319"/>
      <c r="Y1275" s="319"/>
      <c r="Z1275" s="319"/>
      <c r="AA1275" s="319"/>
      <c r="AB1275" s="319"/>
      <c r="AC1275" s="319"/>
      <c r="AD1275" s="319"/>
      <c r="AE1275" s="319"/>
      <c r="AF1275" s="319"/>
      <c r="AG1275" s="319"/>
      <c r="AH1275" s="319"/>
      <c r="AI1275" s="319"/>
      <c r="AJ1275" s="319"/>
      <c r="AK1275" s="319"/>
      <c r="AL1275" s="319"/>
      <c r="AM1275" s="319"/>
      <c r="AN1275" s="319"/>
      <c r="AO1275" s="319"/>
      <c r="AP1275" s="319"/>
      <c r="AQ1275" s="319"/>
      <c r="AR1275" s="319"/>
      <c r="AS1275" s="319"/>
      <c r="AT1275" s="319"/>
      <c r="AU1275" s="319"/>
      <c r="AV1275" s="319"/>
      <c r="AW1275" s="319"/>
      <c r="AX1275" s="319"/>
      <c r="AY1275" s="319"/>
      <c r="AZ1275" s="319"/>
      <c r="BA1275" s="319"/>
      <c r="BB1275" s="319"/>
      <c r="BC1275" s="319"/>
      <c r="BD1275" s="319"/>
      <c r="BE1275" s="319"/>
      <c r="BF1275" s="319"/>
      <c r="BG1275" s="319"/>
      <c r="BH1275" s="319"/>
      <c r="BI1275" s="319"/>
      <c r="BJ1275" s="319"/>
      <c r="BK1275" s="319"/>
      <c r="BL1275" s="319"/>
      <c r="BM1275" s="319"/>
      <c r="BN1275" s="319"/>
      <c r="BO1275" s="319"/>
      <c r="BP1275" s="319"/>
      <c r="BQ1275" s="319"/>
      <c r="BR1275" s="319"/>
      <c r="BS1275" s="319"/>
      <c r="BT1275" s="319"/>
      <c r="BU1275" s="319"/>
      <c r="BV1275" s="319"/>
      <c r="BW1275" s="319"/>
      <c r="BX1275" s="319"/>
      <c r="BY1275" s="319"/>
      <c r="BZ1275" s="319"/>
      <c r="CA1275" s="319"/>
      <c r="CB1275" s="319"/>
      <c r="CC1275" s="319"/>
      <c r="CD1275" s="319"/>
      <c r="CE1275" s="319"/>
      <c r="CF1275" s="319"/>
      <c r="CG1275" s="319"/>
      <c r="CH1275" s="319"/>
      <c r="CI1275" s="319"/>
      <c r="CJ1275" s="319"/>
      <c r="CK1275" s="319"/>
    </row>
    <row r="1276" spans="1:89">
      <c r="A1276" s="315"/>
      <c r="B1276" s="423"/>
      <c r="C1276" s="424"/>
      <c r="D1276" s="424"/>
      <c r="E1276" s="424"/>
      <c r="F1276" s="424"/>
      <c r="G1276" s="424"/>
      <c r="H1276" s="424"/>
      <c r="I1276" s="424"/>
      <c r="J1276" s="424"/>
      <c r="K1276" s="425"/>
      <c r="L1276" s="320"/>
      <c r="M1276" s="319"/>
      <c r="N1276" s="319"/>
      <c r="O1276" s="319"/>
      <c r="P1276" s="319"/>
      <c r="Q1276" s="319"/>
      <c r="R1276" s="319"/>
      <c r="S1276" s="319"/>
      <c r="T1276" s="319"/>
      <c r="U1276" s="319"/>
      <c r="V1276" s="319"/>
      <c r="W1276" s="319"/>
      <c r="X1276" s="319"/>
      <c r="Y1276" s="319"/>
      <c r="Z1276" s="319"/>
      <c r="AA1276" s="319"/>
      <c r="AB1276" s="319"/>
      <c r="AC1276" s="319"/>
      <c r="AD1276" s="319"/>
      <c r="AE1276" s="319"/>
      <c r="AF1276" s="319"/>
      <c r="AG1276" s="319"/>
      <c r="AH1276" s="319"/>
      <c r="AI1276" s="319"/>
      <c r="AJ1276" s="319"/>
      <c r="AK1276" s="319"/>
      <c r="AL1276" s="319"/>
      <c r="AM1276" s="319"/>
      <c r="AN1276" s="319"/>
      <c r="AO1276" s="319"/>
      <c r="AP1276" s="319"/>
      <c r="AQ1276" s="319"/>
      <c r="AR1276" s="319"/>
      <c r="AS1276" s="319"/>
      <c r="AT1276" s="319"/>
      <c r="AU1276" s="319"/>
      <c r="AV1276" s="319"/>
      <c r="AW1276" s="319"/>
      <c r="AX1276" s="319"/>
      <c r="AY1276" s="319"/>
      <c r="AZ1276" s="319"/>
      <c r="BA1276" s="319"/>
      <c r="BB1276" s="319"/>
      <c r="BC1276" s="319"/>
      <c r="BD1276" s="319"/>
      <c r="BE1276" s="319"/>
      <c r="BF1276" s="319"/>
      <c r="BG1276" s="319"/>
      <c r="BH1276" s="319"/>
      <c r="BI1276" s="319"/>
      <c r="BJ1276" s="319"/>
      <c r="BK1276" s="319"/>
      <c r="BL1276" s="319"/>
      <c r="BM1276" s="319"/>
      <c r="BN1276" s="319"/>
      <c r="BO1276" s="319"/>
      <c r="BP1276" s="319"/>
      <c r="BQ1276" s="319"/>
      <c r="BR1276" s="319"/>
      <c r="BS1276" s="319"/>
      <c r="BT1276" s="319"/>
      <c r="BU1276" s="319"/>
      <c r="BV1276" s="319"/>
      <c r="BW1276" s="319"/>
      <c r="BX1276" s="319"/>
      <c r="BY1276" s="319"/>
      <c r="BZ1276" s="319"/>
      <c r="CA1276" s="319"/>
      <c r="CB1276" s="319"/>
      <c r="CC1276" s="319"/>
      <c r="CD1276" s="319"/>
      <c r="CE1276" s="319"/>
      <c r="CF1276" s="319"/>
      <c r="CG1276" s="319"/>
      <c r="CH1276" s="319"/>
      <c r="CI1276" s="319"/>
      <c r="CJ1276" s="319"/>
      <c r="CK1276" s="319"/>
    </row>
    <row r="1277" spans="1:89">
      <c r="A1277" s="315"/>
      <c r="B1277" s="423"/>
      <c r="C1277" s="424"/>
      <c r="D1277" s="424"/>
      <c r="E1277" s="424"/>
      <c r="F1277" s="424"/>
      <c r="G1277" s="424"/>
      <c r="H1277" s="424"/>
      <c r="I1277" s="424"/>
      <c r="J1277" s="424"/>
      <c r="K1277" s="425"/>
      <c r="L1277" s="320"/>
      <c r="M1277" s="319"/>
      <c r="N1277" s="319"/>
      <c r="O1277" s="319"/>
      <c r="P1277" s="319"/>
      <c r="Q1277" s="319"/>
      <c r="R1277" s="319"/>
      <c r="S1277" s="319"/>
      <c r="T1277" s="319"/>
      <c r="U1277" s="319"/>
      <c r="V1277" s="319"/>
      <c r="W1277" s="319"/>
      <c r="X1277" s="319"/>
      <c r="Y1277" s="319"/>
      <c r="Z1277" s="319"/>
      <c r="AA1277" s="319"/>
      <c r="AB1277" s="319"/>
      <c r="AC1277" s="319"/>
      <c r="AD1277" s="319"/>
      <c r="AE1277" s="319"/>
      <c r="AF1277" s="319"/>
      <c r="AG1277" s="319"/>
      <c r="AH1277" s="319"/>
      <c r="AI1277" s="319"/>
      <c r="AJ1277" s="319"/>
      <c r="AK1277" s="319"/>
      <c r="AL1277" s="319"/>
      <c r="AM1277" s="319"/>
      <c r="AN1277" s="319"/>
      <c r="AO1277" s="319"/>
      <c r="AP1277" s="319"/>
      <c r="AQ1277" s="319"/>
      <c r="AR1277" s="319"/>
      <c r="AS1277" s="319"/>
      <c r="AT1277" s="319"/>
      <c r="AU1277" s="319"/>
      <c r="AV1277" s="319"/>
      <c r="AW1277" s="319"/>
      <c r="AX1277" s="319"/>
      <c r="AY1277" s="319"/>
      <c r="AZ1277" s="319"/>
      <c r="BA1277" s="319"/>
      <c r="BB1277" s="319"/>
      <c r="BC1277" s="319"/>
      <c r="BD1277" s="319"/>
      <c r="BE1277" s="319"/>
      <c r="BF1277" s="319"/>
      <c r="BG1277" s="319"/>
      <c r="BH1277" s="319"/>
      <c r="BI1277" s="319"/>
      <c r="BJ1277" s="319"/>
      <c r="BK1277" s="319"/>
      <c r="BL1277" s="319"/>
      <c r="BM1277" s="319"/>
      <c r="BN1277" s="319"/>
      <c r="BO1277" s="319"/>
      <c r="BP1277" s="319"/>
      <c r="BQ1277" s="319"/>
      <c r="BR1277" s="319"/>
      <c r="BS1277" s="319"/>
      <c r="BT1277" s="319"/>
      <c r="BU1277" s="319"/>
      <c r="BV1277" s="319"/>
      <c r="BW1277" s="319"/>
      <c r="BX1277" s="319"/>
      <c r="BY1277" s="319"/>
      <c r="BZ1277" s="319"/>
      <c r="CA1277" s="319"/>
      <c r="CB1277" s="319"/>
      <c r="CC1277" s="319"/>
      <c r="CD1277" s="319"/>
      <c r="CE1277" s="319"/>
      <c r="CF1277" s="319"/>
      <c r="CG1277" s="319"/>
      <c r="CH1277" s="319"/>
      <c r="CI1277" s="319"/>
      <c r="CJ1277" s="319"/>
      <c r="CK1277" s="319"/>
    </row>
    <row r="1278" spans="1:89">
      <c r="A1278" s="315"/>
      <c r="B1278" s="423"/>
      <c r="C1278" s="424"/>
      <c r="D1278" s="424"/>
      <c r="E1278" s="424"/>
      <c r="F1278" s="424"/>
      <c r="G1278" s="424"/>
      <c r="H1278" s="424"/>
      <c r="I1278" s="424"/>
      <c r="J1278" s="424"/>
      <c r="K1278" s="425"/>
      <c r="L1278" s="320"/>
      <c r="M1278" s="319"/>
      <c r="N1278" s="319"/>
      <c r="O1278" s="319"/>
      <c r="P1278" s="319"/>
      <c r="Q1278" s="319"/>
      <c r="R1278" s="319"/>
      <c r="S1278" s="319"/>
      <c r="T1278" s="319"/>
      <c r="U1278" s="319"/>
      <c r="V1278" s="319"/>
      <c r="W1278" s="319"/>
      <c r="X1278" s="319"/>
      <c r="Y1278" s="319"/>
      <c r="Z1278" s="319"/>
      <c r="AA1278" s="319"/>
      <c r="AB1278" s="319"/>
      <c r="AC1278" s="319"/>
      <c r="AD1278" s="319"/>
      <c r="AE1278" s="319"/>
      <c r="AF1278" s="319"/>
      <c r="AG1278" s="319"/>
      <c r="AH1278" s="319"/>
      <c r="AI1278" s="319"/>
      <c r="AJ1278" s="319"/>
      <c r="AK1278" s="319"/>
      <c r="AL1278" s="319"/>
      <c r="AM1278" s="319"/>
      <c r="AN1278" s="319"/>
      <c r="AO1278" s="319"/>
      <c r="AP1278" s="319"/>
      <c r="AQ1278" s="319"/>
      <c r="AR1278" s="319"/>
      <c r="AS1278" s="319"/>
      <c r="AT1278" s="319"/>
      <c r="AU1278" s="319"/>
      <c r="AV1278" s="319"/>
      <c r="AW1278" s="319"/>
      <c r="AX1278" s="319"/>
      <c r="AY1278" s="319"/>
      <c r="AZ1278" s="319"/>
      <c r="BA1278" s="319"/>
      <c r="BB1278" s="319"/>
      <c r="BC1278" s="319"/>
      <c r="BD1278" s="319"/>
      <c r="BE1278" s="319"/>
      <c r="BF1278" s="319"/>
      <c r="BG1278" s="319"/>
      <c r="BH1278" s="319"/>
      <c r="BI1278" s="319"/>
      <c r="BJ1278" s="319"/>
      <c r="BK1278" s="319"/>
      <c r="BL1278" s="319"/>
      <c r="BM1278" s="319"/>
      <c r="BN1278" s="319"/>
      <c r="BO1278" s="319"/>
      <c r="BP1278" s="319"/>
      <c r="BQ1278" s="319"/>
      <c r="BR1278" s="319"/>
      <c r="BS1278" s="319"/>
      <c r="BT1278" s="319"/>
      <c r="BU1278" s="319"/>
      <c r="BV1278" s="319"/>
      <c r="BW1278" s="319"/>
      <c r="BX1278" s="319"/>
      <c r="BY1278" s="319"/>
      <c r="BZ1278" s="319"/>
      <c r="CA1278" s="319"/>
      <c r="CB1278" s="319"/>
      <c r="CC1278" s="319"/>
      <c r="CD1278" s="319"/>
      <c r="CE1278" s="319"/>
      <c r="CF1278" s="319"/>
      <c r="CG1278" s="319"/>
      <c r="CH1278" s="319"/>
      <c r="CI1278" s="319"/>
      <c r="CJ1278" s="319"/>
      <c r="CK1278" s="319"/>
    </row>
    <row r="1279" spans="1:89">
      <c r="A1279" s="315"/>
      <c r="B1279" s="423"/>
      <c r="C1279" s="424"/>
      <c r="D1279" s="424"/>
      <c r="E1279" s="424"/>
      <c r="F1279" s="424"/>
      <c r="G1279" s="424"/>
      <c r="H1279" s="424"/>
      <c r="I1279" s="424"/>
      <c r="J1279" s="424"/>
      <c r="K1279" s="425"/>
      <c r="L1279" s="320"/>
      <c r="M1279" s="319"/>
      <c r="N1279" s="319"/>
      <c r="O1279" s="319"/>
      <c r="P1279" s="319"/>
      <c r="Q1279" s="319"/>
      <c r="R1279" s="319"/>
      <c r="S1279" s="319"/>
      <c r="T1279" s="319"/>
      <c r="U1279" s="319"/>
      <c r="V1279" s="319"/>
      <c r="W1279" s="319"/>
      <c r="X1279" s="319"/>
      <c r="Y1279" s="319"/>
      <c r="Z1279" s="319"/>
      <c r="AA1279" s="319"/>
      <c r="AB1279" s="319"/>
      <c r="AC1279" s="319"/>
      <c r="AD1279" s="319"/>
      <c r="AE1279" s="319"/>
      <c r="AF1279" s="319"/>
      <c r="AG1279" s="319"/>
      <c r="AH1279" s="319"/>
      <c r="AI1279" s="319"/>
      <c r="AJ1279" s="319"/>
      <c r="AK1279" s="319"/>
      <c r="AL1279" s="319"/>
      <c r="AM1279" s="319"/>
      <c r="AN1279" s="319"/>
      <c r="AO1279" s="319"/>
      <c r="AP1279" s="319"/>
      <c r="AQ1279" s="319"/>
      <c r="AR1279" s="319"/>
      <c r="AS1279" s="319"/>
      <c r="AT1279" s="319"/>
      <c r="AU1279" s="319"/>
      <c r="AV1279" s="319"/>
      <c r="AW1279" s="319"/>
      <c r="AX1279" s="319"/>
      <c r="AY1279" s="319"/>
      <c r="AZ1279" s="319"/>
      <c r="BA1279" s="319"/>
      <c r="BB1279" s="319"/>
      <c r="BC1279" s="319"/>
      <c r="BD1279" s="319"/>
      <c r="BE1279" s="319"/>
      <c r="BF1279" s="319"/>
      <c r="BG1279" s="319"/>
      <c r="BH1279" s="319"/>
      <c r="BI1279" s="319"/>
      <c r="BJ1279" s="319"/>
      <c r="BK1279" s="319"/>
      <c r="BL1279" s="319"/>
      <c r="BM1279" s="319"/>
      <c r="BN1279" s="319"/>
      <c r="BO1279" s="319"/>
      <c r="BP1279" s="319"/>
      <c r="BQ1279" s="319"/>
      <c r="BR1279" s="319"/>
      <c r="BS1279" s="319"/>
      <c r="BT1279" s="319"/>
      <c r="BU1279" s="319"/>
      <c r="BV1279" s="319"/>
      <c r="BW1279" s="319"/>
      <c r="BX1279" s="319"/>
      <c r="BY1279" s="319"/>
      <c r="BZ1279" s="319"/>
      <c r="CA1279" s="319"/>
      <c r="CB1279" s="319"/>
      <c r="CC1279" s="319"/>
      <c r="CD1279" s="319"/>
      <c r="CE1279" s="319"/>
      <c r="CF1279" s="319"/>
      <c r="CG1279" s="319"/>
      <c r="CH1279" s="319"/>
      <c r="CI1279" s="319"/>
      <c r="CJ1279" s="319"/>
      <c r="CK1279" s="319"/>
    </row>
    <row r="1280" spans="1:89">
      <c r="A1280" s="315"/>
      <c r="B1280" s="423"/>
      <c r="C1280" s="424"/>
      <c r="D1280" s="424"/>
      <c r="E1280" s="424"/>
      <c r="F1280" s="424"/>
      <c r="G1280" s="424"/>
      <c r="H1280" s="424"/>
      <c r="I1280" s="424"/>
      <c r="J1280" s="424"/>
      <c r="K1280" s="425"/>
      <c r="L1280" s="320"/>
      <c r="M1280" s="319"/>
      <c r="N1280" s="319"/>
      <c r="O1280" s="319"/>
      <c r="P1280" s="319"/>
      <c r="Q1280" s="319"/>
      <c r="R1280" s="319"/>
      <c r="S1280" s="319"/>
      <c r="T1280" s="319"/>
      <c r="U1280" s="319"/>
      <c r="V1280" s="319"/>
      <c r="W1280" s="319"/>
      <c r="X1280" s="319"/>
      <c r="Y1280" s="319"/>
      <c r="Z1280" s="319"/>
      <c r="AA1280" s="319"/>
      <c r="AB1280" s="319"/>
      <c r="AC1280" s="319"/>
      <c r="AD1280" s="319"/>
      <c r="AE1280" s="319"/>
      <c r="AF1280" s="319"/>
      <c r="AG1280" s="319"/>
      <c r="AH1280" s="319"/>
      <c r="AI1280" s="319"/>
      <c r="AJ1280" s="319"/>
      <c r="AK1280" s="319"/>
      <c r="AL1280" s="319"/>
      <c r="AM1280" s="319"/>
      <c r="AN1280" s="319"/>
      <c r="AO1280" s="319"/>
      <c r="AP1280" s="319"/>
      <c r="AQ1280" s="319"/>
      <c r="AR1280" s="319"/>
      <c r="AS1280" s="319"/>
      <c r="AT1280" s="319"/>
      <c r="AU1280" s="319"/>
      <c r="AV1280" s="319"/>
      <c r="AW1280" s="319"/>
      <c r="AX1280" s="319"/>
      <c r="AY1280" s="319"/>
      <c r="AZ1280" s="319"/>
      <c r="BA1280" s="319"/>
      <c r="BB1280" s="319"/>
      <c r="BC1280" s="319"/>
      <c r="BD1280" s="319"/>
      <c r="BE1280" s="319"/>
      <c r="BF1280" s="319"/>
      <c r="BG1280" s="319"/>
      <c r="BH1280" s="319"/>
      <c r="BI1280" s="319"/>
      <c r="BJ1280" s="319"/>
      <c r="BK1280" s="319"/>
      <c r="BL1280" s="319"/>
      <c r="BM1280" s="319"/>
      <c r="BN1280" s="319"/>
      <c r="BO1280" s="319"/>
      <c r="BP1280" s="319"/>
      <c r="BQ1280" s="319"/>
      <c r="BR1280" s="319"/>
      <c r="BS1280" s="319"/>
      <c r="BT1280" s="319"/>
      <c r="BU1280" s="319"/>
      <c r="BV1280" s="319"/>
      <c r="BW1280" s="319"/>
      <c r="BX1280" s="319"/>
      <c r="BY1280" s="319"/>
      <c r="BZ1280" s="319"/>
      <c r="CA1280" s="319"/>
      <c r="CB1280" s="319"/>
      <c r="CC1280" s="319"/>
      <c r="CD1280" s="319"/>
      <c r="CE1280" s="319"/>
      <c r="CF1280" s="319"/>
      <c r="CG1280" s="319"/>
      <c r="CH1280" s="319"/>
      <c r="CI1280" s="319"/>
      <c r="CJ1280" s="319"/>
      <c r="CK1280" s="319"/>
    </row>
    <row r="1281" spans="1:89">
      <c r="A1281" s="315"/>
      <c r="B1281" s="423"/>
      <c r="C1281" s="424"/>
      <c r="D1281" s="424"/>
      <c r="E1281" s="424"/>
      <c r="F1281" s="424"/>
      <c r="G1281" s="424"/>
      <c r="H1281" s="424"/>
      <c r="I1281" s="424"/>
      <c r="J1281" s="424"/>
      <c r="K1281" s="425"/>
      <c r="L1281" s="320"/>
      <c r="M1281" s="319"/>
      <c r="N1281" s="319"/>
      <c r="O1281" s="319"/>
      <c r="P1281" s="319"/>
      <c r="Q1281" s="319"/>
      <c r="R1281" s="319"/>
      <c r="S1281" s="319"/>
      <c r="T1281" s="319"/>
      <c r="U1281" s="319"/>
      <c r="V1281" s="319"/>
      <c r="W1281" s="319"/>
      <c r="X1281" s="319"/>
      <c r="Y1281" s="319"/>
      <c r="Z1281" s="319"/>
      <c r="AA1281" s="319"/>
      <c r="AB1281" s="319"/>
      <c r="AC1281" s="319"/>
      <c r="AD1281" s="319"/>
      <c r="AE1281" s="319"/>
      <c r="AF1281" s="319"/>
      <c r="AG1281" s="319"/>
      <c r="AH1281" s="319"/>
      <c r="AI1281" s="319"/>
      <c r="AJ1281" s="319"/>
      <c r="AK1281" s="319"/>
      <c r="AL1281" s="319"/>
      <c r="AM1281" s="319"/>
      <c r="AN1281" s="319"/>
      <c r="AO1281" s="319"/>
      <c r="AP1281" s="319"/>
      <c r="AQ1281" s="319"/>
      <c r="AR1281" s="319"/>
      <c r="AS1281" s="319"/>
      <c r="AT1281" s="319"/>
      <c r="AU1281" s="319"/>
      <c r="AV1281" s="319"/>
      <c r="AW1281" s="319"/>
      <c r="AX1281" s="319"/>
      <c r="AY1281" s="319"/>
      <c r="AZ1281" s="319"/>
      <c r="BA1281" s="319"/>
      <c r="BB1281" s="319"/>
      <c r="BC1281" s="319"/>
      <c r="BD1281" s="319"/>
      <c r="BE1281" s="319"/>
      <c r="BF1281" s="319"/>
      <c r="BG1281" s="319"/>
      <c r="BH1281" s="319"/>
      <c r="BI1281" s="319"/>
      <c r="BJ1281" s="319"/>
      <c r="BK1281" s="319"/>
      <c r="BL1281" s="319"/>
      <c r="BM1281" s="319"/>
      <c r="BN1281" s="319"/>
      <c r="BO1281" s="319"/>
      <c r="BP1281" s="319"/>
      <c r="BQ1281" s="319"/>
      <c r="BR1281" s="319"/>
      <c r="BS1281" s="319"/>
      <c r="BT1281" s="319"/>
      <c r="BU1281" s="319"/>
      <c r="BV1281" s="319"/>
      <c r="BW1281" s="319"/>
      <c r="BX1281" s="319"/>
      <c r="BY1281" s="319"/>
      <c r="BZ1281" s="319"/>
      <c r="CA1281" s="319"/>
      <c r="CB1281" s="319"/>
      <c r="CC1281" s="319"/>
      <c r="CD1281" s="319"/>
      <c r="CE1281" s="319"/>
      <c r="CF1281" s="319"/>
      <c r="CG1281" s="319"/>
      <c r="CH1281" s="319"/>
      <c r="CI1281" s="319"/>
      <c r="CJ1281" s="319"/>
      <c r="CK1281" s="319"/>
    </row>
    <row r="1282" spans="1:89">
      <c r="A1282" s="315"/>
      <c r="B1282" s="423"/>
      <c r="C1282" s="424"/>
      <c r="D1282" s="424"/>
      <c r="E1282" s="424"/>
      <c r="F1282" s="424"/>
      <c r="G1282" s="424"/>
      <c r="H1282" s="424"/>
      <c r="I1282" s="424"/>
      <c r="J1282" s="424"/>
      <c r="K1282" s="425"/>
      <c r="L1282" s="320"/>
      <c r="M1282" s="319"/>
      <c r="N1282" s="319"/>
      <c r="O1282" s="319"/>
      <c r="P1282" s="319"/>
      <c r="Q1282" s="319"/>
      <c r="R1282" s="319"/>
      <c r="S1282" s="319"/>
      <c r="T1282" s="319"/>
      <c r="U1282" s="319"/>
      <c r="V1282" s="319"/>
      <c r="W1282" s="319"/>
      <c r="X1282" s="319"/>
      <c r="Y1282" s="319"/>
      <c r="Z1282" s="319"/>
      <c r="AA1282" s="319"/>
      <c r="AB1282" s="319"/>
      <c r="AC1282" s="319"/>
      <c r="AD1282" s="319"/>
      <c r="AE1282" s="319"/>
      <c r="AF1282" s="319"/>
      <c r="AG1282" s="319"/>
      <c r="AH1282" s="319"/>
      <c r="AI1282" s="319"/>
      <c r="AJ1282" s="319"/>
      <c r="AK1282" s="319"/>
      <c r="AL1282" s="319"/>
      <c r="AM1282" s="319"/>
      <c r="AN1282" s="319"/>
      <c r="AO1282" s="319"/>
      <c r="AP1282" s="319"/>
      <c r="AQ1282" s="319"/>
      <c r="AR1282" s="319"/>
      <c r="AS1282" s="319"/>
      <c r="AT1282" s="319"/>
      <c r="AU1282" s="319"/>
      <c r="AV1282" s="319"/>
      <c r="AW1282" s="319"/>
      <c r="AX1282" s="319"/>
      <c r="AY1282" s="319"/>
      <c r="AZ1282" s="319"/>
      <c r="BA1282" s="319"/>
      <c r="BB1282" s="319"/>
      <c r="BC1282" s="319"/>
      <c r="BD1282" s="319"/>
      <c r="BE1282" s="319"/>
      <c r="BF1282" s="319"/>
      <c r="BG1282" s="319"/>
      <c r="BH1282" s="319"/>
      <c r="BI1282" s="319"/>
      <c r="BJ1282" s="319"/>
      <c r="BK1282" s="319"/>
      <c r="BL1282" s="319"/>
      <c r="BM1282" s="319"/>
      <c r="BN1282" s="319"/>
      <c r="BO1282" s="319"/>
      <c r="BP1282" s="319"/>
      <c r="BQ1282" s="319"/>
      <c r="BR1282" s="319"/>
      <c r="BS1282" s="319"/>
      <c r="BT1282" s="319"/>
      <c r="BU1282" s="319"/>
      <c r="BV1282" s="319"/>
      <c r="BW1282" s="319"/>
      <c r="BX1282" s="319"/>
      <c r="BY1282" s="319"/>
      <c r="BZ1282" s="319"/>
      <c r="CA1282" s="319"/>
      <c r="CB1282" s="319"/>
      <c r="CC1282" s="319"/>
      <c r="CD1282" s="319"/>
      <c r="CE1282" s="319"/>
      <c r="CF1282" s="319"/>
      <c r="CG1282" s="319"/>
      <c r="CH1282" s="319"/>
      <c r="CI1282" s="319"/>
      <c r="CJ1282" s="319"/>
      <c r="CK1282" s="319"/>
    </row>
    <row r="1283" spans="1:89">
      <c r="A1283" s="315"/>
      <c r="B1283" s="423"/>
      <c r="C1283" s="424"/>
      <c r="D1283" s="424"/>
      <c r="E1283" s="424"/>
      <c r="F1283" s="424"/>
      <c r="G1283" s="424"/>
      <c r="H1283" s="424"/>
      <c r="I1283" s="424"/>
      <c r="J1283" s="424"/>
      <c r="K1283" s="425"/>
      <c r="L1283" s="320"/>
      <c r="M1283" s="319"/>
      <c r="N1283" s="319"/>
      <c r="O1283" s="319"/>
      <c r="P1283" s="319"/>
      <c r="Q1283" s="319"/>
      <c r="R1283" s="319"/>
      <c r="S1283" s="319"/>
      <c r="T1283" s="319"/>
      <c r="U1283" s="319"/>
      <c r="V1283" s="319"/>
      <c r="W1283" s="319"/>
      <c r="X1283" s="319"/>
      <c r="Y1283" s="319"/>
      <c r="Z1283" s="319"/>
      <c r="AA1283" s="319"/>
      <c r="AB1283" s="319"/>
      <c r="AC1283" s="319"/>
      <c r="AD1283" s="319"/>
      <c r="AE1283" s="319"/>
      <c r="AF1283" s="319"/>
      <c r="AG1283" s="319"/>
      <c r="AH1283" s="319"/>
      <c r="AI1283" s="319"/>
      <c r="AJ1283" s="319"/>
      <c r="AK1283" s="319"/>
      <c r="AL1283" s="319"/>
      <c r="AM1283" s="319"/>
      <c r="AN1283" s="319"/>
      <c r="AO1283" s="319"/>
      <c r="AP1283" s="319"/>
      <c r="AQ1283" s="319"/>
      <c r="AR1283" s="319"/>
      <c r="AS1283" s="319"/>
      <c r="AT1283" s="319"/>
      <c r="AU1283" s="319"/>
      <c r="AV1283" s="319"/>
      <c r="AW1283" s="319"/>
      <c r="AX1283" s="319"/>
      <c r="AY1283" s="319"/>
      <c r="AZ1283" s="319"/>
      <c r="BA1283" s="319"/>
      <c r="BB1283" s="319"/>
      <c r="BC1283" s="319"/>
      <c r="BD1283" s="319"/>
      <c r="BE1283" s="319"/>
      <c r="BF1283" s="319"/>
      <c r="BG1283" s="319"/>
      <c r="BH1283" s="319"/>
      <c r="BI1283" s="319"/>
      <c r="BJ1283" s="319"/>
      <c r="BK1283" s="319"/>
      <c r="BL1283" s="319"/>
      <c r="BM1283" s="319"/>
      <c r="BN1283" s="319"/>
      <c r="BO1283" s="319"/>
      <c r="BP1283" s="319"/>
      <c r="BQ1283" s="319"/>
      <c r="BR1283" s="319"/>
      <c r="BS1283" s="319"/>
      <c r="BT1283" s="319"/>
      <c r="BU1283" s="319"/>
      <c r="BV1283" s="319"/>
      <c r="BW1283" s="319"/>
      <c r="BX1283" s="319"/>
      <c r="BY1283" s="319"/>
      <c r="BZ1283" s="319"/>
      <c r="CA1283" s="319"/>
      <c r="CB1283" s="319"/>
      <c r="CC1283" s="319"/>
      <c r="CD1283" s="319"/>
      <c r="CE1283" s="319"/>
      <c r="CF1283" s="319"/>
      <c r="CG1283" s="319"/>
      <c r="CH1283" s="319"/>
      <c r="CI1283" s="319"/>
      <c r="CJ1283" s="319"/>
      <c r="CK1283" s="319"/>
    </row>
    <row r="1284" spans="1:89">
      <c r="A1284" s="315"/>
      <c r="B1284" s="423"/>
      <c r="C1284" s="424"/>
      <c r="D1284" s="424"/>
      <c r="E1284" s="424"/>
      <c r="F1284" s="424"/>
      <c r="G1284" s="424"/>
      <c r="H1284" s="424"/>
      <c r="I1284" s="424"/>
      <c r="J1284" s="424"/>
      <c r="K1284" s="425"/>
      <c r="L1284" s="320"/>
      <c r="M1284" s="319"/>
      <c r="N1284" s="319"/>
      <c r="O1284" s="319"/>
      <c r="P1284" s="319"/>
      <c r="Q1284" s="319"/>
      <c r="R1284" s="319"/>
      <c r="S1284" s="319"/>
      <c r="T1284" s="319"/>
      <c r="U1284" s="319"/>
      <c r="V1284" s="319"/>
      <c r="W1284" s="319"/>
      <c r="X1284" s="319"/>
      <c r="Y1284" s="319"/>
      <c r="Z1284" s="319"/>
      <c r="AA1284" s="319"/>
      <c r="AB1284" s="319"/>
      <c r="AC1284" s="319"/>
      <c r="AD1284" s="319"/>
      <c r="AE1284" s="319"/>
      <c r="AF1284" s="319"/>
      <c r="AG1284" s="319"/>
      <c r="AH1284" s="319"/>
      <c r="AI1284" s="319"/>
      <c r="AJ1284" s="319"/>
      <c r="AK1284" s="319"/>
      <c r="AL1284" s="319"/>
      <c r="AM1284" s="319"/>
      <c r="AN1284" s="319"/>
      <c r="AO1284" s="319"/>
      <c r="AP1284" s="319"/>
      <c r="AQ1284" s="319"/>
      <c r="AR1284" s="319"/>
      <c r="AS1284" s="319"/>
      <c r="AT1284" s="319"/>
      <c r="AU1284" s="319"/>
      <c r="AV1284" s="319"/>
      <c r="AW1284" s="319"/>
      <c r="AX1284" s="319"/>
      <c r="AY1284" s="319"/>
      <c r="AZ1284" s="319"/>
      <c r="BA1284" s="319"/>
      <c r="BB1284" s="319"/>
      <c r="BC1284" s="319"/>
      <c r="BD1284" s="319"/>
      <c r="BE1284" s="319"/>
      <c r="BF1284" s="319"/>
      <c r="BG1284" s="319"/>
      <c r="BH1284" s="319"/>
      <c r="BI1284" s="319"/>
      <c r="BJ1284" s="319"/>
      <c r="BK1284" s="319"/>
      <c r="BL1284" s="319"/>
      <c r="BM1284" s="319"/>
      <c r="BN1284" s="319"/>
      <c r="BO1284" s="319"/>
      <c r="BP1284" s="319"/>
      <c r="BQ1284" s="319"/>
      <c r="BR1284" s="319"/>
      <c r="BS1284" s="319"/>
      <c r="BT1284" s="319"/>
      <c r="BU1284" s="319"/>
      <c r="BV1284" s="319"/>
      <c r="BW1284" s="319"/>
      <c r="BX1284" s="319"/>
      <c r="BY1284" s="319"/>
      <c r="BZ1284" s="319"/>
      <c r="CA1284" s="319"/>
      <c r="CB1284" s="319"/>
      <c r="CC1284" s="319"/>
      <c r="CD1284" s="319"/>
      <c r="CE1284" s="319"/>
      <c r="CF1284" s="319"/>
      <c r="CG1284" s="319"/>
      <c r="CH1284" s="319"/>
      <c r="CI1284" s="319"/>
      <c r="CJ1284" s="319"/>
      <c r="CK1284" s="319"/>
    </row>
    <row r="1285" spans="1:89">
      <c r="A1285" s="315"/>
      <c r="B1285" s="423"/>
      <c r="C1285" s="424"/>
      <c r="D1285" s="424"/>
      <c r="E1285" s="424"/>
      <c r="F1285" s="424"/>
      <c r="G1285" s="424"/>
      <c r="H1285" s="424"/>
      <c r="I1285" s="424"/>
      <c r="J1285" s="424"/>
      <c r="K1285" s="425"/>
      <c r="L1285" s="320"/>
      <c r="M1285" s="319"/>
      <c r="N1285" s="319"/>
      <c r="O1285" s="319"/>
      <c r="P1285" s="319"/>
      <c r="Q1285" s="319"/>
      <c r="R1285" s="319"/>
      <c r="S1285" s="319"/>
      <c r="T1285" s="319"/>
      <c r="U1285" s="319"/>
      <c r="V1285" s="319"/>
      <c r="W1285" s="319"/>
      <c r="X1285" s="319"/>
      <c r="Y1285" s="319"/>
      <c r="Z1285" s="319"/>
      <c r="AA1285" s="319"/>
      <c r="AB1285" s="319"/>
      <c r="AC1285" s="319"/>
      <c r="AD1285" s="319"/>
      <c r="AE1285" s="319"/>
      <c r="AF1285" s="319"/>
      <c r="AG1285" s="319"/>
      <c r="AH1285" s="319"/>
      <c r="AI1285" s="319"/>
      <c r="AJ1285" s="319"/>
      <c r="AK1285" s="319"/>
      <c r="AL1285" s="319"/>
      <c r="AM1285" s="319"/>
      <c r="AN1285" s="319"/>
      <c r="AO1285" s="319"/>
      <c r="AP1285" s="319"/>
      <c r="AQ1285" s="319"/>
      <c r="AR1285" s="319"/>
      <c r="AS1285" s="319"/>
      <c r="AT1285" s="319"/>
      <c r="AU1285" s="319"/>
      <c r="AV1285" s="319"/>
      <c r="AW1285" s="319"/>
      <c r="AX1285" s="319"/>
      <c r="AY1285" s="319"/>
      <c r="AZ1285" s="319"/>
      <c r="BA1285" s="319"/>
      <c r="BB1285" s="319"/>
      <c r="BC1285" s="319"/>
      <c r="BD1285" s="319"/>
      <c r="BE1285" s="319"/>
      <c r="BF1285" s="319"/>
      <c r="BG1285" s="319"/>
      <c r="BH1285" s="319"/>
      <c r="BI1285" s="319"/>
      <c r="BJ1285" s="319"/>
      <c r="BK1285" s="319"/>
      <c r="BL1285" s="319"/>
      <c r="BM1285" s="319"/>
      <c r="BN1285" s="319"/>
      <c r="BO1285" s="319"/>
      <c r="BP1285" s="319"/>
      <c r="BQ1285" s="319"/>
      <c r="BR1285" s="319"/>
      <c r="BS1285" s="319"/>
      <c r="BT1285" s="319"/>
      <c r="BU1285" s="319"/>
      <c r="BV1285" s="319"/>
      <c r="BW1285" s="319"/>
      <c r="BX1285" s="319"/>
      <c r="BY1285" s="319"/>
      <c r="BZ1285" s="319"/>
      <c r="CA1285" s="319"/>
      <c r="CB1285" s="319"/>
      <c r="CC1285" s="319"/>
      <c r="CD1285" s="319"/>
      <c r="CE1285" s="319"/>
      <c r="CF1285" s="319"/>
      <c r="CG1285" s="319"/>
      <c r="CH1285" s="319"/>
      <c r="CI1285" s="319"/>
      <c r="CJ1285" s="319"/>
      <c r="CK1285" s="319"/>
    </row>
    <row r="1286" spans="1:89">
      <c r="A1286" s="315"/>
      <c r="B1286" s="423"/>
      <c r="C1286" s="424"/>
      <c r="D1286" s="424"/>
      <c r="E1286" s="424"/>
      <c r="F1286" s="424"/>
      <c r="G1286" s="424"/>
      <c r="H1286" s="424"/>
      <c r="I1286" s="424"/>
      <c r="J1286" s="424"/>
      <c r="K1286" s="425"/>
      <c r="L1286" s="320"/>
      <c r="M1286" s="319"/>
      <c r="N1286" s="319"/>
      <c r="O1286" s="319"/>
      <c r="P1286" s="319"/>
      <c r="Q1286" s="319"/>
      <c r="R1286" s="319"/>
      <c r="S1286" s="319"/>
      <c r="T1286" s="319"/>
      <c r="U1286" s="319"/>
      <c r="V1286" s="319"/>
      <c r="W1286" s="319"/>
      <c r="X1286" s="319"/>
      <c r="Y1286" s="319"/>
      <c r="Z1286" s="319"/>
      <c r="AA1286" s="319"/>
      <c r="AB1286" s="319"/>
      <c r="AC1286" s="319"/>
      <c r="AD1286" s="319"/>
      <c r="AE1286" s="319"/>
      <c r="AF1286" s="319"/>
      <c r="AG1286" s="319"/>
      <c r="AH1286" s="319"/>
      <c r="AI1286" s="319"/>
      <c r="AJ1286" s="319"/>
      <c r="AK1286" s="319"/>
      <c r="AL1286" s="319"/>
      <c r="AM1286" s="319"/>
      <c r="AN1286" s="319"/>
      <c r="AO1286" s="319"/>
      <c r="AP1286" s="319"/>
      <c r="AQ1286" s="319"/>
      <c r="AR1286" s="319"/>
      <c r="AS1286" s="319"/>
      <c r="AT1286" s="319"/>
      <c r="AU1286" s="319"/>
      <c r="AV1286" s="319"/>
      <c r="AW1286" s="319"/>
      <c r="AX1286" s="319"/>
      <c r="AY1286" s="319"/>
      <c r="AZ1286" s="319"/>
      <c r="BA1286" s="319"/>
      <c r="BB1286" s="319"/>
      <c r="BC1286" s="319"/>
      <c r="BD1286" s="319"/>
      <c r="BE1286" s="319"/>
      <c r="BF1286" s="319"/>
      <c r="BG1286" s="319"/>
      <c r="BH1286" s="319"/>
      <c r="BI1286" s="319"/>
      <c r="BJ1286" s="319"/>
      <c r="BK1286" s="319"/>
      <c r="BL1286" s="319"/>
      <c r="BM1286" s="319"/>
      <c r="BN1286" s="319"/>
      <c r="BO1286" s="319"/>
      <c r="BP1286" s="319"/>
      <c r="BQ1286" s="319"/>
      <c r="BR1286" s="319"/>
      <c r="BS1286" s="319"/>
      <c r="BT1286" s="319"/>
      <c r="BU1286" s="319"/>
      <c r="BV1286" s="319"/>
      <c r="BW1286" s="319"/>
      <c r="BX1286" s="319"/>
      <c r="BY1286" s="319"/>
      <c r="BZ1286" s="319"/>
      <c r="CA1286" s="319"/>
      <c r="CB1286" s="319"/>
      <c r="CC1286" s="319"/>
      <c r="CD1286" s="319"/>
      <c r="CE1286" s="319"/>
      <c r="CF1286" s="319"/>
      <c r="CG1286" s="319"/>
      <c r="CH1286" s="319"/>
      <c r="CI1286" s="319"/>
      <c r="CJ1286" s="319"/>
      <c r="CK1286" s="319"/>
    </row>
    <row r="1287" spans="1:89">
      <c r="A1287" s="315"/>
      <c r="B1287" s="423"/>
      <c r="C1287" s="424"/>
      <c r="D1287" s="424"/>
      <c r="E1287" s="424"/>
      <c r="F1287" s="424"/>
      <c r="G1287" s="424"/>
      <c r="H1287" s="424"/>
      <c r="I1287" s="424"/>
      <c r="J1287" s="424"/>
      <c r="K1287" s="425"/>
      <c r="L1287" s="320"/>
      <c r="M1287" s="319"/>
      <c r="N1287" s="319"/>
      <c r="O1287" s="319"/>
      <c r="P1287" s="319"/>
      <c r="Q1287" s="319"/>
      <c r="R1287" s="319"/>
      <c r="S1287" s="319"/>
      <c r="T1287" s="319"/>
      <c r="U1287" s="319"/>
      <c r="V1287" s="319"/>
      <c r="W1287" s="319"/>
      <c r="X1287" s="319"/>
      <c r="Y1287" s="319"/>
      <c r="Z1287" s="319"/>
      <c r="AA1287" s="319"/>
      <c r="AB1287" s="319"/>
      <c r="AC1287" s="319"/>
      <c r="AD1287" s="319"/>
      <c r="AE1287" s="319"/>
      <c r="AF1287" s="319"/>
      <c r="AG1287" s="319"/>
      <c r="AH1287" s="319"/>
      <c r="AI1287" s="319"/>
      <c r="AJ1287" s="319"/>
      <c r="AK1287" s="319"/>
      <c r="AL1287" s="319"/>
      <c r="AM1287" s="319"/>
      <c r="AN1287" s="319"/>
      <c r="AO1287" s="319"/>
      <c r="AP1287" s="319"/>
      <c r="AQ1287" s="319"/>
      <c r="AR1287" s="319"/>
      <c r="AS1287" s="319"/>
      <c r="AT1287" s="319"/>
      <c r="AU1287" s="319"/>
      <c r="AV1287" s="319"/>
      <c r="AW1287" s="319"/>
      <c r="AX1287" s="319"/>
      <c r="AY1287" s="319"/>
      <c r="AZ1287" s="319"/>
      <c r="BA1287" s="319"/>
      <c r="BB1287" s="319"/>
      <c r="BC1287" s="319"/>
      <c r="BD1287" s="319"/>
      <c r="BE1287" s="319"/>
      <c r="BF1287" s="319"/>
      <c r="BG1287" s="319"/>
      <c r="BH1287" s="319"/>
      <c r="BI1287" s="319"/>
      <c r="BJ1287" s="319"/>
      <c r="BK1287" s="319"/>
      <c r="BL1287" s="319"/>
      <c r="BM1287" s="319"/>
      <c r="BN1287" s="319"/>
      <c r="BO1287" s="319"/>
      <c r="BP1287" s="319"/>
      <c r="BQ1287" s="319"/>
      <c r="BR1287" s="319"/>
      <c r="BS1287" s="319"/>
      <c r="BT1287" s="319"/>
      <c r="BU1287" s="319"/>
      <c r="BV1287" s="319"/>
      <c r="BW1287" s="319"/>
      <c r="BX1287" s="319"/>
      <c r="BY1287" s="319"/>
      <c r="BZ1287" s="319"/>
      <c r="CA1287" s="319"/>
      <c r="CB1287" s="319"/>
      <c r="CC1287" s="319"/>
      <c r="CD1287" s="319"/>
      <c r="CE1287" s="319"/>
      <c r="CF1287" s="319"/>
      <c r="CG1287" s="319"/>
      <c r="CH1287" s="319"/>
      <c r="CI1287" s="319"/>
      <c r="CJ1287" s="319"/>
      <c r="CK1287" s="319"/>
    </row>
    <row r="1288" spans="1:89">
      <c r="A1288" s="315"/>
      <c r="B1288" s="423"/>
      <c r="C1288" s="424"/>
      <c r="D1288" s="424"/>
      <c r="E1288" s="424"/>
      <c r="F1288" s="424"/>
      <c r="G1288" s="424"/>
      <c r="H1288" s="424"/>
      <c r="I1288" s="424"/>
      <c r="J1288" s="424"/>
      <c r="K1288" s="425"/>
      <c r="L1288" s="320"/>
      <c r="M1288" s="319"/>
      <c r="N1288" s="319"/>
      <c r="O1288" s="319"/>
      <c r="P1288" s="319"/>
      <c r="Q1288" s="319"/>
      <c r="R1288" s="319"/>
      <c r="S1288" s="319"/>
      <c r="T1288" s="319"/>
      <c r="U1288" s="319"/>
      <c r="V1288" s="319"/>
      <c r="W1288" s="319"/>
      <c r="X1288" s="319"/>
      <c r="Y1288" s="319"/>
      <c r="Z1288" s="319"/>
      <c r="AA1288" s="319"/>
      <c r="AB1288" s="319"/>
      <c r="AC1288" s="319"/>
      <c r="AD1288" s="319"/>
      <c r="AE1288" s="319"/>
      <c r="AF1288" s="319"/>
      <c r="AG1288" s="319"/>
      <c r="AH1288" s="319"/>
      <c r="AI1288" s="319"/>
      <c r="AJ1288" s="319"/>
      <c r="AK1288" s="319"/>
      <c r="AL1288" s="319"/>
      <c r="AM1288" s="319"/>
      <c r="AN1288" s="319"/>
      <c r="AO1288" s="319"/>
      <c r="AP1288" s="319"/>
      <c r="AQ1288" s="319"/>
      <c r="AR1288" s="319"/>
      <c r="AS1288" s="319"/>
      <c r="AT1288" s="319"/>
      <c r="AU1288" s="319"/>
      <c r="AV1288" s="319"/>
      <c r="AW1288" s="319"/>
      <c r="AX1288" s="319"/>
      <c r="AY1288" s="319"/>
      <c r="AZ1288" s="319"/>
      <c r="BA1288" s="319"/>
      <c r="BB1288" s="319"/>
      <c r="BC1288" s="319"/>
      <c r="BD1288" s="319"/>
      <c r="BE1288" s="319"/>
      <c r="BF1288" s="319"/>
      <c r="BG1288" s="319"/>
      <c r="BH1288" s="319"/>
      <c r="BI1288" s="319"/>
      <c r="BJ1288" s="319"/>
      <c r="BK1288" s="319"/>
      <c r="BL1288" s="319"/>
      <c r="BM1288" s="319"/>
      <c r="BN1288" s="319"/>
      <c r="BO1288" s="319"/>
      <c r="BP1288" s="319"/>
      <c r="BQ1288" s="319"/>
      <c r="BR1288" s="319"/>
      <c r="BS1288" s="319"/>
      <c r="BT1288" s="319"/>
      <c r="BU1288" s="319"/>
      <c r="BV1288" s="319"/>
      <c r="BW1288" s="319"/>
      <c r="BX1288" s="319"/>
      <c r="BY1288" s="319"/>
      <c r="BZ1288" s="319"/>
      <c r="CA1288" s="319"/>
      <c r="CB1288" s="319"/>
      <c r="CC1288" s="319"/>
      <c r="CD1288" s="319"/>
      <c r="CE1288" s="319"/>
      <c r="CF1288" s="319"/>
      <c r="CG1288" s="319"/>
      <c r="CH1288" s="319"/>
      <c r="CI1288" s="319"/>
      <c r="CJ1288" s="319"/>
      <c r="CK1288" s="319"/>
    </row>
    <row r="1289" spans="1:89">
      <c r="A1289" s="315"/>
      <c r="B1289" s="423"/>
      <c r="C1289" s="424"/>
      <c r="D1289" s="424"/>
      <c r="E1289" s="424"/>
      <c r="F1289" s="424"/>
      <c r="G1289" s="424"/>
      <c r="H1289" s="424"/>
      <c r="I1289" s="424"/>
      <c r="J1289" s="424"/>
      <c r="K1289" s="425"/>
      <c r="L1289" s="320"/>
      <c r="M1289" s="319"/>
      <c r="N1289" s="319"/>
      <c r="O1289" s="319"/>
      <c r="P1289" s="319"/>
      <c r="Q1289" s="319"/>
      <c r="R1289" s="319"/>
      <c r="S1289" s="319"/>
      <c r="T1289" s="319"/>
      <c r="U1289" s="319"/>
      <c r="V1289" s="319"/>
      <c r="W1289" s="319"/>
      <c r="X1289" s="319"/>
      <c r="Y1289" s="319"/>
      <c r="Z1289" s="319"/>
      <c r="AA1289" s="319"/>
      <c r="AB1289" s="319"/>
      <c r="AC1289" s="319"/>
      <c r="AD1289" s="319"/>
      <c r="AE1289" s="319"/>
      <c r="AF1289" s="319"/>
      <c r="AG1289" s="319"/>
      <c r="AH1289" s="319"/>
      <c r="AI1289" s="319"/>
      <c r="AJ1289" s="319"/>
      <c r="AK1289" s="319"/>
      <c r="AL1289" s="319"/>
      <c r="AM1289" s="319"/>
      <c r="AN1289" s="319"/>
      <c r="AO1289" s="319"/>
      <c r="AP1289" s="319"/>
      <c r="AQ1289" s="319"/>
      <c r="AR1289" s="319"/>
      <c r="AS1289" s="319"/>
      <c r="AT1289" s="319"/>
      <c r="AU1289" s="319"/>
      <c r="AV1289" s="319"/>
      <c r="AW1289" s="319"/>
      <c r="AX1289" s="319"/>
      <c r="AY1289" s="319"/>
      <c r="AZ1289" s="319"/>
      <c r="BA1289" s="319"/>
      <c r="BB1289" s="319"/>
      <c r="BC1289" s="319"/>
      <c r="BD1289" s="319"/>
      <c r="BE1289" s="319"/>
      <c r="BF1289" s="319"/>
      <c r="BG1289" s="319"/>
      <c r="BH1289" s="319"/>
      <c r="BI1289" s="319"/>
      <c r="BJ1289" s="319"/>
      <c r="BK1289" s="319"/>
      <c r="BL1289" s="319"/>
      <c r="BM1289" s="319"/>
      <c r="BN1289" s="319"/>
      <c r="BO1289" s="319"/>
      <c r="BP1289" s="319"/>
      <c r="BQ1289" s="319"/>
      <c r="BR1289" s="319"/>
      <c r="BS1289" s="319"/>
      <c r="BT1289" s="319"/>
      <c r="BU1289" s="319"/>
      <c r="BV1289" s="319"/>
      <c r="BW1289" s="319"/>
      <c r="BX1289" s="319"/>
      <c r="BY1289" s="319"/>
      <c r="BZ1289" s="319"/>
      <c r="CA1289" s="319"/>
      <c r="CB1289" s="319"/>
      <c r="CC1289" s="319"/>
      <c r="CD1289" s="319"/>
      <c r="CE1289" s="319"/>
      <c r="CF1289" s="319"/>
      <c r="CG1289" s="319"/>
      <c r="CH1289" s="319"/>
      <c r="CI1289" s="319"/>
      <c r="CJ1289" s="319"/>
      <c r="CK1289" s="319"/>
    </row>
    <row r="1290" spans="1:89">
      <c r="A1290" s="315"/>
      <c r="B1290" s="423"/>
      <c r="C1290" s="424"/>
      <c r="D1290" s="424"/>
      <c r="E1290" s="424"/>
      <c r="F1290" s="424"/>
      <c r="G1290" s="424"/>
      <c r="H1290" s="424"/>
      <c r="I1290" s="424"/>
      <c r="J1290" s="424"/>
      <c r="K1290" s="425"/>
      <c r="L1290" s="320"/>
      <c r="M1290" s="319"/>
      <c r="N1290" s="319"/>
      <c r="O1290" s="319"/>
      <c r="P1290" s="319"/>
      <c r="Q1290" s="319"/>
      <c r="R1290" s="319"/>
      <c r="S1290" s="319"/>
      <c r="T1290" s="319"/>
      <c r="U1290" s="319"/>
      <c r="V1290" s="319"/>
      <c r="W1290" s="319"/>
      <c r="X1290" s="319"/>
      <c r="Y1290" s="319"/>
      <c r="Z1290" s="319"/>
      <c r="AA1290" s="319"/>
      <c r="AB1290" s="319"/>
      <c r="AC1290" s="319"/>
      <c r="AD1290" s="319"/>
      <c r="AE1290" s="319"/>
      <c r="AF1290" s="319"/>
      <c r="AG1290" s="319"/>
      <c r="AH1290" s="319"/>
      <c r="AI1290" s="319"/>
      <c r="AJ1290" s="319"/>
      <c r="AK1290" s="319"/>
      <c r="AL1290" s="319"/>
      <c r="AM1290" s="319"/>
      <c r="AN1290" s="319"/>
      <c r="AO1290" s="319"/>
      <c r="AP1290" s="319"/>
      <c r="AQ1290" s="319"/>
      <c r="AR1290" s="319"/>
      <c r="AS1290" s="319"/>
      <c r="AT1290" s="319"/>
      <c r="AU1290" s="319"/>
      <c r="AV1290" s="319"/>
      <c r="AW1290" s="319"/>
      <c r="AX1290" s="319"/>
      <c r="AY1290" s="319"/>
      <c r="AZ1290" s="319"/>
      <c r="BA1290" s="319"/>
      <c r="BB1290" s="319"/>
      <c r="BC1290" s="319"/>
      <c r="BD1290" s="319"/>
      <c r="BE1290" s="319"/>
      <c r="BF1290" s="319"/>
      <c r="BG1290" s="319"/>
      <c r="BH1290" s="319"/>
      <c r="BI1290" s="319"/>
      <c r="BJ1290" s="319"/>
      <c r="BK1290" s="319"/>
      <c r="BL1290" s="319"/>
      <c r="BM1290" s="319"/>
      <c r="BN1290" s="319"/>
      <c r="BO1290" s="319"/>
      <c r="BP1290" s="319"/>
      <c r="BQ1290" s="319"/>
      <c r="BR1290" s="319"/>
      <c r="BS1290" s="319"/>
      <c r="BT1290" s="319"/>
      <c r="BU1290" s="319"/>
      <c r="BV1290" s="319"/>
      <c r="BW1290" s="319"/>
      <c r="BX1290" s="319"/>
      <c r="BY1290" s="319"/>
      <c r="BZ1290" s="319"/>
      <c r="CA1290" s="319"/>
      <c r="CB1290" s="319"/>
      <c r="CC1290" s="319"/>
      <c r="CD1290" s="319"/>
      <c r="CE1290" s="319"/>
      <c r="CF1290" s="319"/>
      <c r="CG1290" s="319"/>
      <c r="CH1290" s="319"/>
      <c r="CI1290" s="319"/>
      <c r="CJ1290" s="319"/>
      <c r="CK1290" s="319"/>
    </row>
    <row r="1291" spans="1:89">
      <c r="A1291" s="315"/>
      <c r="B1291" s="423"/>
      <c r="C1291" s="424"/>
      <c r="D1291" s="424"/>
      <c r="E1291" s="424"/>
      <c r="F1291" s="424"/>
      <c r="G1291" s="424"/>
      <c r="H1291" s="424"/>
      <c r="I1291" s="424"/>
      <c r="J1291" s="424"/>
      <c r="K1291" s="425"/>
      <c r="L1291" s="320"/>
      <c r="M1291" s="319"/>
      <c r="N1291" s="319"/>
      <c r="O1291" s="319"/>
      <c r="P1291" s="319"/>
      <c r="Q1291" s="319"/>
      <c r="R1291" s="319"/>
      <c r="S1291" s="319"/>
      <c r="T1291" s="319"/>
      <c r="U1291" s="319"/>
      <c r="V1291" s="319"/>
      <c r="W1291" s="319"/>
      <c r="X1291" s="319"/>
      <c r="Y1291" s="319"/>
      <c r="Z1291" s="319"/>
      <c r="AA1291" s="319"/>
      <c r="AB1291" s="319"/>
      <c r="AC1291" s="319"/>
      <c r="AD1291" s="319"/>
      <c r="AE1291" s="319"/>
      <c r="AF1291" s="319"/>
      <c r="AG1291" s="319"/>
      <c r="AH1291" s="319"/>
      <c r="AI1291" s="319"/>
      <c r="AJ1291" s="319"/>
      <c r="AK1291" s="319"/>
      <c r="AL1291" s="319"/>
      <c r="AM1291" s="319"/>
      <c r="AN1291" s="319"/>
      <c r="AO1291" s="319"/>
      <c r="AP1291" s="319"/>
      <c r="AQ1291" s="319"/>
      <c r="AR1291" s="319"/>
      <c r="AS1291" s="319"/>
      <c r="AT1291" s="319"/>
      <c r="AU1291" s="319"/>
      <c r="AV1291" s="319"/>
      <c r="AW1291" s="319"/>
      <c r="AX1291" s="319"/>
      <c r="AY1291" s="319"/>
      <c r="AZ1291" s="319"/>
      <c r="BA1291" s="319"/>
      <c r="BB1291" s="319"/>
      <c r="BC1291" s="319"/>
      <c r="BD1291" s="319"/>
      <c r="BE1291" s="319"/>
      <c r="BF1291" s="319"/>
      <c r="BG1291" s="319"/>
      <c r="BH1291" s="319"/>
      <c r="BI1291" s="319"/>
      <c r="BJ1291" s="319"/>
      <c r="BK1291" s="319"/>
      <c r="BL1291" s="319"/>
      <c r="BM1291" s="319"/>
      <c r="BN1291" s="319"/>
      <c r="BO1291" s="319"/>
      <c r="BP1291" s="319"/>
      <c r="BQ1291" s="319"/>
      <c r="BR1291" s="319"/>
      <c r="BS1291" s="319"/>
      <c r="BT1291" s="319"/>
      <c r="BU1291" s="319"/>
      <c r="BV1291" s="319"/>
      <c r="BW1291" s="319"/>
      <c r="BX1291" s="319"/>
      <c r="BY1291" s="319"/>
      <c r="BZ1291" s="319"/>
      <c r="CA1291" s="319"/>
      <c r="CB1291" s="319"/>
      <c r="CC1291" s="319"/>
      <c r="CD1291" s="319"/>
      <c r="CE1291" s="319"/>
      <c r="CF1291" s="319"/>
      <c r="CG1291" s="319"/>
      <c r="CH1291" s="319"/>
      <c r="CI1291" s="319"/>
      <c r="CJ1291" s="319"/>
      <c r="CK1291" s="319"/>
    </row>
    <row r="1292" spans="1:89">
      <c r="A1292" s="315"/>
      <c r="B1292" s="423"/>
      <c r="C1292" s="424"/>
      <c r="D1292" s="424"/>
      <c r="E1292" s="424"/>
      <c r="F1292" s="424"/>
      <c r="G1292" s="424"/>
      <c r="H1292" s="424"/>
      <c r="I1292" s="424"/>
      <c r="J1292" s="424"/>
      <c r="K1292" s="425"/>
      <c r="L1292" s="320"/>
      <c r="M1292" s="319"/>
      <c r="N1292" s="319"/>
      <c r="O1292" s="319"/>
      <c r="P1292" s="319"/>
      <c r="Q1292" s="319"/>
      <c r="R1292" s="319"/>
      <c r="S1292" s="319"/>
      <c r="T1292" s="319"/>
      <c r="U1292" s="319"/>
      <c r="V1292" s="319"/>
      <c r="W1292" s="319"/>
      <c r="X1292" s="319"/>
      <c r="Y1292" s="319"/>
      <c r="Z1292" s="319"/>
      <c r="AA1292" s="319"/>
      <c r="AB1292" s="319"/>
      <c r="AC1292" s="319"/>
      <c r="AD1292" s="319"/>
      <c r="AE1292" s="319"/>
      <c r="AF1292" s="319"/>
      <c r="AG1292" s="319"/>
      <c r="AH1292" s="319"/>
      <c r="AI1292" s="319"/>
      <c r="AJ1292" s="319"/>
      <c r="AK1292" s="319"/>
      <c r="AL1292" s="319"/>
      <c r="AM1292" s="319"/>
      <c r="AN1292" s="319"/>
      <c r="AO1292" s="319"/>
      <c r="AP1292" s="319"/>
      <c r="AQ1292" s="319"/>
      <c r="AR1292" s="319"/>
      <c r="AS1292" s="319"/>
      <c r="AT1292" s="319"/>
      <c r="AU1292" s="319"/>
      <c r="AV1292" s="319"/>
      <c r="AW1292" s="319"/>
      <c r="AX1292" s="319"/>
      <c r="AY1292" s="319"/>
      <c r="AZ1292" s="319"/>
      <c r="BA1292" s="319"/>
      <c r="BB1292" s="319"/>
      <c r="BC1292" s="319"/>
      <c r="BD1292" s="319"/>
      <c r="BE1292" s="319"/>
      <c r="BF1292" s="319"/>
      <c r="BG1292" s="319"/>
      <c r="BH1292" s="319"/>
      <c r="BI1292" s="319"/>
      <c r="BJ1292" s="319"/>
      <c r="BK1292" s="319"/>
      <c r="BL1292" s="319"/>
      <c r="BM1292" s="319"/>
      <c r="BN1292" s="319"/>
      <c r="BO1292" s="319"/>
      <c r="BP1292" s="319"/>
      <c r="BQ1292" s="319"/>
      <c r="BR1292" s="319"/>
      <c r="BS1292" s="319"/>
      <c r="BT1292" s="319"/>
      <c r="BU1292" s="319"/>
      <c r="BV1292" s="319"/>
      <c r="BW1292" s="319"/>
      <c r="BX1292" s="319"/>
      <c r="BY1292" s="319"/>
      <c r="BZ1292" s="319"/>
      <c r="CA1292" s="319"/>
      <c r="CB1292" s="319"/>
      <c r="CC1292" s="319"/>
      <c r="CD1292" s="319"/>
      <c r="CE1292" s="319"/>
      <c r="CF1292" s="319"/>
      <c r="CG1292" s="319"/>
      <c r="CH1292" s="319"/>
      <c r="CI1292" s="319"/>
      <c r="CJ1292" s="319"/>
      <c r="CK1292" s="319"/>
    </row>
    <row r="1293" spans="1:89">
      <c r="A1293" s="315"/>
      <c r="B1293" s="423"/>
      <c r="C1293" s="424"/>
      <c r="D1293" s="424"/>
      <c r="E1293" s="424"/>
      <c r="F1293" s="424"/>
      <c r="G1293" s="424"/>
      <c r="H1293" s="424"/>
      <c r="I1293" s="424"/>
      <c r="J1293" s="424"/>
      <c r="K1293" s="425"/>
      <c r="L1293" s="320"/>
      <c r="M1293" s="319"/>
      <c r="N1293" s="319"/>
      <c r="O1293" s="319"/>
      <c r="P1293" s="319"/>
      <c r="Q1293" s="319"/>
      <c r="R1293" s="319"/>
      <c r="S1293" s="319"/>
      <c r="T1293" s="319"/>
      <c r="U1293" s="319"/>
      <c r="V1293" s="319"/>
      <c r="W1293" s="319"/>
      <c r="X1293" s="319"/>
      <c r="Y1293" s="319"/>
      <c r="Z1293" s="319"/>
      <c r="AA1293" s="319"/>
      <c r="AB1293" s="319"/>
      <c r="AC1293" s="319"/>
      <c r="AD1293" s="319"/>
      <c r="AE1293" s="319"/>
      <c r="AF1293" s="319"/>
      <c r="AG1293" s="319"/>
      <c r="AH1293" s="319"/>
      <c r="AI1293" s="319"/>
      <c r="AJ1293" s="319"/>
      <c r="AK1293" s="319"/>
      <c r="AL1293" s="319"/>
      <c r="AM1293" s="319"/>
      <c r="AN1293" s="319"/>
      <c r="AO1293" s="319"/>
      <c r="AP1293" s="319"/>
      <c r="AQ1293" s="319"/>
      <c r="AR1293" s="319"/>
      <c r="AS1293" s="319"/>
      <c r="AT1293" s="319"/>
      <c r="AU1293" s="319"/>
      <c r="AV1293" s="319"/>
      <c r="AW1293" s="319"/>
      <c r="AX1293" s="319"/>
      <c r="AY1293" s="319"/>
      <c r="AZ1293" s="319"/>
      <c r="BA1293" s="319"/>
      <c r="BB1293" s="319"/>
      <c r="BC1293" s="319"/>
      <c r="BD1293" s="319"/>
      <c r="BE1293" s="319"/>
      <c r="BF1293" s="319"/>
      <c r="BG1293" s="319"/>
      <c r="BH1293" s="319"/>
      <c r="BI1293" s="319"/>
      <c r="BJ1293" s="319"/>
      <c r="BK1293" s="319"/>
      <c r="BL1293" s="319"/>
      <c r="BM1293" s="319"/>
      <c r="BN1293" s="319"/>
      <c r="BO1293" s="319"/>
      <c r="BP1293" s="319"/>
      <c r="BQ1293" s="319"/>
      <c r="BR1293" s="319"/>
      <c r="BS1293" s="319"/>
      <c r="BT1293" s="319"/>
      <c r="BU1293" s="319"/>
      <c r="BV1293" s="319"/>
      <c r="BW1293" s="319"/>
      <c r="BX1293" s="319"/>
      <c r="BY1293" s="319"/>
      <c r="BZ1293" s="319"/>
      <c r="CA1293" s="319"/>
      <c r="CB1293" s="319"/>
      <c r="CC1293" s="319"/>
      <c r="CD1293" s="319"/>
      <c r="CE1293" s="319"/>
      <c r="CF1293" s="319"/>
      <c r="CG1293" s="319"/>
      <c r="CH1293" s="319"/>
      <c r="CI1293" s="319"/>
      <c r="CJ1293" s="319"/>
      <c r="CK1293" s="319"/>
    </row>
    <row r="1294" spans="1:89">
      <c r="A1294" s="315"/>
      <c r="B1294" s="423"/>
      <c r="C1294" s="424"/>
      <c r="D1294" s="424"/>
      <c r="E1294" s="424"/>
      <c r="F1294" s="424"/>
      <c r="G1294" s="424"/>
      <c r="H1294" s="424"/>
      <c r="I1294" s="424"/>
      <c r="J1294" s="424"/>
      <c r="K1294" s="425"/>
      <c r="L1294" s="320"/>
      <c r="M1294" s="319"/>
      <c r="N1294" s="319"/>
      <c r="O1294" s="319"/>
      <c r="P1294" s="319"/>
      <c r="Q1294" s="319"/>
      <c r="R1294" s="319"/>
      <c r="S1294" s="319"/>
      <c r="T1294" s="319"/>
      <c r="U1294" s="319"/>
      <c r="V1294" s="319"/>
      <c r="W1294" s="319"/>
      <c r="X1294" s="319"/>
      <c r="Y1294" s="319"/>
      <c r="Z1294" s="319"/>
      <c r="AA1294" s="319"/>
      <c r="AB1294" s="319"/>
      <c r="AC1294" s="319"/>
      <c r="AD1294" s="319"/>
      <c r="AE1294" s="319"/>
      <c r="AF1294" s="319"/>
      <c r="AG1294" s="319"/>
      <c r="AH1294" s="319"/>
      <c r="AI1294" s="319"/>
      <c r="AJ1294" s="319"/>
      <c r="AK1294" s="319"/>
      <c r="AL1294" s="319"/>
      <c r="AM1294" s="319"/>
      <c r="AN1294" s="319"/>
      <c r="AO1294" s="319"/>
      <c r="AP1294" s="319"/>
      <c r="AQ1294" s="319"/>
      <c r="AR1294" s="319"/>
      <c r="AS1294" s="319"/>
      <c r="AT1294" s="319"/>
      <c r="AU1294" s="319"/>
      <c r="AV1294" s="319"/>
      <c r="AW1294" s="319"/>
      <c r="AX1294" s="319"/>
      <c r="AY1294" s="319"/>
      <c r="AZ1294" s="319"/>
      <c r="BA1294" s="319"/>
      <c r="BB1294" s="319"/>
      <c r="BC1294" s="319"/>
      <c r="BD1294" s="319"/>
      <c r="BE1294" s="319"/>
      <c r="BF1294" s="319"/>
      <c r="BG1294" s="319"/>
      <c r="BH1294" s="319"/>
      <c r="BI1294" s="319"/>
      <c r="BJ1294" s="319"/>
      <c r="BK1294" s="319"/>
      <c r="BL1294" s="319"/>
      <c r="BM1294" s="319"/>
      <c r="BN1294" s="319"/>
      <c r="BO1294" s="319"/>
      <c r="BP1294" s="319"/>
      <c r="BQ1294" s="319"/>
      <c r="BR1294" s="319"/>
      <c r="BS1294" s="319"/>
      <c r="BT1294" s="319"/>
      <c r="BU1294" s="319"/>
      <c r="BV1294" s="319"/>
      <c r="BW1294" s="319"/>
      <c r="BX1294" s="319"/>
      <c r="BY1294" s="319"/>
      <c r="BZ1294" s="319"/>
      <c r="CA1294" s="319"/>
      <c r="CB1294" s="319"/>
      <c r="CC1294" s="319"/>
      <c r="CD1294" s="319"/>
      <c r="CE1294" s="319"/>
      <c r="CF1294" s="319"/>
      <c r="CG1294" s="319"/>
      <c r="CH1294" s="319"/>
      <c r="CI1294" s="319"/>
      <c r="CJ1294" s="319"/>
      <c r="CK1294" s="319"/>
    </row>
    <row r="1295" spans="1:89">
      <c r="A1295" s="315"/>
      <c r="B1295" s="423"/>
      <c r="C1295" s="424"/>
      <c r="D1295" s="424"/>
      <c r="E1295" s="424"/>
      <c r="F1295" s="424"/>
      <c r="G1295" s="424"/>
      <c r="H1295" s="424"/>
      <c r="I1295" s="424"/>
      <c r="J1295" s="424"/>
      <c r="K1295" s="425"/>
      <c r="L1295" s="320"/>
      <c r="M1295" s="319"/>
      <c r="N1295" s="319"/>
      <c r="O1295" s="319"/>
      <c r="P1295" s="319"/>
      <c r="Q1295" s="319"/>
      <c r="R1295" s="319"/>
      <c r="S1295" s="319"/>
      <c r="T1295" s="319"/>
      <c r="U1295" s="319"/>
      <c r="V1295" s="319"/>
      <c r="W1295" s="319"/>
      <c r="X1295" s="319"/>
      <c r="Y1295" s="319"/>
      <c r="Z1295" s="319"/>
      <c r="AA1295" s="319"/>
      <c r="AB1295" s="319"/>
      <c r="AC1295" s="319"/>
      <c r="AD1295" s="319"/>
      <c r="AE1295" s="319"/>
      <c r="AF1295" s="319"/>
      <c r="AG1295" s="319"/>
      <c r="AH1295" s="319"/>
      <c r="AI1295" s="319"/>
      <c r="AJ1295" s="319"/>
      <c r="AK1295" s="319"/>
      <c r="AL1295" s="319"/>
      <c r="AM1295" s="319"/>
      <c r="AN1295" s="319"/>
      <c r="AO1295" s="319"/>
      <c r="AP1295" s="319"/>
      <c r="AQ1295" s="319"/>
      <c r="AR1295" s="319"/>
      <c r="AS1295" s="319"/>
      <c r="AT1295" s="319"/>
      <c r="AU1295" s="319"/>
      <c r="AV1295" s="319"/>
      <c r="AW1295" s="319"/>
      <c r="AX1295" s="319"/>
      <c r="AY1295" s="319"/>
      <c r="AZ1295" s="319"/>
      <c r="BA1295" s="319"/>
      <c r="BB1295" s="319"/>
      <c r="BC1295" s="319"/>
      <c r="BD1295" s="319"/>
      <c r="BE1295" s="319"/>
      <c r="BF1295" s="319"/>
      <c r="BG1295" s="319"/>
      <c r="BH1295" s="319"/>
      <c r="BI1295" s="319"/>
      <c r="BJ1295" s="319"/>
      <c r="BK1295" s="319"/>
      <c r="BL1295" s="319"/>
      <c r="BM1295" s="319"/>
      <c r="BN1295" s="319"/>
      <c r="BO1295" s="319"/>
      <c r="BP1295" s="319"/>
      <c r="BQ1295" s="319"/>
      <c r="BR1295" s="319"/>
      <c r="BS1295" s="319"/>
      <c r="BT1295" s="319"/>
      <c r="BU1295" s="319"/>
      <c r="BV1295" s="319"/>
      <c r="BW1295" s="319"/>
      <c r="BX1295" s="319"/>
      <c r="BY1295" s="319"/>
      <c r="BZ1295" s="319"/>
      <c r="CA1295" s="319"/>
      <c r="CB1295" s="319"/>
      <c r="CC1295" s="319"/>
      <c r="CD1295" s="319"/>
      <c r="CE1295" s="319"/>
      <c r="CF1295" s="319"/>
      <c r="CG1295" s="319"/>
      <c r="CH1295" s="319"/>
      <c r="CI1295" s="319"/>
      <c r="CJ1295" s="319"/>
      <c r="CK1295" s="319"/>
    </row>
    <row r="1296" spans="1:89">
      <c r="A1296" s="315"/>
      <c r="B1296" s="423"/>
      <c r="C1296" s="424"/>
      <c r="D1296" s="424"/>
      <c r="E1296" s="424"/>
      <c r="F1296" s="424"/>
      <c r="G1296" s="424"/>
      <c r="H1296" s="424"/>
      <c r="I1296" s="424"/>
      <c r="J1296" s="424"/>
      <c r="K1296" s="425"/>
      <c r="L1296" s="320"/>
      <c r="M1296" s="319"/>
      <c r="N1296" s="319"/>
      <c r="O1296" s="319"/>
      <c r="P1296" s="319"/>
      <c r="Q1296" s="319"/>
      <c r="R1296" s="319"/>
      <c r="S1296" s="319"/>
      <c r="T1296" s="319"/>
      <c r="U1296" s="319"/>
      <c r="V1296" s="319"/>
      <c r="W1296" s="319"/>
      <c r="X1296" s="319"/>
      <c r="Y1296" s="319"/>
      <c r="Z1296" s="319"/>
      <c r="AA1296" s="319"/>
      <c r="AB1296" s="319"/>
      <c r="AC1296" s="319"/>
      <c r="AD1296" s="319"/>
      <c r="AE1296" s="319"/>
      <c r="AF1296" s="319"/>
      <c r="AG1296" s="319"/>
      <c r="AH1296" s="319"/>
      <c r="AI1296" s="319"/>
      <c r="AJ1296" s="319"/>
      <c r="AK1296" s="319"/>
      <c r="AL1296" s="319"/>
      <c r="AM1296" s="319"/>
      <c r="AN1296" s="319"/>
      <c r="AO1296" s="319"/>
      <c r="AP1296" s="319"/>
      <c r="AQ1296" s="319"/>
      <c r="AR1296" s="319"/>
      <c r="AS1296" s="319"/>
      <c r="AT1296" s="319"/>
      <c r="AU1296" s="319"/>
      <c r="AV1296" s="319"/>
      <c r="AW1296" s="319"/>
      <c r="AX1296" s="319"/>
      <c r="AY1296" s="319"/>
      <c r="AZ1296" s="319"/>
      <c r="BA1296" s="319"/>
      <c r="BB1296" s="319"/>
      <c r="BC1296" s="319"/>
      <c r="BD1296" s="319"/>
      <c r="BE1296" s="319"/>
      <c r="BF1296" s="319"/>
      <c r="BG1296" s="319"/>
      <c r="BH1296" s="319"/>
      <c r="BI1296" s="319"/>
      <c r="BJ1296" s="319"/>
      <c r="BK1296" s="319"/>
      <c r="BL1296" s="319"/>
      <c r="BM1296" s="319"/>
      <c r="BN1296" s="319"/>
      <c r="BO1296" s="319"/>
      <c r="BP1296" s="319"/>
      <c r="BQ1296" s="319"/>
      <c r="BR1296" s="319"/>
      <c r="BS1296" s="319"/>
      <c r="BT1296" s="319"/>
      <c r="BU1296" s="319"/>
      <c r="BV1296" s="319"/>
      <c r="BW1296" s="319"/>
      <c r="BX1296" s="319"/>
      <c r="BY1296" s="319"/>
      <c r="BZ1296" s="319"/>
      <c r="CA1296" s="319"/>
      <c r="CB1296" s="319"/>
      <c r="CC1296" s="319"/>
      <c r="CD1296" s="319"/>
      <c r="CE1296" s="319"/>
      <c r="CF1296" s="319"/>
      <c r="CG1296" s="319"/>
      <c r="CH1296" s="319"/>
      <c r="CI1296" s="319"/>
      <c r="CJ1296" s="319"/>
      <c r="CK1296" s="319"/>
    </row>
    <row r="1297" spans="1:89">
      <c r="A1297" s="315"/>
      <c r="B1297" s="423"/>
      <c r="C1297" s="424"/>
      <c r="D1297" s="424"/>
      <c r="E1297" s="424"/>
      <c r="F1297" s="424"/>
      <c r="G1297" s="424"/>
      <c r="H1297" s="424"/>
      <c r="I1297" s="424"/>
      <c r="J1297" s="424"/>
      <c r="K1297" s="425"/>
      <c r="L1297" s="320"/>
      <c r="M1297" s="319"/>
      <c r="N1297" s="319"/>
      <c r="O1297" s="319"/>
      <c r="P1297" s="319"/>
      <c r="Q1297" s="319"/>
      <c r="R1297" s="319"/>
      <c r="S1297" s="319"/>
      <c r="T1297" s="319"/>
      <c r="U1297" s="319"/>
      <c r="V1297" s="319"/>
      <c r="W1297" s="319"/>
      <c r="X1297" s="319"/>
      <c r="Y1297" s="319"/>
      <c r="Z1297" s="319"/>
      <c r="AA1297" s="319"/>
      <c r="AB1297" s="319"/>
      <c r="AC1297" s="319"/>
      <c r="AD1297" s="319"/>
      <c r="AE1297" s="319"/>
      <c r="AF1297" s="319"/>
      <c r="AG1297" s="319"/>
      <c r="AH1297" s="319"/>
      <c r="AI1297" s="319"/>
      <c r="AJ1297" s="319"/>
      <c r="AK1297" s="319"/>
      <c r="AL1297" s="319"/>
      <c r="AM1297" s="319"/>
      <c r="AN1297" s="319"/>
      <c r="AO1297" s="319"/>
      <c r="AP1297" s="319"/>
      <c r="AQ1297" s="319"/>
      <c r="AR1297" s="319"/>
      <c r="AS1297" s="319"/>
      <c r="AT1297" s="319"/>
      <c r="AU1297" s="319"/>
      <c r="AV1297" s="319"/>
      <c r="AW1297" s="319"/>
      <c r="AX1297" s="319"/>
      <c r="AY1297" s="319"/>
      <c r="AZ1297" s="319"/>
      <c r="BA1297" s="319"/>
      <c r="BB1297" s="319"/>
      <c r="BC1297" s="319"/>
      <c r="BD1297" s="319"/>
      <c r="BE1297" s="319"/>
      <c r="BF1297" s="319"/>
      <c r="BG1297" s="319"/>
      <c r="BH1297" s="319"/>
      <c r="BI1297" s="319"/>
      <c r="BJ1297" s="319"/>
      <c r="BK1297" s="319"/>
      <c r="BL1297" s="319"/>
      <c r="BM1297" s="319"/>
      <c r="BN1297" s="319"/>
      <c r="BO1297" s="319"/>
      <c r="BP1297" s="319"/>
      <c r="BQ1297" s="319"/>
      <c r="BR1297" s="319"/>
      <c r="BS1297" s="319"/>
      <c r="BT1297" s="319"/>
      <c r="BU1297" s="319"/>
      <c r="BV1297" s="319"/>
      <c r="BW1297" s="319"/>
      <c r="BX1297" s="319"/>
      <c r="BY1297" s="319"/>
      <c r="BZ1297" s="319"/>
      <c r="CA1297" s="319"/>
      <c r="CB1297" s="319"/>
      <c r="CC1297" s="319"/>
      <c r="CD1297" s="319"/>
      <c r="CE1297" s="319"/>
      <c r="CF1297" s="319"/>
      <c r="CG1297" s="319"/>
      <c r="CH1297" s="319"/>
      <c r="CI1297" s="319"/>
      <c r="CJ1297" s="319"/>
      <c r="CK1297" s="319"/>
    </row>
    <row r="1298" spans="1:89">
      <c r="A1298" s="315"/>
      <c r="B1298" s="423"/>
      <c r="C1298" s="424"/>
      <c r="D1298" s="424"/>
      <c r="E1298" s="424"/>
      <c r="F1298" s="424"/>
      <c r="G1298" s="424"/>
      <c r="H1298" s="424"/>
      <c r="I1298" s="424"/>
      <c r="J1298" s="424"/>
      <c r="K1298" s="425"/>
      <c r="L1298" s="320"/>
      <c r="M1298" s="319"/>
      <c r="N1298" s="319"/>
      <c r="O1298" s="319"/>
      <c r="P1298" s="319"/>
      <c r="Q1298" s="319"/>
      <c r="R1298" s="319"/>
      <c r="S1298" s="319"/>
      <c r="T1298" s="319"/>
      <c r="U1298" s="319"/>
      <c r="V1298" s="319"/>
      <c r="W1298" s="319"/>
      <c r="X1298" s="319"/>
      <c r="Y1298" s="319"/>
      <c r="Z1298" s="319"/>
      <c r="AA1298" s="319"/>
      <c r="AB1298" s="319"/>
      <c r="AC1298" s="319"/>
      <c r="AD1298" s="319"/>
      <c r="AE1298" s="319"/>
      <c r="AF1298" s="319"/>
      <c r="AG1298" s="319"/>
      <c r="AH1298" s="319"/>
      <c r="AI1298" s="319"/>
      <c r="AJ1298" s="319"/>
      <c r="AK1298" s="319"/>
      <c r="AL1298" s="319"/>
      <c r="AM1298" s="319"/>
      <c r="AN1298" s="319"/>
      <c r="AO1298" s="319"/>
      <c r="AP1298" s="319"/>
      <c r="AQ1298" s="319"/>
      <c r="AR1298" s="319"/>
      <c r="AS1298" s="319"/>
      <c r="AT1298" s="319"/>
      <c r="AU1298" s="319"/>
      <c r="AV1298" s="319"/>
      <c r="AW1298" s="319"/>
      <c r="AX1298" s="319"/>
      <c r="AY1298" s="319"/>
      <c r="AZ1298" s="319"/>
      <c r="BA1298" s="319"/>
      <c r="BB1298" s="319"/>
      <c r="BC1298" s="319"/>
      <c r="BD1298" s="319"/>
      <c r="BE1298" s="319"/>
      <c r="BF1298" s="319"/>
      <c r="BG1298" s="319"/>
      <c r="BH1298" s="319"/>
      <c r="BI1298" s="319"/>
      <c r="BJ1298" s="319"/>
      <c r="BK1298" s="319"/>
      <c r="BL1298" s="319"/>
      <c r="BM1298" s="319"/>
      <c r="BN1298" s="319"/>
      <c r="BO1298" s="319"/>
      <c r="BP1298" s="319"/>
      <c r="BQ1298" s="319"/>
      <c r="BR1298" s="319"/>
      <c r="BS1298" s="319"/>
      <c r="BT1298" s="319"/>
      <c r="BU1298" s="319"/>
      <c r="BV1298" s="319"/>
      <c r="BW1298" s="319"/>
      <c r="BX1298" s="319"/>
      <c r="BY1298" s="319"/>
      <c r="BZ1298" s="319"/>
      <c r="CA1298" s="319"/>
      <c r="CB1298" s="319"/>
      <c r="CC1298" s="319"/>
      <c r="CD1298" s="319"/>
      <c r="CE1298" s="319"/>
      <c r="CF1298" s="319"/>
      <c r="CG1298" s="319"/>
      <c r="CH1298" s="319"/>
      <c r="CI1298" s="319"/>
      <c r="CJ1298" s="319"/>
      <c r="CK1298" s="319"/>
    </row>
    <row r="1299" spans="1:89">
      <c r="A1299" s="315"/>
      <c r="B1299" s="423"/>
      <c r="C1299" s="424"/>
      <c r="D1299" s="424"/>
      <c r="E1299" s="424"/>
      <c r="F1299" s="424"/>
      <c r="G1299" s="424"/>
      <c r="H1299" s="424"/>
      <c r="I1299" s="424"/>
      <c r="J1299" s="424"/>
      <c r="K1299" s="425"/>
      <c r="L1299" s="320"/>
      <c r="M1299" s="319"/>
      <c r="N1299" s="319"/>
      <c r="O1299" s="319"/>
      <c r="P1299" s="319"/>
      <c r="Q1299" s="319"/>
      <c r="R1299" s="319"/>
      <c r="S1299" s="319"/>
      <c r="T1299" s="319"/>
      <c r="U1299" s="319"/>
      <c r="V1299" s="319"/>
      <c r="W1299" s="319"/>
      <c r="X1299" s="319"/>
      <c r="Y1299" s="319"/>
      <c r="Z1299" s="319"/>
      <c r="AA1299" s="319"/>
      <c r="AB1299" s="319"/>
      <c r="AC1299" s="319"/>
      <c r="AD1299" s="319"/>
      <c r="AE1299" s="319"/>
      <c r="AF1299" s="319"/>
      <c r="AG1299" s="319"/>
      <c r="AH1299" s="319"/>
      <c r="AI1299" s="319"/>
      <c r="AJ1299" s="319"/>
      <c r="AK1299" s="319"/>
      <c r="AL1299" s="319"/>
      <c r="AM1299" s="319"/>
      <c r="AN1299" s="319"/>
      <c r="AO1299" s="319"/>
      <c r="AP1299" s="319"/>
      <c r="AQ1299" s="319"/>
      <c r="AR1299" s="319"/>
      <c r="AS1299" s="319"/>
      <c r="AT1299" s="319"/>
      <c r="AU1299" s="319"/>
      <c r="AV1299" s="319"/>
      <c r="AW1299" s="319"/>
      <c r="AX1299" s="319"/>
      <c r="AY1299" s="319"/>
      <c r="AZ1299" s="319"/>
      <c r="BA1299" s="319"/>
      <c r="BB1299" s="319"/>
      <c r="BC1299" s="319"/>
      <c r="BD1299" s="319"/>
      <c r="BE1299" s="319"/>
      <c r="BF1299" s="319"/>
      <c r="BG1299" s="319"/>
      <c r="BH1299" s="319"/>
      <c r="BI1299" s="319"/>
      <c r="BJ1299" s="319"/>
      <c r="BK1299" s="319"/>
      <c r="BL1299" s="319"/>
      <c r="BM1299" s="319"/>
      <c r="BN1299" s="319"/>
      <c r="BO1299" s="319"/>
      <c r="BP1299" s="319"/>
      <c r="BQ1299" s="319"/>
      <c r="BR1299" s="319"/>
      <c r="BS1299" s="319"/>
      <c r="BT1299" s="319"/>
      <c r="BU1299" s="319"/>
      <c r="BV1299" s="319"/>
      <c r="BW1299" s="319"/>
      <c r="BX1299" s="319"/>
      <c r="BY1299" s="319"/>
      <c r="BZ1299" s="319"/>
      <c r="CA1299" s="319"/>
      <c r="CB1299" s="319"/>
      <c r="CC1299" s="319"/>
      <c r="CD1299" s="319"/>
      <c r="CE1299" s="319"/>
      <c r="CF1299" s="319"/>
      <c r="CG1299" s="319"/>
      <c r="CH1299" s="319"/>
      <c r="CI1299" s="319"/>
      <c r="CJ1299" s="319"/>
      <c r="CK1299" s="319"/>
    </row>
    <row r="1300" spans="1:89">
      <c r="A1300" s="315"/>
      <c r="B1300" s="423"/>
      <c r="C1300" s="424"/>
      <c r="D1300" s="424"/>
      <c r="E1300" s="424"/>
      <c r="F1300" s="424"/>
      <c r="G1300" s="424"/>
      <c r="H1300" s="424"/>
      <c r="I1300" s="424"/>
      <c r="J1300" s="424"/>
      <c r="K1300" s="425"/>
      <c r="L1300" s="320"/>
      <c r="M1300" s="319"/>
      <c r="N1300" s="319"/>
      <c r="O1300" s="319"/>
      <c r="P1300" s="319"/>
      <c r="Q1300" s="319"/>
      <c r="R1300" s="319"/>
      <c r="S1300" s="319"/>
      <c r="T1300" s="319"/>
      <c r="U1300" s="319"/>
      <c r="V1300" s="319"/>
      <c r="W1300" s="319"/>
      <c r="X1300" s="319"/>
      <c r="Y1300" s="319"/>
      <c r="Z1300" s="319"/>
      <c r="AA1300" s="319"/>
      <c r="AB1300" s="319"/>
      <c r="AC1300" s="319"/>
      <c r="AD1300" s="319"/>
      <c r="AE1300" s="319"/>
      <c r="AF1300" s="319"/>
      <c r="AG1300" s="319"/>
      <c r="AH1300" s="319"/>
      <c r="AI1300" s="319"/>
      <c r="AJ1300" s="319"/>
      <c r="AK1300" s="319"/>
      <c r="AL1300" s="319"/>
      <c r="AM1300" s="319"/>
      <c r="AN1300" s="319"/>
      <c r="AO1300" s="319"/>
      <c r="AP1300" s="319"/>
      <c r="AQ1300" s="319"/>
      <c r="AR1300" s="319"/>
      <c r="AS1300" s="319"/>
      <c r="AT1300" s="319"/>
      <c r="AU1300" s="319"/>
      <c r="AV1300" s="319"/>
      <c r="AW1300" s="319"/>
      <c r="AX1300" s="319"/>
      <c r="AY1300" s="319"/>
      <c r="AZ1300" s="319"/>
      <c r="BA1300" s="319"/>
      <c r="BB1300" s="319"/>
      <c r="BC1300" s="319"/>
      <c r="BD1300" s="319"/>
      <c r="BE1300" s="319"/>
      <c r="BF1300" s="319"/>
      <c r="BG1300" s="319"/>
      <c r="BH1300" s="319"/>
      <c r="BI1300" s="319"/>
      <c r="BJ1300" s="319"/>
      <c r="BK1300" s="319"/>
      <c r="BL1300" s="319"/>
      <c r="BM1300" s="319"/>
      <c r="BN1300" s="319"/>
      <c r="BO1300" s="319"/>
      <c r="BP1300" s="319"/>
      <c r="BQ1300" s="319"/>
      <c r="BR1300" s="319"/>
      <c r="BS1300" s="319"/>
      <c r="BT1300" s="319"/>
      <c r="BU1300" s="319"/>
      <c r="BV1300" s="319"/>
      <c r="BW1300" s="319"/>
      <c r="BX1300" s="319"/>
      <c r="BY1300" s="319"/>
      <c r="BZ1300" s="319"/>
      <c r="CA1300" s="319"/>
      <c r="CB1300" s="319"/>
      <c r="CC1300" s="319"/>
      <c r="CD1300" s="319"/>
      <c r="CE1300" s="319"/>
      <c r="CF1300" s="319"/>
      <c r="CG1300" s="319"/>
      <c r="CH1300" s="319"/>
      <c r="CI1300" s="319"/>
      <c r="CJ1300" s="319"/>
      <c r="CK1300" s="319"/>
    </row>
    <row r="1301" spans="1:89">
      <c r="A1301" s="315"/>
      <c r="B1301" s="423"/>
      <c r="C1301" s="424"/>
      <c r="D1301" s="424"/>
      <c r="E1301" s="424"/>
      <c r="F1301" s="424"/>
      <c r="G1301" s="424"/>
      <c r="H1301" s="424"/>
      <c r="I1301" s="424"/>
      <c r="J1301" s="424"/>
      <c r="K1301" s="425"/>
      <c r="L1301" s="320"/>
      <c r="M1301" s="319"/>
      <c r="N1301" s="319"/>
      <c r="O1301" s="319"/>
      <c r="P1301" s="319"/>
      <c r="Q1301" s="319"/>
      <c r="R1301" s="319"/>
      <c r="S1301" s="319"/>
      <c r="T1301" s="319"/>
      <c r="U1301" s="319"/>
      <c r="V1301" s="319"/>
      <c r="W1301" s="319"/>
      <c r="X1301" s="319"/>
      <c r="Y1301" s="319"/>
      <c r="Z1301" s="319"/>
      <c r="AA1301" s="319"/>
      <c r="AB1301" s="319"/>
      <c r="AC1301" s="319"/>
      <c r="AD1301" s="319"/>
      <c r="AE1301" s="319"/>
      <c r="AF1301" s="319"/>
      <c r="AG1301" s="319"/>
      <c r="AH1301" s="319"/>
      <c r="AI1301" s="319"/>
      <c r="AJ1301" s="319"/>
      <c r="AK1301" s="319"/>
      <c r="AL1301" s="319"/>
      <c r="AM1301" s="319"/>
      <c r="AN1301" s="319"/>
      <c r="AO1301" s="319"/>
      <c r="AP1301" s="319"/>
      <c r="AQ1301" s="319"/>
      <c r="AR1301" s="319"/>
      <c r="AS1301" s="319"/>
      <c r="AT1301" s="319"/>
      <c r="AU1301" s="319"/>
      <c r="AV1301" s="319"/>
      <c r="AW1301" s="319"/>
      <c r="AX1301" s="319"/>
      <c r="AY1301" s="319"/>
      <c r="AZ1301" s="319"/>
      <c r="BA1301" s="319"/>
      <c r="BB1301" s="319"/>
      <c r="BC1301" s="319"/>
      <c r="BD1301" s="319"/>
      <c r="BE1301" s="319"/>
      <c r="BF1301" s="319"/>
      <c r="BG1301" s="319"/>
      <c r="BH1301" s="319"/>
      <c r="BI1301" s="319"/>
      <c r="BJ1301" s="319"/>
      <c r="BK1301" s="319"/>
      <c r="BL1301" s="319"/>
      <c r="BM1301" s="319"/>
      <c r="BN1301" s="319"/>
      <c r="BO1301" s="319"/>
      <c r="BP1301" s="319"/>
      <c r="BQ1301" s="319"/>
      <c r="BR1301" s="319"/>
      <c r="BS1301" s="319"/>
      <c r="BT1301" s="319"/>
      <c r="BU1301" s="319"/>
      <c r="BV1301" s="319"/>
      <c r="BW1301" s="319"/>
      <c r="BX1301" s="319"/>
      <c r="BY1301" s="319"/>
      <c r="BZ1301" s="319"/>
      <c r="CA1301" s="319"/>
      <c r="CB1301" s="319"/>
      <c r="CC1301" s="319"/>
      <c r="CD1301" s="319"/>
      <c r="CE1301" s="319"/>
      <c r="CF1301" s="319"/>
      <c r="CG1301" s="319"/>
      <c r="CH1301" s="319"/>
      <c r="CI1301" s="319"/>
      <c r="CJ1301" s="319"/>
      <c r="CK1301" s="319"/>
    </row>
    <row r="1302" spans="1:89">
      <c r="A1302" s="315"/>
      <c r="B1302" s="423"/>
      <c r="C1302" s="424"/>
      <c r="D1302" s="424"/>
      <c r="E1302" s="424"/>
      <c r="F1302" s="424"/>
      <c r="G1302" s="424"/>
      <c r="H1302" s="424"/>
      <c r="I1302" s="424"/>
      <c r="J1302" s="424"/>
      <c r="K1302" s="425"/>
      <c r="L1302" s="320"/>
      <c r="M1302" s="319"/>
      <c r="N1302" s="319"/>
      <c r="O1302" s="319"/>
      <c r="P1302" s="319"/>
      <c r="Q1302" s="319"/>
      <c r="R1302" s="319"/>
      <c r="S1302" s="319"/>
      <c r="T1302" s="319"/>
      <c r="U1302" s="319"/>
      <c r="V1302" s="319"/>
      <c r="W1302" s="319"/>
      <c r="X1302" s="319"/>
      <c r="Y1302" s="319"/>
      <c r="Z1302" s="319"/>
      <c r="AA1302" s="319"/>
      <c r="AB1302" s="319"/>
      <c r="AC1302" s="319"/>
      <c r="AD1302" s="319"/>
      <c r="AE1302" s="319"/>
      <c r="AF1302" s="319"/>
      <c r="AG1302" s="319"/>
      <c r="AH1302" s="319"/>
      <c r="AI1302" s="319"/>
      <c r="AJ1302" s="319"/>
      <c r="AK1302" s="319"/>
      <c r="AL1302" s="319"/>
      <c r="AM1302" s="319"/>
      <c r="AN1302" s="319"/>
      <c r="AO1302" s="319"/>
      <c r="AP1302" s="319"/>
      <c r="AQ1302" s="319"/>
      <c r="AR1302" s="319"/>
      <c r="AS1302" s="319"/>
      <c r="AT1302" s="319"/>
      <c r="AU1302" s="319"/>
      <c r="AV1302" s="319"/>
      <c r="AW1302" s="319"/>
      <c r="AX1302" s="319"/>
      <c r="AY1302" s="319"/>
      <c r="AZ1302" s="319"/>
      <c r="BA1302" s="319"/>
      <c r="BB1302" s="319"/>
      <c r="BC1302" s="319"/>
      <c r="BD1302" s="319"/>
      <c r="BE1302" s="319"/>
      <c r="BF1302" s="319"/>
      <c r="BG1302" s="319"/>
      <c r="BH1302" s="319"/>
      <c r="BI1302" s="319"/>
      <c r="BJ1302" s="319"/>
      <c r="BK1302" s="319"/>
      <c r="BL1302" s="319"/>
      <c r="BM1302" s="319"/>
      <c r="BN1302" s="319"/>
      <c r="BO1302" s="319"/>
      <c r="BP1302" s="319"/>
      <c r="BQ1302" s="319"/>
      <c r="BR1302" s="319"/>
      <c r="BS1302" s="319"/>
      <c r="BT1302" s="319"/>
      <c r="BU1302" s="319"/>
      <c r="BV1302" s="319"/>
      <c r="BW1302" s="319"/>
      <c r="BX1302" s="319"/>
      <c r="BY1302" s="319"/>
      <c r="BZ1302" s="319"/>
      <c r="CA1302" s="319"/>
      <c r="CB1302" s="319"/>
      <c r="CC1302" s="319"/>
      <c r="CD1302" s="319"/>
      <c r="CE1302" s="319"/>
      <c r="CF1302" s="319"/>
      <c r="CG1302" s="319"/>
      <c r="CH1302" s="319"/>
      <c r="CI1302" s="319"/>
      <c r="CJ1302" s="319"/>
      <c r="CK1302" s="319"/>
    </row>
    <row r="1303" spans="1:89">
      <c r="A1303" s="315"/>
      <c r="B1303" s="423"/>
      <c r="C1303" s="424"/>
      <c r="D1303" s="424"/>
      <c r="E1303" s="424"/>
      <c r="F1303" s="424"/>
      <c r="G1303" s="424"/>
      <c r="H1303" s="424"/>
      <c r="I1303" s="424"/>
      <c r="J1303" s="424"/>
      <c r="K1303" s="425"/>
      <c r="L1303" s="320"/>
      <c r="M1303" s="319"/>
      <c r="N1303" s="319"/>
      <c r="O1303" s="319"/>
      <c r="P1303" s="319"/>
      <c r="Q1303" s="319"/>
      <c r="R1303" s="319"/>
      <c r="S1303" s="319"/>
      <c r="T1303" s="319"/>
      <c r="U1303" s="319"/>
      <c r="V1303" s="319"/>
      <c r="W1303" s="319"/>
      <c r="X1303" s="319"/>
      <c r="Y1303" s="319"/>
      <c r="Z1303" s="319"/>
      <c r="AA1303" s="319"/>
      <c r="AB1303" s="319"/>
      <c r="AC1303" s="319"/>
      <c r="AD1303" s="319"/>
      <c r="AE1303" s="319"/>
      <c r="AF1303" s="319"/>
      <c r="AG1303" s="319"/>
      <c r="AH1303" s="319"/>
      <c r="AI1303" s="319"/>
      <c r="AJ1303" s="319"/>
      <c r="AK1303" s="319"/>
      <c r="AL1303" s="319"/>
      <c r="AM1303" s="319"/>
      <c r="AN1303" s="319"/>
      <c r="AO1303" s="319"/>
      <c r="AP1303" s="319"/>
      <c r="AQ1303" s="319"/>
      <c r="AR1303" s="319"/>
      <c r="AS1303" s="319"/>
      <c r="AT1303" s="319"/>
      <c r="AU1303" s="319"/>
      <c r="AV1303" s="319"/>
      <c r="AW1303" s="319"/>
      <c r="AX1303" s="319"/>
      <c r="AY1303" s="319"/>
      <c r="AZ1303" s="319"/>
      <c r="BA1303" s="319"/>
      <c r="BB1303" s="319"/>
      <c r="BC1303" s="319"/>
      <c r="BD1303" s="319"/>
      <c r="BE1303" s="319"/>
      <c r="BF1303" s="319"/>
      <c r="BG1303" s="319"/>
      <c r="BH1303" s="319"/>
      <c r="BI1303" s="319"/>
      <c r="BJ1303" s="319"/>
      <c r="BK1303" s="319"/>
      <c r="BL1303" s="319"/>
      <c r="BM1303" s="319"/>
      <c r="BN1303" s="319"/>
      <c r="BO1303" s="319"/>
      <c r="BP1303" s="319"/>
      <c r="BQ1303" s="319"/>
      <c r="BR1303" s="319"/>
      <c r="BS1303" s="319"/>
      <c r="BT1303" s="319"/>
      <c r="BU1303" s="319"/>
      <c r="BV1303" s="319"/>
      <c r="BW1303" s="319"/>
      <c r="BX1303" s="319"/>
      <c r="BY1303" s="319"/>
      <c r="BZ1303" s="319"/>
      <c r="CA1303" s="319"/>
      <c r="CB1303" s="319"/>
      <c r="CC1303" s="319"/>
      <c r="CD1303" s="319"/>
      <c r="CE1303" s="319"/>
      <c r="CF1303" s="319"/>
      <c r="CG1303" s="319"/>
      <c r="CH1303" s="319"/>
      <c r="CI1303" s="319"/>
      <c r="CJ1303" s="319"/>
      <c r="CK1303" s="319"/>
    </row>
    <row r="1304" spans="1:89">
      <c r="A1304" s="315"/>
      <c r="B1304" s="423"/>
      <c r="C1304" s="424"/>
      <c r="D1304" s="424"/>
      <c r="E1304" s="424"/>
      <c r="F1304" s="424"/>
      <c r="G1304" s="424"/>
      <c r="H1304" s="424"/>
      <c r="I1304" s="424"/>
      <c r="J1304" s="424"/>
      <c r="K1304" s="425"/>
      <c r="L1304" s="320"/>
      <c r="M1304" s="319"/>
      <c r="N1304" s="319"/>
      <c r="O1304" s="319"/>
      <c r="P1304" s="319"/>
      <c r="Q1304" s="319"/>
      <c r="R1304" s="319"/>
      <c r="S1304" s="319"/>
      <c r="T1304" s="319"/>
      <c r="U1304" s="319"/>
      <c r="V1304" s="319"/>
      <c r="W1304" s="319"/>
      <c r="X1304" s="318"/>
      <c r="Y1304" s="124"/>
      <c r="Z1304" s="124"/>
      <c r="AA1304" s="124"/>
      <c r="AB1304" s="124"/>
      <c r="AC1304" s="124"/>
      <c r="AD1304" s="124"/>
      <c r="AE1304" s="124"/>
      <c r="AF1304" s="124"/>
      <c r="AG1304" s="124"/>
      <c r="AH1304" s="124"/>
      <c r="AI1304" s="124"/>
      <c r="AJ1304" s="124"/>
      <c r="AK1304" s="124"/>
      <c r="AL1304" s="124"/>
      <c r="AM1304" s="124"/>
      <c r="AN1304" s="124"/>
      <c r="AO1304" s="124"/>
      <c r="AP1304" s="124"/>
      <c r="AQ1304" s="124"/>
      <c r="AR1304" s="124"/>
      <c r="AS1304" s="124"/>
      <c r="AT1304" s="124"/>
      <c r="AU1304" s="124"/>
      <c r="AV1304" s="124"/>
      <c r="AW1304" s="124"/>
      <c r="AX1304" s="124"/>
      <c r="AY1304" s="124"/>
      <c r="AZ1304" s="124"/>
      <c r="BA1304" s="124"/>
      <c r="BB1304" s="124"/>
      <c r="BC1304" s="124"/>
      <c r="BD1304" s="124"/>
      <c r="BE1304" s="124"/>
      <c r="BF1304" s="124"/>
      <c r="BG1304" s="124"/>
      <c r="BH1304" s="124"/>
      <c r="BI1304" s="124"/>
      <c r="BJ1304" s="124"/>
      <c r="BK1304" s="124"/>
      <c r="BL1304" s="124"/>
      <c r="BM1304" s="124"/>
      <c r="BN1304" s="124"/>
      <c r="BO1304" s="124"/>
      <c r="BP1304" s="124"/>
      <c r="BQ1304" s="124"/>
      <c r="BR1304" s="124"/>
      <c r="BS1304" s="124"/>
      <c r="BT1304" s="124"/>
      <c r="BU1304" s="124"/>
      <c r="BV1304" s="124"/>
      <c r="BW1304" s="124"/>
      <c r="BX1304" s="124"/>
      <c r="BY1304" s="124"/>
      <c r="BZ1304" s="124"/>
      <c r="CA1304" s="124"/>
      <c r="CB1304" s="124"/>
      <c r="CC1304" s="124"/>
      <c r="CD1304" s="124"/>
      <c r="CE1304" s="124"/>
      <c r="CF1304" s="124"/>
      <c r="CG1304" s="124"/>
      <c r="CH1304" s="124"/>
      <c r="CI1304" s="124"/>
      <c r="CJ1304" s="124"/>
      <c r="CK1304" s="124"/>
    </row>
    <row r="1305" spans="1:89">
      <c r="A1305" s="315"/>
      <c r="B1305" s="423"/>
      <c r="C1305" s="424"/>
      <c r="D1305" s="424"/>
      <c r="E1305" s="424"/>
      <c r="F1305" s="424"/>
      <c r="G1305" s="424"/>
      <c r="H1305" s="424"/>
      <c r="I1305" s="424"/>
      <c r="J1305" s="424"/>
      <c r="K1305" s="425"/>
      <c r="L1305" s="320"/>
      <c r="M1305" s="319"/>
      <c r="N1305" s="319"/>
      <c r="O1305" s="319"/>
      <c r="P1305" s="319"/>
      <c r="Q1305" s="319"/>
      <c r="R1305" s="319"/>
      <c r="S1305" s="319"/>
      <c r="T1305" s="319"/>
      <c r="U1305" s="319"/>
      <c r="V1305" s="319"/>
      <c r="W1305" s="319"/>
      <c r="X1305" s="312"/>
    </row>
    <row r="1306" spans="1:89">
      <c r="A1306" s="315"/>
      <c r="B1306" s="423"/>
      <c r="C1306" s="424"/>
      <c r="D1306" s="424"/>
      <c r="E1306" s="424"/>
      <c r="F1306" s="424"/>
      <c r="G1306" s="424"/>
      <c r="H1306" s="424"/>
      <c r="I1306" s="424"/>
      <c r="J1306" s="424"/>
      <c r="K1306" s="425"/>
      <c r="L1306" s="320"/>
      <c r="M1306" s="319"/>
      <c r="N1306" s="319"/>
      <c r="O1306" s="319"/>
      <c r="P1306" s="319"/>
      <c r="Q1306" s="319"/>
      <c r="R1306" s="319"/>
      <c r="S1306" s="319"/>
      <c r="T1306" s="319"/>
      <c r="U1306" s="319"/>
      <c r="V1306" s="319"/>
      <c r="W1306" s="319"/>
      <c r="X1306" s="312"/>
    </row>
  </sheetData>
  <pageMargins left="0.70078740157480324" right="0.70078740157480324" top="0.75196850393700776" bottom="0.75196850393700776" header="0.3" footer="0.3"/>
  <pageSetup paperSize="9" scale="19" fitToHeight="0" orientation="landscape" useFirstPageNumber="1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G1264"/>
  <sheetViews>
    <sheetView workbookViewId="0">
      <pane xSplit="10" ySplit="1" topLeftCell="K2" activePane="bottomRight" state="frozen"/>
      <selection activeCell="K2" sqref="K2"/>
      <selection pane="topRight"/>
      <selection pane="bottomLeft"/>
      <selection pane="bottomRight" activeCell="K2" sqref="K2"/>
    </sheetView>
  </sheetViews>
  <sheetFormatPr defaultColWidth="8.83203125" defaultRowHeight="15"/>
  <cols>
    <col min="1" max="1" width="13.5" style="1" hidden="1" customWidth="1"/>
    <col min="2" max="2" width="12.1640625" style="2" customWidth="1"/>
    <col min="3" max="3" width="29.33203125" style="1" customWidth="1"/>
    <col min="4" max="4" width="12.83203125" style="1" customWidth="1"/>
    <col min="5" max="5" width="16.6640625" style="1" customWidth="1"/>
    <col min="6" max="6" width="12.1640625" style="1" customWidth="1"/>
    <col min="7" max="7" width="9.1640625" style="1" customWidth="1"/>
    <col min="8" max="8" width="9.5" style="1" customWidth="1"/>
    <col min="9" max="9" width="25.5" style="1" customWidth="1"/>
    <col min="10" max="10" width="13.5" style="1" customWidth="1"/>
    <col min="11" max="11" width="14.1640625" style="3" customWidth="1"/>
    <col min="12" max="12" width="11.33203125" style="3" customWidth="1"/>
    <col min="13" max="13" width="9" style="3" customWidth="1"/>
    <col min="14" max="14" width="17" style="3" customWidth="1"/>
    <col min="15" max="15" width="12.1640625" style="3" hidden="1" customWidth="1"/>
    <col min="16" max="16" width="12" style="3" hidden="1" customWidth="1"/>
    <col min="17" max="17" width="15.83203125" style="3" hidden="1" customWidth="1"/>
    <col min="18" max="18" width="16.6640625" style="3" customWidth="1"/>
    <col min="19" max="19" width="17.5" style="6" customWidth="1"/>
    <col min="20" max="22" width="13.83203125" style="3" customWidth="1"/>
    <col min="23" max="23" width="14.6640625" style="3" customWidth="1"/>
    <col min="24" max="24" width="14.5" style="3" customWidth="1"/>
    <col min="25" max="25" width="16.6640625" style="3" customWidth="1"/>
    <col min="26" max="26" width="14" style="3" customWidth="1"/>
    <col min="27" max="27" width="17.5" style="8" customWidth="1"/>
    <col min="28" max="28" width="19.5" style="3" hidden="1" customWidth="1"/>
    <col min="29" max="29" width="19.83203125" style="3" hidden="1" customWidth="1"/>
    <col min="30" max="30" width="14.5" style="3" hidden="1" customWidth="1"/>
    <col min="31" max="31" width="47.83203125" style="36" customWidth="1"/>
    <col min="32" max="32" width="31" style="1" hidden="1" customWidth="1"/>
    <col min="33" max="33" width="17.83203125" style="1" hidden="1" customWidth="1"/>
    <col min="34" max="16384" width="8.83203125" style="1"/>
  </cols>
  <sheetData>
    <row r="1" spans="2:33" ht="98.25" customHeight="1"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1796</v>
      </c>
      <c r="J1" s="1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1797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106" t="s">
        <v>20</v>
      </c>
      <c r="W1" s="3" t="s">
        <v>21</v>
      </c>
      <c r="X1" s="3" t="s">
        <v>22</v>
      </c>
      <c r="Y1" s="140" t="s">
        <v>23</v>
      </c>
      <c r="Z1" s="3" t="s">
        <v>24</v>
      </c>
      <c r="AA1" s="8" t="s">
        <v>1798</v>
      </c>
      <c r="AB1" s="12" t="s">
        <v>1799</v>
      </c>
      <c r="AC1" s="3" t="s">
        <v>1800</v>
      </c>
      <c r="AD1" s="3" t="s">
        <v>1801</v>
      </c>
      <c r="AE1" s="36" t="s">
        <v>29</v>
      </c>
      <c r="AF1" s="13" t="s">
        <v>30</v>
      </c>
      <c r="AG1" s="13" t="s">
        <v>31</v>
      </c>
    </row>
    <row r="2" spans="2:33" s="14" customFormat="1" ht="105">
      <c r="B2" s="15" t="s">
        <v>1802</v>
      </c>
      <c r="C2" s="14" t="s">
        <v>32</v>
      </c>
      <c r="D2" s="14" t="s">
        <v>33</v>
      </c>
      <c r="E2" s="14" t="s">
        <v>34</v>
      </c>
      <c r="F2" s="14" t="s">
        <v>35</v>
      </c>
      <c r="G2" s="14" t="s">
        <v>36</v>
      </c>
      <c r="I2" s="14" t="s">
        <v>37</v>
      </c>
      <c r="J2" s="14">
        <v>2466186019</v>
      </c>
      <c r="K2" s="16">
        <v>2882.6</v>
      </c>
      <c r="L2" s="16">
        <v>36.4</v>
      </c>
      <c r="M2" s="16">
        <v>9.66</v>
      </c>
      <c r="N2" s="16" t="s">
        <v>96</v>
      </c>
      <c r="O2" s="16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84592.62</v>
      </c>
      <c r="P2" s="16" t="s">
        <v>96</v>
      </c>
      <c r="Q2" s="16">
        <v>0</v>
      </c>
      <c r="R2" s="22">
        <f>Таблица82343[[#This Row],[ПОСТУПИЛО ВЗНОСОВ ПО БАНКОВСКОЙ ВЫПИСКЕ]]-Таблица82343[[#This Row],[Оплачено пени, руб,]]</f>
        <v>0</v>
      </c>
      <c r="S2" s="17">
        <v>0</v>
      </c>
      <c r="T2" s="16">
        <v>0</v>
      </c>
      <c r="U2" s="16">
        <v>0</v>
      </c>
      <c r="V2" s="16">
        <v>2860.41</v>
      </c>
      <c r="W2" s="16">
        <v>0</v>
      </c>
      <c r="X2" s="16">
        <v>0</v>
      </c>
      <c r="Y2" s="16">
        <v>0</v>
      </c>
      <c r="Z2" s="16">
        <v>0</v>
      </c>
      <c r="AA2" s="22">
        <v>2302857.7800000003</v>
      </c>
      <c r="AB2" s="16">
        <v>2299997.37</v>
      </c>
      <c r="AC2" s="16">
        <v>2302857.7799999998</v>
      </c>
      <c r="AD2" s="16">
        <v>0</v>
      </c>
      <c r="AE2" s="24" t="s">
        <v>1803</v>
      </c>
      <c r="AF2" s="14" t="s">
        <v>32</v>
      </c>
      <c r="AG2" s="14">
        <v>2299997.37</v>
      </c>
    </row>
    <row r="3" spans="2:33" ht="45">
      <c r="B3" s="2" t="s">
        <v>39</v>
      </c>
      <c r="C3" s="1" t="s">
        <v>40</v>
      </c>
      <c r="D3" s="1" t="s">
        <v>33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63</v>
      </c>
      <c r="J3" s="1">
        <v>2466186019</v>
      </c>
      <c r="K3" s="17">
        <v>0</v>
      </c>
      <c r="L3" s="17">
        <v>0</v>
      </c>
      <c r="M3" s="17">
        <v>9.66</v>
      </c>
      <c r="N3" s="17">
        <v>0</v>
      </c>
      <c r="O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0</v>
      </c>
      <c r="P3" s="17">
        <f>Таблица82343[[#This Row],[Начисленовзносов  расчетное]]-Таблица82343[[#This Row],[Начислено взносов по отчету УК, руб,]]</f>
        <v>0</v>
      </c>
      <c r="Q3" s="17">
        <v>0</v>
      </c>
      <c r="R3" s="22">
        <f>Таблица82343[[#This Row],[ПОСТУПИЛО ВЗНОСОВ ПО БАНКОВСКОЙ ВЫПИСКЕ]]-Таблица82343[[#This Row],[Оплачено пени, руб,]]</f>
        <v>0</v>
      </c>
      <c r="S3" s="17">
        <f>N3-R3+T3-U3</f>
        <v>0</v>
      </c>
      <c r="T3" s="17">
        <v>0</v>
      </c>
      <c r="U3" s="17">
        <v>0</v>
      </c>
      <c r="V3" s="17">
        <v>0</v>
      </c>
      <c r="W3" s="17">
        <v>0</v>
      </c>
      <c r="X3" s="22">
        <v>0</v>
      </c>
      <c r="Y3" s="17">
        <v>0</v>
      </c>
      <c r="Z3" s="17">
        <v>0</v>
      </c>
      <c r="AA3" s="22">
        <v>1200000</v>
      </c>
      <c r="AB3" s="16">
        <v>1200000</v>
      </c>
      <c r="AC3" s="17">
        <v>1200000</v>
      </c>
      <c r="AD3" s="17">
        <v>0</v>
      </c>
      <c r="AE3" s="3" t="s">
        <v>45</v>
      </c>
      <c r="AF3" s="1" t="s">
        <v>40</v>
      </c>
      <c r="AG3" s="1">
        <v>1200000</v>
      </c>
    </row>
    <row r="4" spans="2:33" s="14" customFormat="1" ht="105">
      <c r="B4" s="15" t="s">
        <v>1802</v>
      </c>
      <c r="C4" s="15" t="s">
        <v>46</v>
      </c>
      <c r="D4" s="14" t="s">
        <v>33</v>
      </c>
      <c r="E4" s="14" t="s">
        <v>47</v>
      </c>
      <c r="F4" s="14" t="s">
        <v>48</v>
      </c>
      <c r="G4" s="14" t="s">
        <v>49</v>
      </c>
      <c r="I4" s="14" t="s">
        <v>1804</v>
      </c>
      <c r="J4" s="14" t="s">
        <v>51</v>
      </c>
      <c r="K4" s="16">
        <v>7477.1</v>
      </c>
      <c r="L4" s="16">
        <v>0</v>
      </c>
      <c r="M4" s="16">
        <v>9.66</v>
      </c>
      <c r="N4" s="16" t="s">
        <v>96</v>
      </c>
      <c r="O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216686.35800000004</v>
      </c>
      <c r="P4" s="16" t="s">
        <v>96</v>
      </c>
      <c r="Q4" s="16">
        <v>0</v>
      </c>
      <c r="R4" s="16">
        <f>Таблица82343[[#This Row],[ПОСТУПИЛО ВЗНОСОВ ПО БАНКОВСКОЙ ВЫПИСКЕ]]-Таблица82343[[#This Row],[Оплачено пени, руб,]]</f>
        <v>0</v>
      </c>
      <c r="S4" s="17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6688612.4000000004</v>
      </c>
      <c r="AB4" s="16">
        <v>6688612.4000000004</v>
      </c>
      <c r="AC4" s="16">
        <v>6688612.4000000004</v>
      </c>
      <c r="AD4" s="16">
        <v>0</v>
      </c>
      <c r="AE4" s="24" t="s">
        <v>52</v>
      </c>
      <c r="AF4" s="1" t="s">
        <v>46</v>
      </c>
      <c r="AG4" s="1">
        <v>6688612.4000000004</v>
      </c>
    </row>
    <row r="5" spans="2:33" ht="60">
      <c r="B5" s="15" t="s">
        <v>1802</v>
      </c>
      <c r="C5" s="14" t="s">
        <v>53</v>
      </c>
      <c r="D5" s="14" t="s">
        <v>33</v>
      </c>
      <c r="E5" s="14" t="s">
        <v>54</v>
      </c>
      <c r="F5" s="14" t="s">
        <v>55</v>
      </c>
      <c r="G5" s="14" t="s">
        <v>56</v>
      </c>
      <c r="H5" s="14"/>
      <c r="I5" s="14" t="s">
        <v>57</v>
      </c>
      <c r="J5" s="14">
        <v>2463241857</v>
      </c>
      <c r="K5" s="16">
        <v>1962.8</v>
      </c>
      <c r="L5" s="16">
        <v>0</v>
      </c>
      <c r="M5" s="16" t="s">
        <v>96</v>
      </c>
      <c r="N5" s="16" t="s">
        <v>96</v>
      </c>
      <c r="O5" s="16" t="s">
        <v>96</v>
      </c>
      <c r="P5" s="16" t="s">
        <v>96</v>
      </c>
      <c r="Q5" s="16">
        <v>0</v>
      </c>
      <c r="R5" s="16">
        <f>Таблица82343[[#This Row],[ПОСТУПИЛО ВЗНОСОВ ПО БАНКОВСКОЙ ВЫПИСКЕ]]-Таблица82343[[#This Row],[Оплачено пени, руб,]]</f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24" t="s">
        <v>1805</v>
      </c>
      <c r="AF5" s="1" t="s">
        <v>53</v>
      </c>
      <c r="AG5" s="1">
        <v>0</v>
      </c>
    </row>
    <row r="6" spans="2:33" ht="30">
      <c r="B6" s="2" t="s">
        <v>1802</v>
      </c>
      <c r="C6" s="1" t="s">
        <v>59</v>
      </c>
      <c r="D6" s="1" t="s">
        <v>33</v>
      </c>
      <c r="E6" s="1" t="s">
        <v>60</v>
      </c>
      <c r="F6" s="1" t="s">
        <v>61</v>
      </c>
      <c r="G6" s="1" t="s">
        <v>62</v>
      </c>
      <c r="I6" s="1" t="s">
        <v>63</v>
      </c>
      <c r="J6" s="1" t="s">
        <v>64</v>
      </c>
      <c r="K6" s="17">
        <v>6004.1</v>
      </c>
      <c r="L6" s="17">
        <v>0</v>
      </c>
      <c r="M6" s="17">
        <v>10.039999999999999</v>
      </c>
      <c r="N6" s="44">
        <v>180843.39</v>
      </c>
      <c r="O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180843.49200000003</v>
      </c>
      <c r="P6" s="17">
        <f>Таблица82343[[#This Row],[Начисленовзносов  расчетное]]-Таблица82343[[#This Row],[Начислено взносов по отчету УК, руб,]]</f>
        <v>0.10200000001350418</v>
      </c>
      <c r="Q6" s="17">
        <v>216658.29</v>
      </c>
      <c r="R6" s="22">
        <f>Таблица82343[[#This Row],[ПОСТУПИЛО ВЗНОСОВ ПО БАНКОВСКОЙ ВЫПИСКЕ]]-Таблица82343[[#This Row],[Оплачено пени, руб,]]</f>
        <v>214004.59</v>
      </c>
      <c r="S6" s="17">
        <f t="shared" ref="S6:S11" si="0">N6-R6+T6-U6</f>
        <v>-32428.369999999984</v>
      </c>
      <c r="T6" s="44">
        <v>3386.53</v>
      </c>
      <c r="U6" s="47">
        <v>2653.7</v>
      </c>
      <c r="V6" s="17">
        <v>0</v>
      </c>
      <c r="W6" s="22">
        <v>0</v>
      </c>
      <c r="X6" s="22">
        <v>0</v>
      </c>
      <c r="Y6" s="17">
        <v>0</v>
      </c>
      <c r="Z6" s="17">
        <v>0</v>
      </c>
      <c r="AA6" s="22">
        <v>6201987.4000000004</v>
      </c>
      <c r="AB6" s="16">
        <v>5985329.1100000003</v>
      </c>
      <c r="AC6" s="17">
        <v>6201987.4000000004</v>
      </c>
      <c r="AD6" s="17">
        <v>0</v>
      </c>
      <c r="AE6" s="3"/>
      <c r="AF6" s="1" t="s">
        <v>59</v>
      </c>
      <c r="AG6" s="1">
        <v>5985329.1100000003</v>
      </c>
    </row>
    <row r="7" spans="2:33" ht="30">
      <c r="B7" s="2" t="s">
        <v>1802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I7" s="1" t="s">
        <v>70</v>
      </c>
      <c r="J7" s="1" t="s">
        <v>71</v>
      </c>
      <c r="K7" s="17">
        <v>346.3</v>
      </c>
      <c r="L7" s="17">
        <v>0</v>
      </c>
      <c r="M7" s="17">
        <v>10.039999999999999</v>
      </c>
      <c r="N7" s="17">
        <f>3476.85+6690.52</f>
        <v>10167.370000000001</v>
      </c>
      <c r="O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10430.556</v>
      </c>
      <c r="P7" s="17">
        <f>Таблица82343[[#This Row],[Начисленовзносов  расчетное]]-Таблица82343[[#This Row],[Начислено взносов по отчету УК, руб,]]</f>
        <v>263.18599999999969</v>
      </c>
      <c r="Q7" s="17">
        <v>9346.16</v>
      </c>
      <c r="R7" s="22">
        <f>Таблица82343[[#This Row],[ПОСТУПИЛО ВЗНОСОВ ПО БАНКОВСКОЙ ВЫПИСКЕ]]-Таблица82343[[#This Row],[Оплачено пени, руб,]]</f>
        <v>9346.16</v>
      </c>
      <c r="S7" s="17">
        <f t="shared" si="0"/>
        <v>822.83000000000095</v>
      </c>
      <c r="T7" s="17">
        <v>1.62</v>
      </c>
      <c r="U7" s="17">
        <v>0</v>
      </c>
      <c r="V7" s="17">
        <v>0</v>
      </c>
      <c r="W7" s="22">
        <v>0</v>
      </c>
      <c r="X7" s="22">
        <v>0</v>
      </c>
      <c r="Y7" s="17">
        <v>0</v>
      </c>
      <c r="Z7" s="17">
        <v>0</v>
      </c>
      <c r="AA7" s="22">
        <v>354932.99</v>
      </c>
      <c r="AB7" s="16">
        <v>345586.83</v>
      </c>
      <c r="AC7" s="17">
        <v>354932.99</v>
      </c>
      <c r="AD7" s="17">
        <v>0</v>
      </c>
      <c r="AE7" s="3" t="s">
        <v>1806</v>
      </c>
      <c r="AF7" s="1" t="s">
        <v>65</v>
      </c>
      <c r="AG7" s="1">
        <v>345586.83</v>
      </c>
    </row>
    <row r="8" spans="2:33" ht="30">
      <c r="B8" s="2" t="s">
        <v>1802</v>
      </c>
      <c r="C8" s="1" t="s">
        <v>72</v>
      </c>
      <c r="D8" s="1" t="s">
        <v>66</v>
      </c>
      <c r="E8" s="1" t="s">
        <v>73</v>
      </c>
      <c r="F8" s="1" t="s">
        <v>74</v>
      </c>
      <c r="G8" s="1" t="s">
        <v>75</v>
      </c>
      <c r="I8" s="1" t="s">
        <v>76</v>
      </c>
      <c r="J8" s="1" t="s">
        <v>71</v>
      </c>
      <c r="K8" s="17">
        <v>370.4</v>
      </c>
      <c r="L8" s="17">
        <v>0</v>
      </c>
      <c r="M8" s="17">
        <v>10.039999999999999</v>
      </c>
      <c r="N8" s="17">
        <f>7437.64+3718.52</f>
        <v>11156.16</v>
      </c>
      <c r="O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11156.447999999997</v>
      </c>
      <c r="P8" s="17">
        <f>Таблица82343[[#This Row],[Начисленовзносов  расчетное]]-Таблица82343[[#This Row],[Начислено взносов по отчету УК, руб,]]</f>
        <v>0.28799999999682768</v>
      </c>
      <c r="Q8" s="17">
        <v>16056.29</v>
      </c>
      <c r="R8" s="22">
        <f>Таблица82343[[#This Row],[ПОСТУПИЛО ВЗНОСОВ ПО БАНКОВСКОЙ ВЫПИСКЕ]]-Таблица82343[[#This Row],[Оплачено пени, руб,]]</f>
        <v>16026.25</v>
      </c>
      <c r="S8" s="17">
        <f t="shared" si="0"/>
        <v>-4880.51</v>
      </c>
      <c r="T8" s="17">
        <v>19.62</v>
      </c>
      <c r="U8" s="17">
        <v>30.04</v>
      </c>
      <c r="V8" s="17">
        <v>0</v>
      </c>
      <c r="W8" s="22">
        <v>0</v>
      </c>
      <c r="X8" s="22">
        <v>0</v>
      </c>
      <c r="Y8" s="17">
        <v>0</v>
      </c>
      <c r="Z8" s="17">
        <v>3211.22</v>
      </c>
      <c r="AA8" s="22">
        <v>387754.11</v>
      </c>
      <c r="AB8" s="16">
        <v>374909.04</v>
      </c>
      <c r="AC8" s="17">
        <v>387754.11</v>
      </c>
      <c r="AD8" s="17">
        <v>0</v>
      </c>
      <c r="AE8" s="3" t="s">
        <v>216</v>
      </c>
      <c r="AF8" s="1" t="s">
        <v>72</v>
      </c>
      <c r="AG8" s="1">
        <v>374909.04</v>
      </c>
    </row>
    <row r="9" spans="2:33" ht="30">
      <c r="B9" s="2" t="s">
        <v>1802</v>
      </c>
      <c r="C9" s="1" t="s">
        <v>77</v>
      </c>
      <c r="D9" s="1" t="s">
        <v>66</v>
      </c>
      <c r="E9" s="1" t="s">
        <v>78</v>
      </c>
      <c r="F9" s="1" t="s">
        <v>79</v>
      </c>
      <c r="G9" s="1" t="s">
        <v>80</v>
      </c>
      <c r="I9" s="1" t="s">
        <v>70</v>
      </c>
      <c r="J9" s="1" t="s">
        <v>71</v>
      </c>
      <c r="K9" s="17">
        <v>408.8</v>
      </c>
      <c r="L9" s="17">
        <v>0</v>
      </c>
      <c r="M9" s="17">
        <v>10.039999999999999</v>
      </c>
      <c r="N9" s="17">
        <f>4104.34+8208.68</f>
        <v>12313.02</v>
      </c>
      <c r="O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12313.056</v>
      </c>
      <c r="P9" s="17">
        <f>Таблица82343[[#This Row],[Начисленовзносов  расчетное]]-Таблица82343[[#This Row],[Начислено взносов по отчету УК, руб,]]</f>
        <v>3.6000000000058208E-2</v>
      </c>
      <c r="Q9" s="17">
        <v>12231.63</v>
      </c>
      <c r="R9" s="22">
        <f>Таблица82343[[#This Row],[ПОСТУПИЛО ВЗНОСОВ ПО БАНКОВСКОЙ ВЫПИСКЕ]]-Таблица82343[[#This Row],[Оплачено пени, руб,]]</f>
        <v>12231.63</v>
      </c>
      <c r="S9" s="17">
        <f t="shared" si="0"/>
        <v>190.02000000000123</v>
      </c>
      <c r="T9" s="17">
        <v>108.63</v>
      </c>
      <c r="U9" s="17">
        <v>0</v>
      </c>
      <c r="V9" s="17">
        <v>0</v>
      </c>
      <c r="W9" s="22">
        <v>0</v>
      </c>
      <c r="X9" s="22">
        <v>0</v>
      </c>
      <c r="Y9" s="17">
        <v>0</v>
      </c>
      <c r="Z9" s="17">
        <v>0</v>
      </c>
      <c r="AA9" s="22">
        <v>387690.19</v>
      </c>
      <c r="AB9" s="16">
        <v>375458.56</v>
      </c>
      <c r="AC9" s="17">
        <v>387690.19</v>
      </c>
      <c r="AD9" s="17">
        <v>0</v>
      </c>
      <c r="AE9" s="3" t="s">
        <v>81</v>
      </c>
      <c r="AF9" s="1" t="s">
        <v>77</v>
      </c>
      <c r="AG9" s="1">
        <v>375458.56</v>
      </c>
    </row>
    <row r="10" spans="2:33" ht="30">
      <c r="B10" s="2" t="s">
        <v>1802</v>
      </c>
      <c r="C10" s="1" t="s">
        <v>82</v>
      </c>
      <c r="D10" s="1" t="s">
        <v>83</v>
      </c>
      <c r="E10" s="1" t="s">
        <v>84</v>
      </c>
      <c r="F10" s="1" t="s">
        <v>85</v>
      </c>
      <c r="G10" s="1" t="s">
        <v>75</v>
      </c>
      <c r="I10" s="1" t="s">
        <v>86</v>
      </c>
      <c r="J10" s="1" t="s">
        <v>87</v>
      </c>
      <c r="K10" s="17">
        <v>442.5</v>
      </c>
      <c r="L10" s="17">
        <v>0</v>
      </c>
      <c r="M10" s="17">
        <v>9.66</v>
      </c>
      <c r="N10" s="17">
        <v>12823.65</v>
      </c>
      <c r="O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12823.65</v>
      </c>
      <c r="P10" s="17">
        <f>Таблица82343[[#This Row],[Начисленовзносов  расчетное]]-Таблица82343[[#This Row],[Начислено взносов по отчету УК, руб,]]</f>
        <v>0</v>
      </c>
      <c r="Q10" s="17">
        <v>9180.27</v>
      </c>
      <c r="R10" s="22">
        <f>Таблица82343[[#This Row],[ПОСТУПИЛО ВЗНОСОВ ПО БАНКОВСКОЙ ВЫПИСКЕ]]-Таблица82343[[#This Row],[Оплачено пени, руб,]]</f>
        <v>9085.08</v>
      </c>
      <c r="S10" s="17">
        <f t="shared" si="0"/>
        <v>4334.08</v>
      </c>
      <c r="T10" s="17">
        <v>690.7</v>
      </c>
      <c r="U10" s="17">
        <v>95.19</v>
      </c>
      <c r="V10" s="17">
        <v>0</v>
      </c>
      <c r="W10" s="22">
        <v>0</v>
      </c>
      <c r="X10" s="22">
        <v>0</v>
      </c>
      <c r="Y10" s="17">
        <v>0</v>
      </c>
      <c r="Z10" s="17">
        <v>0</v>
      </c>
      <c r="AA10" s="22">
        <v>351911.65</v>
      </c>
      <c r="AB10" s="16">
        <v>342731.38</v>
      </c>
      <c r="AC10" s="17">
        <v>351911.65</v>
      </c>
      <c r="AD10" s="17">
        <v>0</v>
      </c>
      <c r="AE10" s="3"/>
      <c r="AF10" s="1" t="s">
        <v>82</v>
      </c>
      <c r="AG10" s="1">
        <v>342731.38</v>
      </c>
    </row>
    <row r="11" spans="2:33" ht="30">
      <c r="B11" s="2" t="s">
        <v>1802</v>
      </c>
      <c r="C11" s="1" t="s">
        <v>88</v>
      </c>
      <c r="D11" s="1" t="s">
        <v>83</v>
      </c>
      <c r="E11" s="1" t="s">
        <v>84</v>
      </c>
      <c r="F11" s="1" t="s">
        <v>85</v>
      </c>
      <c r="G11" s="1" t="s">
        <v>89</v>
      </c>
      <c r="I11" s="1" t="s">
        <v>86</v>
      </c>
      <c r="J11" s="1" t="s">
        <v>87</v>
      </c>
      <c r="K11" s="17">
        <v>446.4</v>
      </c>
      <c r="L11" s="17">
        <v>0</v>
      </c>
      <c r="M11" s="17">
        <v>9.66</v>
      </c>
      <c r="N11" s="17">
        <v>12936.672</v>
      </c>
      <c r="O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12936.671999999999</v>
      </c>
      <c r="P11" s="17">
        <f>Таблица82343[[#This Row],[Начисленовзносов  расчетное]]-Таблица82343[[#This Row],[Начислено взносов по отчету УК, руб,]]</f>
        <v>0</v>
      </c>
      <c r="Q11" s="17">
        <v>12827.85</v>
      </c>
      <c r="R11" s="22">
        <f>Таблица82343[[#This Row],[ПОСТУПИЛО ВЗНОСОВ ПО БАНКОВСКОЙ ВЫПИСКЕ]]-Таблица82343[[#This Row],[Оплачено пени, руб,]]</f>
        <v>95.190000000000509</v>
      </c>
      <c r="S11" s="17">
        <f t="shared" si="0"/>
        <v>13045.511999999999</v>
      </c>
      <c r="T11" s="17">
        <v>12936.69</v>
      </c>
      <c r="U11" s="17">
        <v>12732.66</v>
      </c>
      <c r="V11" s="17">
        <v>0</v>
      </c>
      <c r="W11" s="22">
        <v>0</v>
      </c>
      <c r="X11" s="22">
        <v>0</v>
      </c>
      <c r="Y11" s="17">
        <v>0</v>
      </c>
      <c r="Z11" s="17">
        <v>0</v>
      </c>
      <c r="AA11" s="22">
        <v>424794.51999999996</v>
      </c>
      <c r="AB11" s="16">
        <v>411966.67</v>
      </c>
      <c r="AC11" s="17">
        <v>424794.51999999996</v>
      </c>
      <c r="AD11" s="17">
        <v>0</v>
      </c>
      <c r="AE11" s="3"/>
      <c r="AF11" s="1" t="s">
        <v>88</v>
      </c>
      <c r="AG11" s="1">
        <v>411966.67</v>
      </c>
    </row>
    <row r="12" spans="2:33" ht="45">
      <c r="B12" s="2" t="s">
        <v>1802</v>
      </c>
      <c r="C12" s="1" t="s">
        <v>90</v>
      </c>
      <c r="D12" s="1" t="s">
        <v>33</v>
      </c>
      <c r="E12" s="1" t="s">
        <v>91</v>
      </c>
      <c r="F12" s="1" t="s">
        <v>92</v>
      </c>
      <c r="G12" s="1" t="s">
        <v>93</v>
      </c>
      <c r="I12" s="1" t="s">
        <v>94</v>
      </c>
      <c r="J12" s="1" t="s">
        <v>95</v>
      </c>
      <c r="K12" s="17">
        <v>557.6</v>
      </c>
      <c r="L12" s="17">
        <v>61.2</v>
      </c>
      <c r="M12" s="17">
        <v>10.039999999999999</v>
      </c>
      <c r="N12" s="17" t="s">
        <v>96</v>
      </c>
      <c r="O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18638.255999999998</v>
      </c>
      <c r="P12" s="17" t="s">
        <v>96</v>
      </c>
      <c r="Q12" s="17">
        <v>14878.82</v>
      </c>
      <c r="R12" s="22">
        <f>Таблица82343[[#This Row],[ПОСТУПИЛО ВЗНОСОВ ПО БАНКОВСКОЙ ВЫПИСКЕ]]-Таблица82343[[#This Row],[Оплачено пени, руб,]]</f>
        <v>14878.82</v>
      </c>
      <c r="S12" s="17" t="s">
        <v>1807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22">
        <v>396136.07</v>
      </c>
      <c r="AB12" s="16">
        <v>381257.25</v>
      </c>
      <c r="AC12" s="17">
        <v>396136.07</v>
      </c>
      <c r="AD12" s="17">
        <v>0</v>
      </c>
      <c r="AE12" s="3"/>
      <c r="AF12" s="1" t="s">
        <v>90</v>
      </c>
      <c r="AG12" s="1">
        <v>381257.25</v>
      </c>
    </row>
    <row r="13" spans="2:33" s="14" customFormat="1" ht="45">
      <c r="B13" s="15" t="s">
        <v>1802</v>
      </c>
      <c r="C13" s="14" t="s">
        <v>97</v>
      </c>
      <c r="D13" s="14" t="s">
        <v>33</v>
      </c>
      <c r="E13" s="14" t="s">
        <v>98</v>
      </c>
      <c r="F13" s="14" t="s">
        <v>99</v>
      </c>
      <c r="G13" s="14" t="s">
        <v>62</v>
      </c>
      <c r="I13" s="14" t="s">
        <v>100</v>
      </c>
      <c r="J13" s="14" t="s">
        <v>101</v>
      </c>
      <c r="K13" s="16">
        <v>635.5</v>
      </c>
      <c r="L13" s="16">
        <v>0</v>
      </c>
      <c r="M13" s="16" t="s">
        <v>96</v>
      </c>
      <c r="N13" s="17" t="s">
        <v>1664</v>
      </c>
      <c r="O13" s="17">
        <v>0</v>
      </c>
      <c r="P13" s="17" t="s">
        <v>1664</v>
      </c>
      <c r="Q13" s="17">
        <v>5688</v>
      </c>
      <c r="R13" s="22">
        <f>Таблица82343[[#This Row],[ПОСТУПИЛО ВЗНОСОВ ПО БАНКОВСКОЙ ВЫПИСКЕ]]-Таблица82343[[#This Row],[Оплачено пени, руб,]]</f>
        <v>5688</v>
      </c>
      <c r="S13" s="17" t="s">
        <v>1807</v>
      </c>
      <c r="T13" s="17">
        <v>0</v>
      </c>
      <c r="U13" s="17">
        <v>0</v>
      </c>
      <c r="V13" s="17">
        <v>0</v>
      </c>
      <c r="W13" s="16">
        <v>0</v>
      </c>
      <c r="X13" s="16">
        <v>0</v>
      </c>
      <c r="Y13" s="17">
        <v>0</v>
      </c>
      <c r="Z13" s="17">
        <v>1911.24</v>
      </c>
      <c r="AA13" s="22">
        <v>508081.31</v>
      </c>
      <c r="AB13" s="16">
        <v>504304.55</v>
      </c>
      <c r="AC13" s="17">
        <v>508081.31</v>
      </c>
      <c r="AD13" s="16">
        <v>0</v>
      </c>
      <c r="AE13" s="24" t="str">
        <f>F697</f>
        <v>в том числе МКД Грунтовая, 18 исключен из регпрограммым, но СС РО не закрыт</v>
      </c>
      <c r="AF13" s="14" t="s">
        <v>97</v>
      </c>
      <c r="AG13" s="14">
        <v>504304.55</v>
      </c>
    </row>
    <row r="14" spans="2:33" ht="30">
      <c r="B14" s="2" t="s">
        <v>1802</v>
      </c>
      <c r="C14" s="1" t="s">
        <v>102</v>
      </c>
      <c r="D14" s="1" t="s">
        <v>66</v>
      </c>
      <c r="E14" s="1" t="s">
        <v>103</v>
      </c>
      <c r="F14" s="1" t="s">
        <v>104</v>
      </c>
      <c r="G14" s="1" t="s">
        <v>105</v>
      </c>
      <c r="I14" s="1" t="s">
        <v>106</v>
      </c>
      <c r="J14" s="1" t="s">
        <v>107</v>
      </c>
      <c r="K14" s="17">
        <v>656.9</v>
      </c>
      <c r="L14" s="17">
        <v>0</v>
      </c>
      <c r="M14" s="17">
        <v>10.039999999999999</v>
      </c>
      <c r="N14" s="17">
        <v>19785.810000000001</v>
      </c>
      <c r="O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19785.827999999998</v>
      </c>
      <c r="P14" s="17">
        <f>Таблица82343[[#This Row],[Начисленовзносов  расчетное]]-Таблица82343[[#This Row],[Начислено взносов по отчету УК, руб,]]</f>
        <v>1.7999999996391125E-2</v>
      </c>
      <c r="Q14" s="17">
        <v>20964.22</v>
      </c>
      <c r="R14" s="22">
        <f>Таблица82343[[#This Row],[ПОСТУПИЛО ВЗНОСОВ ПО БАНКОВСКОЙ ВЫПИСКЕ]]-Таблица82343[[#This Row],[Оплачено пени, руб,]]</f>
        <v>20834.670000000002</v>
      </c>
      <c r="S14" s="17">
        <f t="shared" ref="S14:S77" si="1">N14-R14+T14-U14</f>
        <v>2932.3499999999995</v>
      </c>
      <c r="T14" s="44">
        <v>4110.76</v>
      </c>
      <c r="U14" s="47">
        <v>129.55000000000001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22">
        <v>647666.06999999995</v>
      </c>
      <c r="AB14" s="16">
        <v>626701.85</v>
      </c>
      <c r="AC14" s="17">
        <v>647666.06999999995</v>
      </c>
      <c r="AD14" s="17">
        <v>0</v>
      </c>
      <c r="AE14" s="3"/>
      <c r="AF14" s="1" t="s">
        <v>102</v>
      </c>
      <c r="AG14" s="1">
        <v>626701.85</v>
      </c>
    </row>
    <row r="15" spans="2:33" ht="30">
      <c r="B15" s="2" t="s">
        <v>1802</v>
      </c>
      <c r="C15" s="1" t="s">
        <v>108</v>
      </c>
      <c r="D15" s="1" t="s">
        <v>66</v>
      </c>
      <c r="E15" s="1" t="s">
        <v>109</v>
      </c>
      <c r="F15" s="1" t="s">
        <v>110</v>
      </c>
      <c r="G15" s="1" t="s">
        <v>111</v>
      </c>
      <c r="I15" s="1" t="s">
        <v>70</v>
      </c>
      <c r="J15" s="1" t="s">
        <v>71</v>
      </c>
      <c r="K15" s="17">
        <v>664.05</v>
      </c>
      <c r="L15" s="17">
        <v>0</v>
      </c>
      <c r="M15" s="17">
        <v>10.039999999999999</v>
      </c>
      <c r="N15" s="17">
        <f>6661.82+13323.64</f>
        <v>19985.46</v>
      </c>
      <c r="O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20001.185999999998</v>
      </c>
      <c r="P15" s="17">
        <f>Таблица82343[[#This Row],[Начисленовзносов  расчетное]]-Таблица82343[[#This Row],[Начислено взносов по отчету УК, руб,]]</f>
        <v>15.725999999998749</v>
      </c>
      <c r="Q15" s="17">
        <v>17599.689999999999</v>
      </c>
      <c r="R15" s="22">
        <f>Таблица82343[[#This Row],[ПОСТУПИЛО ВЗНОСОВ ПО БАНКОВСКОЙ ВЫПИСКЕ]]-Таблица82343[[#This Row],[Оплачено пени, руб,]]</f>
        <v>17585.27</v>
      </c>
      <c r="S15" s="17">
        <f t="shared" si="1"/>
        <v>2392.8899999999985</v>
      </c>
      <c r="T15" s="17">
        <v>7.12</v>
      </c>
      <c r="U15" s="17">
        <v>14.42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22">
        <v>647487.81999999995</v>
      </c>
      <c r="AB15" s="16">
        <v>629888.13</v>
      </c>
      <c r="AC15" s="17">
        <v>647487.81999999995</v>
      </c>
      <c r="AD15" s="17">
        <v>0</v>
      </c>
      <c r="AE15" s="3" t="s">
        <v>81</v>
      </c>
      <c r="AF15" s="1" t="s">
        <v>108</v>
      </c>
      <c r="AG15" s="1">
        <v>629888.13</v>
      </c>
    </row>
    <row r="16" spans="2:33" ht="30">
      <c r="B16" s="2" t="s">
        <v>1802</v>
      </c>
      <c r="C16" s="1" t="s">
        <v>112</v>
      </c>
      <c r="D16" s="1" t="s">
        <v>83</v>
      </c>
      <c r="E16" s="1" t="s">
        <v>113</v>
      </c>
      <c r="F16" s="1" t="s">
        <v>114</v>
      </c>
      <c r="G16" s="1" t="s">
        <v>115</v>
      </c>
      <c r="I16" s="1" t="s">
        <v>116</v>
      </c>
      <c r="J16" s="1" t="s">
        <v>117</v>
      </c>
      <c r="K16" s="17">
        <v>768.1</v>
      </c>
      <c r="L16" s="17">
        <v>0</v>
      </c>
      <c r="M16" s="17">
        <v>10.039999999999999</v>
      </c>
      <c r="N16" s="17">
        <v>23135.19</v>
      </c>
      <c r="O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23135.171999999999</v>
      </c>
      <c r="P16" s="17">
        <f>Таблица82343[[#This Row],[Начисленовзносов  расчетное]]-Таблица82343[[#This Row],[Начислено взносов по отчету УК, руб,]]</f>
        <v>-1.8000000000029104E-2</v>
      </c>
      <c r="Q16" s="17">
        <v>22111.54</v>
      </c>
      <c r="R16" s="22">
        <f>Таблица82343[[#This Row],[ПОСТУПИЛО ВЗНОСОВ ПО БАНКОВСКОЙ ВЫПИСКЕ]]-Таблица82343[[#This Row],[Оплачено пени, руб,]]</f>
        <v>22111.54</v>
      </c>
      <c r="S16" s="17">
        <f t="shared" si="1"/>
        <v>1023.6499999999978</v>
      </c>
      <c r="T16" s="17">
        <v>0</v>
      </c>
      <c r="U16" s="17">
        <v>0</v>
      </c>
      <c r="V16" s="17">
        <v>197.65</v>
      </c>
      <c r="W16" s="17">
        <v>0</v>
      </c>
      <c r="X16" s="17">
        <v>0</v>
      </c>
      <c r="Y16" s="17">
        <v>0</v>
      </c>
      <c r="Z16" s="17">
        <v>0</v>
      </c>
      <c r="AA16" s="22">
        <v>173609.37</v>
      </c>
      <c r="AB16" s="16">
        <v>151300.18</v>
      </c>
      <c r="AC16" s="17">
        <v>173609.37</v>
      </c>
      <c r="AD16" s="17">
        <v>0</v>
      </c>
      <c r="AE16" s="3"/>
      <c r="AF16" s="1" t="s">
        <v>112</v>
      </c>
      <c r="AG16" s="1">
        <v>151300.18</v>
      </c>
    </row>
    <row r="17" spans="2:33" ht="30">
      <c r="B17" s="2" t="s">
        <v>1802</v>
      </c>
      <c r="C17" s="1" t="s">
        <v>118</v>
      </c>
      <c r="D17" s="1" t="s">
        <v>33</v>
      </c>
      <c r="E17" s="1" t="s">
        <v>119</v>
      </c>
      <c r="F17" s="1" t="s">
        <v>120</v>
      </c>
      <c r="G17" s="1" t="s">
        <v>121</v>
      </c>
      <c r="I17" s="1" t="s">
        <v>122</v>
      </c>
      <c r="J17" s="1" t="s">
        <v>123</v>
      </c>
      <c r="K17" s="17">
        <v>830.5</v>
      </c>
      <c r="L17" s="17">
        <v>0</v>
      </c>
      <c r="M17" s="17">
        <v>9.66</v>
      </c>
      <c r="N17" s="17">
        <v>24102.66</v>
      </c>
      <c r="O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24067.89</v>
      </c>
      <c r="P17" s="17">
        <f>Таблица82343[[#This Row],[Начисленовзносов  расчетное]]-Таблица82343[[#This Row],[Начислено взносов по отчету УК, руб,]]</f>
        <v>-34.770000000000437</v>
      </c>
      <c r="Q17" s="49">
        <v>18691.14</v>
      </c>
      <c r="R17" s="22">
        <f>Таблица82343[[#This Row],[ПОСТУПИЛО ВЗНОСОВ ПО БАНКОВСКОЙ ВЫПИСКЕ]]-Таблица82343[[#This Row],[Оплачено пени, руб,]]</f>
        <v>18691.14</v>
      </c>
      <c r="S17" s="17">
        <f t="shared" si="1"/>
        <v>5411.52</v>
      </c>
      <c r="T17" s="17">
        <v>0</v>
      </c>
      <c r="U17" s="17">
        <v>0</v>
      </c>
      <c r="V17" s="49">
        <v>3373.42</v>
      </c>
      <c r="W17" s="17">
        <v>0</v>
      </c>
      <c r="X17" s="17">
        <v>0</v>
      </c>
      <c r="Y17" s="17">
        <v>0</v>
      </c>
      <c r="Z17" s="17">
        <v>0</v>
      </c>
      <c r="AA17" s="22">
        <v>467499.72</v>
      </c>
      <c r="AB17" s="16">
        <v>445435.16</v>
      </c>
      <c r="AC17" s="17">
        <v>467499.72</v>
      </c>
      <c r="AD17" s="17">
        <v>0</v>
      </c>
      <c r="AE17" s="3"/>
      <c r="AF17" s="1" t="s">
        <v>118</v>
      </c>
      <c r="AG17" s="1">
        <v>445435.16</v>
      </c>
    </row>
    <row r="18" spans="2:33" ht="30">
      <c r="B18" s="2" t="s">
        <v>1802</v>
      </c>
      <c r="C18" s="1" t="s">
        <v>124</v>
      </c>
      <c r="D18" s="1" t="s">
        <v>66</v>
      </c>
      <c r="E18" s="1" t="s">
        <v>73</v>
      </c>
      <c r="F18" s="1" t="s">
        <v>74</v>
      </c>
      <c r="G18" s="1" t="s">
        <v>125</v>
      </c>
      <c r="I18" s="1" t="s">
        <v>76</v>
      </c>
      <c r="J18" s="1" t="s">
        <v>71</v>
      </c>
      <c r="K18" s="17">
        <v>857.1</v>
      </c>
      <c r="L18" s="17">
        <v>0</v>
      </c>
      <c r="M18" s="17">
        <v>10.039999999999999</v>
      </c>
      <c r="N18" s="17">
        <f>17210.56+8605.28</f>
        <v>25815.840000000004</v>
      </c>
      <c r="O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25815.851999999999</v>
      </c>
      <c r="P18" s="17">
        <f>Таблица82343[[#This Row],[Начисленовзносов  расчетное]]-Таблица82343[[#This Row],[Начислено взносов по отчету УК, руб,]]</f>
        <v>1.1999999995168764E-2</v>
      </c>
      <c r="Q18" s="17">
        <v>22622.73</v>
      </c>
      <c r="R18" s="22">
        <f>Таблица82343[[#This Row],[ПОСТУПИЛО ВЗНОСОВ ПО БАНКОВСКОЙ ВЫПИСКЕ]]-Таблица82343[[#This Row],[Оплачено пени, руб,]]</f>
        <v>22610.35</v>
      </c>
      <c r="S18" s="17">
        <f t="shared" si="1"/>
        <v>3432.5500000000052</v>
      </c>
      <c r="T18" s="17">
        <v>239.44</v>
      </c>
      <c r="U18" s="17">
        <v>12.38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22">
        <v>819051.04</v>
      </c>
      <c r="AB18" s="16">
        <v>796428.31</v>
      </c>
      <c r="AC18" s="17">
        <v>819051.04</v>
      </c>
      <c r="AD18" s="17">
        <v>0</v>
      </c>
      <c r="AE18" s="3" t="s">
        <v>216</v>
      </c>
      <c r="AF18" s="1" t="s">
        <v>124</v>
      </c>
      <c r="AG18" s="1">
        <v>796428.31</v>
      </c>
    </row>
    <row r="19" spans="2:33" ht="30">
      <c r="B19" s="2" t="s">
        <v>1802</v>
      </c>
      <c r="C19" s="1" t="s">
        <v>126</v>
      </c>
      <c r="D19" s="1" t="s">
        <v>83</v>
      </c>
      <c r="E19" s="1" t="s">
        <v>113</v>
      </c>
      <c r="F19" s="1" t="s">
        <v>114</v>
      </c>
      <c r="G19" s="1" t="s">
        <v>125</v>
      </c>
      <c r="I19" s="1" t="s">
        <v>116</v>
      </c>
      <c r="J19" s="1" t="s">
        <v>117</v>
      </c>
      <c r="K19" s="17">
        <v>943.7</v>
      </c>
      <c r="L19" s="17">
        <v>0</v>
      </c>
      <c r="M19" s="17">
        <v>10.039999999999999</v>
      </c>
      <c r="N19" s="17">
        <v>28424.25</v>
      </c>
      <c r="O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28424.244000000002</v>
      </c>
      <c r="P19" s="17">
        <f>Таблица82343[[#This Row],[Начисленовзносов  расчетное]]-Таблица82343[[#This Row],[Начислено взносов по отчету УК, руб,]]</f>
        <v>-5.9999999975843821E-3</v>
      </c>
      <c r="Q19" s="17">
        <v>29484.55</v>
      </c>
      <c r="R19" s="22">
        <f>Таблица82343[[#This Row],[ПОСТУПИЛО ВЗНОСОВ ПО БАНКОВСКОЙ ВЫПИСКЕ]]-Таблица82343[[#This Row],[Оплачено пени, руб,]]</f>
        <v>29484.55</v>
      </c>
      <c r="S19" s="17">
        <f t="shared" si="1"/>
        <v>-1060.2999999999993</v>
      </c>
      <c r="T19" s="17">
        <v>0</v>
      </c>
      <c r="U19" s="17">
        <v>0</v>
      </c>
      <c r="V19" s="17">
        <v>50.5</v>
      </c>
      <c r="W19" s="17">
        <v>0</v>
      </c>
      <c r="X19" s="17">
        <v>0</v>
      </c>
      <c r="Y19" s="17">
        <v>0</v>
      </c>
      <c r="Z19" s="17">
        <v>0</v>
      </c>
      <c r="AA19" s="22">
        <v>935925.6100000001</v>
      </c>
      <c r="AB19" s="16">
        <v>906390.56</v>
      </c>
      <c r="AC19" s="17">
        <v>935925.61</v>
      </c>
      <c r="AD19" s="17">
        <v>0</v>
      </c>
      <c r="AE19" s="3"/>
      <c r="AF19" s="1" t="s">
        <v>126</v>
      </c>
      <c r="AG19" s="1">
        <v>906390.56</v>
      </c>
    </row>
    <row r="20" spans="2:33" ht="30">
      <c r="B20" s="2" t="s">
        <v>1802</v>
      </c>
      <c r="C20" s="1" t="s">
        <v>127</v>
      </c>
      <c r="D20" s="1" t="s">
        <v>83</v>
      </c>
      <c r="E20" s="1" t="s">
        <v>113</v>
      </c>
      <c r="F20" s="1" t="s">
        <v>114</v>
      </c>
      <c r="G20" s="1" t="s">
        <v>128</v>
      </c>
      <c r="I20" s="1" t="s">
        <v>116</v>
      </c>
      <c r="J20" s="1" t="s">
        <v>117</v>
      </c>
      <c r="K20" s="17">
        <v>958.4</v>
      </c>
      <c r="L20" s="17">
        <v>0</v>
      </c>
      <c r="M20" s="17">
        <v>10.039999999999999</v>
      </c>
      <c r="N20" s="17">
        <v>28867.05</v>
      </c>
      <c r="O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28867.007999999994</v>
      </c>
      <c r="P20" s="17">
        <f>Таблица82343[[#This Row],[Начисленовзносов  расчетное]]-Таблица82343[[#This Row],[Начислено взносов по отчету УК, руб,]]</f>
        <v>-4.2000000004918547E-2</v>
      </c>
      <c r="Q20" s="17">
        <v>28611.07</v>
      </c>
      <c r="R20" s="22">
        <f>Таблица82343[[#This Row],[ПОСТУПИЛО ВЗНОСОВ ПО БАНКОВСКОЙ ВЫПИСКЕ]]-Таблица82343[[#This Row],[Оплачено пени, руб,]]</f>
        <v>28611.07</v>
      </c>
      <c r="S20" s="17">
        <f t="shared" si="1"/>
        <v>255.97999999999956</v>
      </c>
      <c r="T20" s="17">
        <v>0</v>
      </c>
      <c r="U20" s="17">
        <v>0</v>
      </c>
      <c r="V20" s="17">
        <v>1185.03</v>
      </c>
      <c r="W20" s="17">
        <v>0</v>
      </c>
      <c r="X20" s="17">
        <v>0</v>
      </c>
      <c r="Y20" s="17">
        <v>0</v>
      </c>
      <c r="Z20" s="17">
        <v>0</v>
      </c>
      <c r="AA20" s="22">
        <v>894659.86</v>
      </c>
      <c r="AB20" s="16">
        <v>864863.76</v>
      </c>
      <c r="AC20" s="17">
        <v>894659.86</v>
      </c>
      <c r="AD20" s="17">
        <v>0</v>
      </c>
      <c r="AE20" s="3"/>
      <c r="AF20" s="1" t="s">
        <v>127</v>
      </c>
      <c r="AG20" s="1">
        <v>864863.76</v>
      </c>
    </row>
    <row r="21" spans="2:33" ht="30">
      <c r="B21" s="2" t="s">
        <v>1802</v>
      </c>
      <c r="C21" s="1" t="s">
        <v>129</v>
      </c>
      <c r="D21" s="1" t="s">
        <v>83</v>
      </c>
      <c r="E21" s="1" t="s">
        <v>113</v>
      </c>
      <c r="F21" s="1" t="s">
        <v>114</v>
      </c>
      <c r="G21" s="1" t="s">
        <v>130</v>
      </c>
      <c r="I21" s="1" t="s">
        <v>116</v>
      </c>
      <c r="J21" s="1" t="s">
        <v>117</v>
      </c>
      <c r="K21" s="17">
        <v>960.3</v>
      </c>
      <c r="L21" s="17">
        <v>0</v>
      </c>
      <c r="M21" s="17">
        <v>10.039999999999999</v>
      </c>
      <c r="N21" s="17">
        <v>28924.26</v>
      </c>
      <c r="O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28924.235999999994</v>
      </c>
      <c r="P21" s="17">
        <f>Таблица82343[[#This Row],[Начисленовзносов  расчетное]]-Таблица82343[[#This Row],[Начислено взносов по отчету УК, руб,]]</f>
        <v>-2.4000000004889444E-2</v>
      </c>
      <c r="Q21" s="17">
        <v>27372.04</v>
      </c>
      <c r="R21" s="22">
        <f>Таблица82343[[#This Row],[ПОСТУПИЛО ВЗНОСОВ ПО БАНКОВСКОЙ ВЫПИСКЕ]]-Таблица82343[[#This Row],[Оплачено пени, руб,]]</f>
        <v>27372.04</v>
      </c>
      <c r="S21" s="17">
        <f t="shared" si="1"/>
        <v>1552.2199999999975</v>
      </c>
      <c r="T21" s="17">
        <v>0</v>
      </c>
      <c r="U21" s="17">
        <v>0</v>
      </c>
      <c r="V21" s="17">
        <v>165.7</v>
      </c>
      <c r="W21" s="17">
        <v>0</v>
      </c>
      <c r="X21" s="17">
        <v>0</v>
      </c>
      <c r="Y21" s="17">
        <v>0</v>
      </c>
      <c r="Z21" s="17">
        <v>0</v>
      </c>
      <c r="AA21" s="22">
        <v>154534.03</v>
      </c>
      <c r="AB21" s="16">
        <v>126996.29</v>
      </c>
      <c r="AC21" s="17">
        <v>154534.03</v>
      </c>
      <c r="AD21" s="17">
        <v>0</v>
      </c>
      <c r="AE21" s="3"/>
      <c r="AF21" s="1" t="s">
        <v>129</v>
      </c>
      <c r="AG21" s="1">
        <v>126996.29</v>
      </c>
    </row>
    <row r="22" spans="2:33" ht="30">
      <c r="B22" s="2" t="s">
        <v>1802</v>
      </c>
      <c r="C22" s="1" t="s">
        <v>131</v>
      </c>
      <c r="D22" s="1" t="s">
        <v>83</v>
      </c>
      <c r="E22" s="1" t="s">
        <v>132</v>
      </c>
      <c r="F22" s="1" t="s">
        <v>133</v>
      </c>
      <c r="G22" s="1" t="s">
        <v>115</v>
      </c>
      <c r="I22" s="1" t="s">
        <v>116</v>
      </c>
      <c r="J22" s="1" t="s">
        <v>117</v>
      </c>
      <c r="K22" s="17">
        <v>976.2</v>
      </c>
      <c r="L22" s="17">
        <v>0</v>
      </c>
      <c r="M22" s="17">
        <v>10.039999999999999</v>
      </c>
      <c r="N22" s="17">
        <v>29403.15</v>
      </c>
      <c r="O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29403.144</v>
      </c>
      <c r="P22" s="17">
        <f>Таблица82343[[#This Row],[Начисленовзносов  расчетное]]-Таблица82343[[#This Row],[Начислено взносов по отчету УК, руб,]]</f>
        <v>-6.0000000012223609E-3</v>
      </c>
      <c r="Q22" s="17">
        <v>26667.62</v>
      </c>
      <c r="R22" s="22">
        <f>Таблица82343[[#This Row],[ПОСТУПИЛО ВЗНОСОВ ПО БАНКОВСКОЙ ВЫПИСКЕ]]-Таблица82343[[#This Row],[Оплачено пени, руб,]]</f>
        <v>26667.62</v>
      </c>
      <c r="S22" s="17">
        <f t="shared" si="1"/>
        <v>2735.5300000000025</v>
      </c>
      <c r="T22" s="17">
        <v>0</v>
      </c>
      <c r="U22" s="17">
        <v>0</v>
      </c>
      <c r="V22" s="17">
        <v>260.35000000000002</v>
      </c>
      <c r="W22" s="17">
        <v>0</v>
      </c>
      <c r="X22" s="17">
        <v>0</v>
      </c>
      <c r="Y22" s="17">
        <v>0</v>
      </c>
      <c r="Z22" s="17">
        <v>0</v>
      </c>
      <c r="AA22" s="22">
        <v>222842.54</v>
      </c>
      <c r="AB22" s="16">
        <v>195914.57</v>
      </c>
      <c r="AC22" s="17">
        <v>222842.54</v>
      </c>
      <c r="AD22" s="17">
        <v>0</v>
      </c>
      <c r="AE22" s="3"/>
      <c r="AF22" s="1" t="s">
        <v>131</v>
      </c>
      <c r="AG22" s="1">
        <v>195914.57</v>
      </c>
    </row>
    <row r="23" spans="2:33" ht="30">
      <c r="B23" s="2" t="s">
        <v>1802</v>
      </c>
      <c r="C23" s="1" t="s">
        <v>134</v>
      </c>
      <c r="D23" s="1" t="s">
        <v>83</v>
      </c>
      <c r="E23" s="1" t="s">
        <v>113</v>
      </c>
      <c r="F23" s="1" t="s">
        <v>114</v>
      </c>
      <c r="G23" s="1" t="s">
        <v>135</v>
      </c>
      <c r="I23" s="1" t="s">
        <v>116</v>
      </c>
      <c r="J23" s="1" t="s">
        <v>117</v>
      </c>
      <c r="K23" s="17">
        <v>987.6</v>
      </c>
      <c r="L23" s="17">
        <v>0</v>
      </c>
      <c r="M23" s="17">
        <v>10.039999999999999</v>
      </c>
      <c r="N23" s="17">
        <v>29746.560000000001</v>
      </c>
      <c r="O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29746.511999999999</v>
      </c>
      <c r="P23" s="17">
        <f>Таблица82343[[#This Row],[Начисленовзносов  расчетное]]-Таблица82343[[#This Row],[Начислено взносов по отчету УК, руб,]]</f>
        <v>-4.8000000002502929E-2</v>
      </c>
      <c r="Q23" s="17">
        <v>24138.28</v>
      </c>
      <c r="R23" s="22">
        <f>Таблица82343[[#This Row],[ПОСТУПИЛО ВЗНОСОВ ПО БАНКОВСКОЙ ВЫПИСКЕ]]-Таблица82343[[#This Row],[Оплачено пени, руб,]]</f>
        <v>24138.28</v>
      </c>
      <c r="S23" s="17">
        <f t="shared" si="1"/>
        <v>5608.2800000000025</v>
      </c>
      <c r="T23" s="17">
        <v>0</v>
      </c>
      <c r="U23" s="17">
        <v>0</v>
      </c>
      <c r="V23" s="17">
        <v>1198.03</v>
      </c>
      <c r="W23" s="17">
        <v>0</v>
      </c>
      <c r="X23" s="17">
        <v>0</v>
      </c>
      <c r="Y23" s="17">
        <v>0</v>
      </c>
      <c r="Z23" s="17">
        <v>0</v>
      </c>
      <c r="AA23" s="22">
        <v>899121.8600000001</v>
      </c>
      <c r="AB23" s="16">
        <v>873785.55</v>
      </c>
      <c r="AC23" s="17">
        <v>899121.86</v>
      </c>
      <c r="AD23" s="17">
        <v>0</v>
      </c>
      <c r="AE23" s="3"/>
      <c r="AF23" s="1" t="s">
        <v>134</v>
      </c>
      <c r="AG23" s="1">
        <v>873785.55</v>
      </c>
    </row>
    <row r="24" spans="2:33" ht="30">
      <c r="B24" s="2" t="s">
        <v>1802</v>
      </c>
      <c r="C24" s="1" t="s">
        <v>136</v>
      </c>
      <c r="D24" s="1" t="s">
        <v>83</v>
      </c>
      <c r="E24" s="1" t="s">
        <v>113</v>
      </c>
      <c r="F24" s="1" t="s">
        <v>114</v>
      </c>
      <c r="G24" s="1" t="s">
        <v>93</v>
      </c>
      <c r="I24" s="1" t="s">
        <v>116</v>
      </c>
      <c r="J24" s="1" t="s">
        <v>117</v>
      </c>
      <c r="K24" s="17">
        <v>988.7</v>
      </c>
      <c r="L24" s="17">
        <v>0</v>
      </c>
      <c r="M24" s="17">
        <v>10.039999999999999</v>
      </c>
      <c r="N24" s="17">
        <v>29779.68</v>
      </c>
      <c r="O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29779.644</v>
      </c>
      <c r="P24" s="17">
        <f>Таблица82343[[#This Row],[Начисленовзносов  расчетное]]-Таблица82343[[#This Row],[Начислено взносов по отчету УК, руб,]]</f>
        <v>-3.6000000000058208E-2</v>
      </c>
      <c r="Q24" s="17">
        <v>27824.16</v>
      </c>
      <c r="R24" s="22">
        <f>Таблица82343[[#This Row],[ПОСТУПИЛО ВЗНОСОВ ПО БАНКОВСКОЙ ВЫПИСКЕ]]-Таблица82343[[#This Row],[Оплачено пени, руб,]]</f>
        <v>27824.16</v>
      </c>
      <c r="S24" s="17">
        <f t="shared" si="1"/>
        <v>1955.5200000000004</v>
      </c>
      <c r="T24" s="17">
        <v>0</v>
      </c>
      <c r="U24" s="17">
        <v>0</v>
      </c>
      <c r="V24" s="17">
        <v>541.9</v>
      </c>
      <c r="W24" s="17">
        <v>0</v>
      </c>
      <c r="X24" s="17">
        <v>0</v>
      </c>
      <c r="Y24" s="17">
        <v>0</v>
      </c>
      <c r="Z24" s="17">
        <v>0</v>
      </c>
      <c r="AA24" s="22">
        <v>427962.9</v>
      </c>
      <c r="AB24" s="16">
        <v>399596.84</v>
      </c>
      <c r="AC24" s="17">
        <v>427962.9</v>
      </c>
      <c r="AD24" s="17">
        <v>0</v>
      </c>
      <c r="AE24" s="3"/>
      <c r="AF24" s="1" t="s">
        <v>136</v>
      </c>
      <c r="AG24" s="1">
        <v>399596.84</v>
      </c>
    </row>
    <row r="25" spans="2:33" ht="30">
      <c r="B25" s="2" t="s">
        <v>1802</v>
      </c>
      <c r="C25" s="1" t="s">
        <v>137</v>
      </c>
      <c r="D25" s="1" t="s">
        <v>83</v>
      </c>
      <c r="E25" s="1" t="s">
        <v>132</v>
      </c>
      <c r="F25" s="1" t="s">
        <v>133</v>
      </c>
      <c r="G25" s="1" t="s">
        <v>138</v>
      </c>
      <c r="I25" s="1" t="s">
        <v>116</v>
      </c>
      <c r="J25" s="1" t="s">
        <v>117</v>
      </c>
      <c r="K25" s="17">
        <v>1000.8</v>
      </c>
      <c r="L25" s="17">
        <v>0</v>
      </c>
      <c r="M25" s="17">
        <v>10.039999999999999</v>
      </c>
      <c r="N25" s="17">
        <v>30144.12</v>
      </c>
      <c r="O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30144.095999999994</v>
      </c>
      <c r="P25" s="17">
        <f>Таблица82343[[#This Row],[Начисленовзносов  расчетное]]-Таблица82343[[#This Row],[Начислено взносов по отчету УК, руб,]]</f>
        <v>-2.4000000004889444E-2</v>
      </c>
      <c r="Q25" s="17">
        <v>30148.86</v>
      </c>
      <c r="R25" s="22">
        <f>Таблица82343[[#This Row],[ПОСТУПИЛО ВЗНОСОВ ПО БАНКОВСКОЙ ВЫПИСКЕ]]-Таблица82343[[#This Row],[Оплачено пени, руб,]]</f>
        <v>30148.86</v>
      </c>
      <c r="S25" s="17">
        <f t="shared" si="1"/>
        <v>-4.7400000000016007</v>
      </c>
      <c r="T25" s="17">
        <v>0</v>
      </c>
      <c r="U25" s="17">
        <v>0</v>
      </c>
      <c r="V25" s="17">
        <v>313.02999999999997</v>
      </c>
      <c r="W25" s="17">
        <v>0</v>
      </c>
      <c r="X25" s="17">
        <v>0</v>
      </c>
      <c r="Y25" s="17">
        <v>0</v>
      </c>
      <c r="Z25" s="17">
        <v>5387</v>
      </c>
      <c r="AA25" s="22">
        <v>261425.69</v>
      </c>
      <c r="AB25" s="16">
        <v>236350.8</v>
      </c>
      <c r="AC25" s="17">
        <v>261425.69</v>
      </c>
      <c r="AD25" s="17">
        <v>0</v>
      </c>
      <c r="AE25" s="3"/>
      <c r="AF25" s="1" t="s">
        <v>137</v>
      </c>
      <c r="AG25" s="1">
        <v>236350.8</v>
      </c>
    </row>
    <row r="26" spans="2:33" ht="30">
      <c r="B26" s="2" t="s">
        <v>1802</v>
      </c>
      <c r="C26" s="1" t="s">
        <v>139</v>
      </c>
      <c r="D26" s="1" t="s">
        <v>66</v>
      </c>
      <c r="E26" s="1" t="s">
        <v>140</v>
      </c>
      <c r="F26" s="1" t="s">
        <v>141</v>
      </c>
      <c r="G26" s="1" t="s">
        <v>142</v>
      </c>
      <c r="I26" s="1" t="s">
        <v>143</v>
      </c>
      <c r="J26" s="1" t="s">
        <v>71</v>
      </c>
      <c r="K26" s="17">
        <v>1083.3</v>
      </c>
      <c r="L26" s="17">
        <v>0</v>
      </c>
      <c r="M26" s="17">
        <v>9.66</v>
      </c>
      <c r="N26" s="17">
        <v>10464.700000000001</v>
      </c>
      <c r="O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31394.033999999996</v>
      </c>
      <c r="P26" s="17">
        <f>Таблица82343[[#This Row],[Начисленовзносов  расчетное]]-Таблица82343[[#This Row],[Начислено взносов по отчету УК, руб,]]</f>
        <v>20929.333999999995</v>
      </c>
      <c r="Q26" s="17">
        <v>18693.939999999999</v>
      </c>
      <c r="R26" s="22">
        <f>Таблица82343[[#This Row],[ПОСТУПИЛО ВЗНОСОВ ПО БАНКОВСКОЙ ВЫПИСКЕ]]-Таблица82343[[#This Row],[Оплачено пени, руб,]]</f>
        <v>18693.939999999999</v>
      </c>
      <c r="S26" s="17">
        <f t="shared" si="1"/>
        <v>-7305.0999999999976</v>
      </c>
      <c r="T26" s="17">
        <v>924.14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22">
        <v>312385.22000000003</v>
      </c>
      <c r="AB26" s="16">
        <v>293691.28000000003</v>
      </c>
      <c r="AC26" s="17">
        <v>312385.21999999997</v>
      </c>
      <c r="AD26" s="17">
        <v>0</v>
      </c>
      <c r="AE26" s="3" t="s">
        <v>1808</v>
      </c>
      <c r="AF26" s="1" t="s">
        <v>139</v>
      </c>
      <c r="AG26" s="1">
        <v>293691.28000000003</v>
      </c>
    </row>
    <row r="27" spans="2:33" ht="30">
      <c r="B27" s="2" t="s">
        <v>1802</v>
      </c>
      <c r="C27" s="1" t="s">
        <v>144</v>
      </c>
      <c r="D27" s="1" t="s">
        <v>66</v>
      </c>
      <c r="E27" s="1" t="s">
        <v>140</v>
      </c>
      <c r="F27" s="1" t="s">
        <v>141</v>
      </c>
      <c r="G27" s="1" t="s">
        <v>145</v>
      </c>
      <c r="I27" s="1" t="s">
        <v>143</v>
      </c>
      <c r="J27" s="1" t="s">
        <v>71</v>
      </c>
      <c r="K27" s="17">
        <v>1109.0999999999999</v>
      </c>
      <c r="L27" s="17">
        <v>0</v>
      </c>
      <c r="M27" s="17">
        <v>9.66</v>
      </c>
      <c r="N27" s="17">
        <v>10713.92</v>
      </c>
      <c r="O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32141.717999999997</v>
      </c>
      <c r="P27" s="17">
        <f>Таблица82343[[#This Row],[Начисленовзносов  расчетное]]-Таблица82343[[#This Row],[Начислено взносов по отчету УК, руб,]]</f>
        <v>21427.797999999995</v>
      </c>
      <c r="Q27" s="17">
        <v>9799.2900000000009</v>
      </c>
      <c r="R27" s="22">
        <f>Таблица82343[[#This Row],[ПОСТУПИЛО ВЗНОСОВ ПО БАНКОВСКОЙ ВЫПИСКЕ]]-Таблица82343[[#This Row],[Оплачено пени, руб,]]</f>
        <v>9780.75</v>
      </c>
      <c r="S27" s="17">
        <f t="shared" si="1"/>
        <v>1868.23</v>
      </c>
      <c r="T27" s="17">
        <v>953.6</v>
      </c>
      <c r="U27" s="17">
        <v>18.54</v>
      </c>
      <c r="V27" s="17">
        <v>0</v>
      </c>
      <c r="W27" s="141">
        <v>0</v>
      </c>
      <c r="X27" s="17">
        <v>0</v>
      </c>
      <c r="Y27" s="17">
        <v>0</v>
      </c>
      <c r="Z27" s="17">
        <v>0</v>
      </c>
      <c r="AA27" s="22">
        <v>310269.44999999995</v>
      </c>
      <c r="AB27" s="16">
        <v>300470.15999999997</v>
      </c>
      <c r="AC27" s="17">
        <v>310269.45</v>
      </c>
      <c r="AD27" s="17">
        <v>0</v>
      </c>
      <c r="AE27" s="3" t="s">
        <v>1808</v>
      </c>
      <c r="AF27" s="1" t="s">
        <v>144</v>
      </c>
      <c r="AG27" s="1">
        <v>300470.15999999997</v>
      </c>
    </row>
    <row r="28" spans="2:33" ht="30">
      <c r="B28" s="2" t="s">
        <v>1802</v>
      </c>
      <c r="C28" s="1" t="s">
        <v>146</v>
      </c>
      <c r="D28" s="1" t="s">
        <v>83</v>
      </c>
      <c r="E28" s="1" t="s">
        <v>109</v>
      </c>
      <c r="F28" s="1" t="s">
        <v>147</v>
      </c>
      <c r="G28" s="1" t="s">
        <v>148</v>
      </c>
      <c r="I28" s="1" t="s">
        <v>149</v>
      </c>
      <c r="J28" s="1" t="s">
        <v>87</v>
      </c>
      <c r="K28" s="17">
        <v>1118.7</v>
      </c>
      <c r="L28" s="17">
        <v>0</v>
      </c>
      <c r="M28" s="17">
        <v>9.66</v>
      </c>
      <c r="N28" s="17">
        <v>32419.925999999999</v>
      </c>
      <c r="O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32419.926000000003</v>
      </c>
      <c r="P28" s="17">
        <f>Таблица82343[[#This Row],[Начисленовзносов  расчетное]]-Таблица82343[[#This Row],[Начислено взносов по отчету УК, руб,]]</f>
        <v>0</v>
      </c>
      <c r="Q28" s="17">
        <v>27900.400000000001</v>
      </c>
      <c r="R28" s="22">
        <f>Таблица82343[[#This Row],[ПОСТУПИЛО ВЗНОСОВ ПО БАНКОВСКОЙ ВЫПИСКЕ]]-Таблица82343[[#This Row],[Оплачено пени, руб,]]</f>
        <v>18305.050000000003</v>
      </c>
      <c r="S28" s="17">
        <f t="shared" si="1"/>
        <v>17343.175999999999</v>
      </c>
      <c r="T28" s="17">
        <v>12823.65</v>
      </c>
      <c r="U28" s="17">
        <v>9595.35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22">
        <v>365995.49000000005</v>
      </c>
      <c r="AB28" s="16">
        <v>338095.09</v>
      </c>
      <c r="AC28" s="17">
        <v>365995.49000000005</v>
      </c>
      <c r="AD28" s="17">
        <v>0</v>
      </c>
      <c r="AE28" s="3"/>
      <c r="AF28" s="1" t="s">
        <v>146</v>
      </c>
      <c r="AG28" s="1">
        <v>338095.09</v>
      </c>
    </row>
    <row r="29" spans="2:33" ht="30">
      <c r="B29" s="2" t="s">
        <v>1802</v>
      </c>
      <c r="C29" s="1" t="s">
        <v>150</v>
      </c>
      <c r="D29" s="1" t="s">
        <v>83</v>
      </c>
      <c r="E29" s="1" t="s">
        <v>151</v>
      </c>
      <c r="F29" s="1" t="s">
        <v>152</v>
      </c>
      <c r="G29" s="1" t="s">
        <v>89</v>
      </c>
      <c r="I29" s="1" t="s">
        <v>116</v>
      </c>
      <c r="J29" s="1" t="s">
        <v>117</v>
      </c>
      <c r="K29" s="17">
        <v>1125.5</v>
      </c>
      <c r="L29" s="17">
        <v>0</v>
      </c>
      <c r="M29" s="17">
        <v>9.66</v>
      </c>
      <c r="N29" s="17">
        <v>32617.02</v>
      </c>
      <c r="O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32616.99</v>
      </c>
      <c r="P29" s="17">
        <f>Таблица82343[[#This Row],[Начисленовзносов  расчетное]]-Таблица82343[[#This Row],[Начислено взносов по отчету УК, руб,]]</f>
        <v>-2.9999999998835847E-2</v>
      </c>
      <c r="Q29" s="17">
        <v>28252.63</v>
      </c>
      <c r="R29" s="22">
        <f>Таблица82343[[#This Row],[ПОСТУПИЛО ВЗНОСОВ ПО БАНКОВСКОЙ ВЫПИСКЕ]]-Таблица82343[[#This Row],[Оплачено пени, руб,]]</f>
        <v>28252.63</v>
      </c>
      <c r="S29" s="17">
        <f t="shared" si="1"/>
        <v>4364.3899999999994</v>
      </c>
      <c r="T29" s="17">
        <v>0</v>
      </c>
      <c r="U29" s="17">
        <v>0</v>
      </c>
      <c r="V29" s="17">
        <v>850.18</v>
      </c>
      <c r="W29" s="17">
        <v>0</v>
      </c>
      <c r="X29" s="17">
        <v>0</v>
      </c>
      <c r="Y29" s="17">
        <v>0</v>
      </c>
      <c r="Z29" s="17">
        <v>0</v>
      </c>
      <c r="AA29" s="22">
        <v>1049119.3500000001</v>
      </c>
      <c r="AB29" s="16">
        <v>1020016.54</v>
      </c>
      <c r="AC29" s="17">
        <v>1049119.3500000001</v>
      </c>
      <c r="AD29" s="17">
        <v>0</v>
      </c>
      <c r="AE29" s="3"/>
      <c r="AF29" s="1" t="s">
        <v>150</v>
      </c>
      <c r="AG29" s="1">
        <v>1020016.54</v>
      </c>
    </row>
    <row r="30" spans="2:33" ht="30">
      <c r="B30" s="2" t="s">
        <v>1802</v>
      </c>
      <c r="C30" s="1" t="s">
        <v>153</v>
      </c>
      <c r="D30" s="1" t="s">
        <v>33</v>
      </c>
      <c r="E30" s="1" t="s">
        <v>154</v>
      </c>
      <c r="F30" s="1" t="s">
        <v>155</v>
      </c>
      <c r="G30" s="1" t="s">
        <v>156</v>
      </c>
      <c r="I30" s="1" t="s">
        <v>157</v>
      </c>
      <c r="J30" s="1" t="s">
        <v>158</v>
      </c>
      <c r="K30" s="17">
        <v>847.9</v>
      </c>
      <c r="L30" s="17">
        <v>346.5</v>
      </c>
      <c r="M30" s="17">
        <v>9.66</v>
      </c>
      <c r="N30" s="17">
        <v>34613.71</v>
      </c>
      <c r="O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34613.712</v>
      </c>
      <c r="P30" s="17">
        <f>Таблица82343[[#This Row],[Начисленовзносов  расчетное]]-Таблица82343[[#This Row],[Начислено взносов по отчету УК, руб,]]</f>
        <v>2.0000000004074536E-3</v>
      </c>
      <c r="Q30" s="17">
        <v>29560.66</v>
      </c>
      <c r="R30" s="22">
        <f>Таблица82343[[#This Row],[ПОСТУПИЛО ВЗНОСОВ ПО БАНКОВСКОЙ ВЫПИСКЕ]]-Таблица82343[[#This Row],[Оплачено пени, руб,]]</f>
        <v>29124.15</v>
      </c>
      <c r="S30" s="17">
        <f t="shared" si="1"/>
        <v>8453.3099999999977</v>
      </c>
      <c r="T30" s="17">
        <v>3400.26</v>
      </c>
      <c r="U30" s="17">
        <v>436.51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22">
        <v>783447.65</v>
      </c>
      <c r="AB30" s="16">
        <v>753886.99</v>
      </c>
      <c r="AC30" s="17">
        <v>783447.65</v>
      </c>
      <c r="AD30" s="17">
        <v>0</v>
      </c>
      <c r="AE30" s="3"/>
      <c r="AF30" s="1" t="s">
        <v>153</v>
      </c>
      <c r="AG30" s="1">
        <v>753886.99</v>
      </c>
    </row>
    <row r="31" spans="2:33" ht="45">
      <c r="B31" s="2" t="s">
        <v>1802</v>
      </c>
      <c r="C31" s="1" t="s">
        <v>159</v>
      </c>
      <c r="D31" s="1" t="s">
        <v>66</v>
      </c>
      <c r="E31" s="1" t="s">
        <v>160</v>
      </c>
      <c r="F31" s="1" t="s">
        <v>161</v>
      </c>
      <c r="G31" s="1" t="s">
        <v>162</v>
      </c>
      <c r="I31" s="1" t="s">
        <v>70</v>
      </c>
      <c r="J31" s="1" t="s">
        <v>71</v>
      </c>
      <c r="K31" s="17">
        <v>1231.3</v>
      </c>
      <c r="L31" s="17">
        <v>414.4</v>
      </c>
      <c r="M31" s="17">
        <v>9.66</v>
      </c>
      <c r="N31" s="17">
        <f>11991.91+23983.82</f>
        <v>35975.729999999996</v>
      </c>
      <c r="O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47692.385999999999</v>
      </c>
      <c r="P31" s="17">
        <f>Таблица82343[[#This Row],[Начисленовзносов  расчетное]]-Таблица82343[[#This Row],[Начислено взносов по отчету УК, руб,]]</f>
        <v>11716.656000000003</v>
      </c>
      <c r="Q31" s="17">
        <v>22865.32</v>
      </c>
      <c r="R31" s="22">
        <f>Таблица82343[[#This Row],[ПОСТУПИЛО ВЗНОСОВ ПО БАНКОВСКОЙ ВЫПИСКЕ]]-Таблица82343[[#This Row],[Оплачено пени, руб,]]</f>
        <v>22863.22</v>
      </c>
      <c r="S31" s="17">
        <f t="shared" si="1"/>
        <v>13750.189999999995</v>
      </c>
      <c r="T31" s="17">
        <v>639.78</v>
      </c>
      <c r="U31" s="17">
        <v>2.1</v>
      </c>
      <c r="V31" s="17">
        <v>1322.57</v>
      </c>
      <c r="W31" s="17">
        <v>0</v>
      </c>
      <c r="X31" s="17">
        <v>0</v>
      </c>
      <c r="Y31" s="17">
        <v>0</v>
      </c>
      <c r="Z31" s="17">
        <v>0</v>
      </c>
      <c r="AA31" s="22">
        <v>1081611.1199999999</v>
      </c>
      <c r="AB31" s="16">
        <v>1057423.23</v>
      </c>
      <c r="AC31" s="17">
        <v>1081611.1200000001</v>
      </c>
      <c r="AD31" s="17">
        <v>0</v>
      </c>
      <c r="AE31" s="3" t="s">
        <v>163</v>
      </c>
      <c r="AF31" s="1" t="s">
        <v>159</v>
      </c>
      <c r="AG31" s="1">
        <v>1057423.23</v>
      </c>
    </row>
    <row r="32" spans="2:33" ht="30">
      <c r="B32" s="2" t="s">
        <v>1802</v>
      </c>
      <c r="C32" s="1" t="s">
        <v>164</v>
      </c>
      <c r="D32" s="1" t="s">
        <v>33</v>
      </c>
      <c r="E32" s="1" t="s">
        <v>165</v>
      </c>
      <c r="F32" s="1" t="s">
        <v>166</v>
      </c>
      <c r="G32" s="1" t="s">
        <v>167</v>
      </c>
      <c r="I32" s="1" t="s">
        <v>1809</v>
      </c>
      <c r="J32" s="1" t="s">
        <v>169</v>
      </c>
      <c r="K32" s="17">
        <v>2614.6999999999998</v>
      </c>
      <c r="L32" s="17">
        <v>1120.0999999999999</v>
      </c>
      <c r="M32" s="17">
        <v>9.66</v>
      </c>
      <c r="N32" s="17">
        <v>108234.48</v>
      </c>
      <c r="O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108234.504</v>
      </c>
      <c r="P32" s="17">
        <f>Таблица82343[[#This Row],[Начисленовзносов  расчетное]]-Таблица82343[[#This Row],[Начислено взносов по отчету УК, руб,]]</f>
        <v>2.4000000004889444E-2</v>
      </c>
      <c r="Q32" s="17">
        <v>92568.77</v>
      </c>
      <c r="R32" s="22">
        <f>Таблица82343[[#This Row],[ПОСТУПИЛО ВЗНОСОВ ПО БАНКОВСКОЙ ВЫПИСКЕ]]-Таблица82343[[#This Row],[Оплачено пени, руб,]]</f>
        <v>92184.650000000009</v>
      </c>
      <c r="S32" s="17">
        <f t="shared" si="1"/>
        <v>16469.719999999987</v>
      </c>
      <c r="T32" s="17">
        <v>804.01</v>
      </c>
      <c r="U32" s="17">
        <v>384.12</v>
      </c>
      <c r="V32" s="17">
        <v>2095.34</v>
      </c>
      <c r="W32" s="17">
        <v>0</v>
      </c>
      <c r="X32" s="17">
        <v>0</v>
      </c>
      <c r="Y32" s="17">
        <v>0</v>
      </c>
      <c r="Z32" s="17">
        <v>0</v>
      </c>
      <c r="AA32" s="22">
        <v>1761963.2100000002</v>
      </c>
      <c r="AB32" s="16">
        <v>1667299.1</v>
      </c>
      <c r="AC32" s="17">
        <v>1761963.21</v>
      </c>
      <c r="AD32" s="17">
        <v>0</v>
      </c>
      <c r="AE32" s="3"/>
      <c r="AF32" s="1" t="s">
        <v>164</v>
      </c>
      <c r="AG32" s="1">
        <v>1667299.1</v>
      </c>
    </row>
    <row r="33" spans="2:33" ht="30">
      <c r="B33" s="2" t="s">
        <v>1802</v>
      </c>
      <c r="C33" s="1" t="s">
        <v>170</v>
      </c>
      <c r="D33" s="1" t="s">
        <v>33</v>
      </c>
      <c r="E33" s="1" t="s">
        <v>171</v>
      </c>
      <c r="F33" s="1" t="s">
        <v>172</v>
      </c>
      <c r="G33" s="1" t="s">
        <v>173</v>
      </c>
      <c r="I33" s="1" t="s">
        <v>174</v>
      </c>
      <c r="J33" s="1" t="s">
        <v>175</v>
      </c>
      <c r="K33" s="17">
        <v>1187.9000000000001</v>
      </c>
      <c r="L33" s="17">
        <v>76</v>
      </c>
      <c r="M33" s="17">
        <v>9.66</v>
      </c>
      <c r="N33" s="17">
        <v>36627.839999999997</v>
      </c>
      <c r="O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36627.822</v>
      </c>
      <c r="P33" s="17">
        <f>Таблица82343[[#This Row],[Начисленовзносов  расчетное]]-Таблица82343[[#This Row],[Начислено взносов по отчету УК, руб,]]</f>
        <v>-1.7999999996391125E-2</v>
      </c>
      <c r="Q33" s="17">
        <v>32957.019999999997</v>
      </c>
      <c r="R33" s="22">
        <f>Таблица82343[[#This Row],[ПОСТУПИЛО ВЗНОСОВ ПО БАНКОВСКОЙ ВЫПИСКЕ]]-Таблица82343[[#This Row],[Оплачено пени, руб,]]</f>
        <v>32957.019999999997</v>
      </c>
      <c r="S33" s="17">
        <f t="shared" si="1"/>
        <v>3670.8199999999997</v>
      </c>
      <c r="T33" s="17">
        <v>0</v>
      </c>
      <c r="U33" s="17">
        <v>0</v>
      </c>
      <c r="V33" s="17">
        <v>3054.14</v>
      </c>
      <c r="W33" s="17">
        <v>0</v>
      </c>
      <c r="X33" s="17">
        <v>0</v>
      </c>
      <c r="Y33" s="17">
        <v>0</v>
      </c>
      <c r="Z33" s="17">
        <v>0</v>
      </c>
      <c r="AA33" s="22">
        <v>438308.57999999996</v>
      </c>
      <c r="AB33" s="16">
        <v>402297.42</v>
      </c>
      <c r="AC33" s="17">
        <v>438308.58</v>
      </c>
      <c r="AD33" s="17">
        <v>0</v>
      </c>
      <c r="AE33" s="3"/>
      <c r="AF33" s="1" t="s">
        <v>170</v>
      </c>
      <c r="AG33" s="1">
        <v>402297.42</v>
      </c>
    </row>
    <row r="34" spans="2:33" ht="30">
      <c r="B34" s="2" t="s">
        <v>1802</v>
      </c>
      <c r="C34" s="1" t="s">
        <v>176</v>
      </c>
      <c r="D34" s="1" t="s">
        <v>83</v>
      </c>
      <c r="E34" s="1" t="s">
        <v>177</v>
      </c>
      <c r="F34" s="1" t="s">
        <v>178</v>
      </c>
      <c r="G34" s="1" t="s">
        <v>179</v>
      </c>
      <c r="I34" s="1" t="s">
        <v>180</v>
      </c>
      <c r="J34" s="1" t="s">
        <v>181</v>
      </c>
      <c r="K34" s="17">
        <v>1268.5</v>
      </c>
      <c r="L34" s="17">
        <v>0</v>
      </c>
      <c r="M34" s="17">
        <v>9.66</v>
      </c>
      <c r="N34" s="17">
        <v>36761.19</v>
      </c>
      <c r="O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36761.129999999997</v>
      </c>
      <c r="P34" s="17">
        <f>Таблица82343[[#This Row],[Начисленовзносов  расчетное]]-Таблица82343[[#This Row],[Начислено взносов по отчету УК, руб,]]</f>
        <v>-6.0000000004947651E-2</v>
      </c>
      <c r="Q34" s="17">
        <v>33971.35</v>
      </c>
      <c r="R34" s="22">
        <f>Таблица82343[[#This Row],[ПОСТУПИЛО ВЗНОСОВ ПО БАНКОВСКОЙ ВЫПИСКЕ]]-Таблица82343[[#This Row],[Оплачено пени, руб,]]</f>
        <v>33971.35</v>
      </c>
      <c r="S34" s="17">
        <f t="shared" si="1"/>
        <v>6483.8400000000038</v>
      </c>
      <c r="T34" s="17">
        <v>3694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22">
        <v>555712.05000000005</v>
      </c>
      <c r="AB34" s="16">
        <v>521740.7</v>
      </c>
      <c r="AC34" s="17">
        <v>555712.05000000005</v>
      </c>
      <c r="AD34" s="17">
        <v>0</v>
      </c>
      <c r="AE34" s="3"/>
      <c r="AF34" s="1" t="s">
        <v>176</v>
      </c>
      <c r="AG34" s="1">
        <v>521740.7</v>
      </c>
    </row>
    <row r="35" spans="2:33" ht="30">
      <c r="B35" s="2" t="s">
        <v>1802</v>
      </c>
      <c r="C35" s="1" t="s">
        <v>182</v>
      </c>
      <c r="D35" s="1" t="s">
        <v>83</v>
      </c>
      <c r="E35" s="1" t="s">
        <v>183</v>
      </c>
      <c r="F35" s="1" t="s">
        <v>184</v>
      </c>
      <c r="G35" s="1" t="s">
        <v>185</v>
      </c>
      <c r="I35" s="1" t="s">
        <v>180</v>
      </c>
      <c r="J35" s="1" t="s">
        <v>181</v>
      </c>
      <c r="K35" s="17">
        <v>1280.7</v>
      </c>
      <c r="L35" s="17">
        <v>0</v>
      </c>
      <c r="M35" s="17">
        <v>9.66</v>
      </c>
      <c r="N35" s="17">
        <v>37114.620000000003</v>
      </c>
      <c r="O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37114.686000000002</v>
      </c>
      <c r="P35" s="17">
        <f>Таблица82343[[#This Row],[Начисленовзносов  расчетное]]-Таблица82343[[#This Row],[Начислено взносов по отчету УК, руб,]]</f>
        <v>6.5999999998894054E-2</v>
      </c>
      <c r="Q35" s="17">
        <v>34354.67</v>
      </c>
      <c r="R35" s="17">
        <f>Q35-U35</f>
        <v>34354.67</v>
      </c>
      <c r="S35" s="17">
        <f t="shared" si="1"/>
        <v>3281.5500000000043</v>
      </c>
      <c r="T35" s="17">
        <v>521.6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426082.79</v>
      </c>
      <c r="AB35" s="16">
        <v>391728.12</v>
      </c>
      <c r="AC35" s="17">
        <v>426082.79</v>
      </c>
      <c r="AD35" s="17">
        <v>0</v>
      </c>
      <c r="AE35" s="3"/>
      <c r="AF35" s="1" t="s">
        <v>182</v>
      </c>
      <c r="AG35" s="1">
        <v>391728.12</v>
      </c>
    </row>
    <row r="36" spans="2:33" ht="30">
      <c r="B36" s="2" t="s">
        <v>1802</v>
      </c>
      <c r="C36" s="1" t="s">
        <v>186</v>
      </c>
      <c r="D36" s="1" t="s">
        <v>66</v>
      </c>
      <c r="E36" s="1" t="s">
        <v>78</v>
      </c>
      <c r="F36" s="1" t="s">
        <v>79</v>
      </c>
      <c r="G36" s="1" t="s">
        <v>115</v>
      </c>
      <c r="I36" s="1" t="s">
        <v>70</v>
      </c>
      <c r="J36" s="1" t="s">
        <v>71</v>
      </c>
      <c r="K36" s="17">
        <v>1296.0999999999999</v>
      </c>
      <c r="L36" s="17">
        <v>0</v>
      </c>
      <c r="M36" s="17">
        <v>9.66</v>
      </c>
      <c r="N36" s="17">
        <f>12520.35+25040.7</f>
        <v>37561.050000000003</v>
      </c>
      <c r="O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37560.977999999996</v>
      </c>
      <c r="P36" s="17">
        <f>Таблица82343[[#This Row],[Начисленовзносов  расчетное]]-Таблица82343[[#This Row],[Начислено взносов по отчету УК, руб,]]</f>
        <v>-7.2000000007392373E-2</v>
      </c>
      <c r="Q36" s="17">
        <v>28101.71</v>
      </c>
      <c r="R36" s="22">
        <f>Таблица82343[[#This Row],[ПОСТУПИЛО ВЗНОСОВ ПО БАНКОВСКОЙ ВЫПИСКЕ]]-Таблица82343[[#This Row],[Оплачено пени, руб,]]</f>
        <v>28101.53</v>
      </c>
      <c r="S36" s="17">
        <f t="shared" si="1"/>
        <v>9936.4400000000041</v>
      </c>
      <c r="T36" s="17">
        <v>477.1</v>
      </c>
      <c r="U36" s="17">
        <v>0.18</v>
      </c>
      <c r="V36" s="17">
        <v>1415.45</v>
      </c>
      <c r="W36" s="17">
        <v>0</v>
      </c>
      <c r="X36" s="17">
        <v>0</v>
      </c>
      <c r="Y36" s="17">
        <v>0</v>
      </c>
      <c r="Z36" s="17">
        <v>0</v>
      </c>
      <c r="AA36" s="22">
        <v>1161926.48</v>
      </c>
      <c r="AB36" s="16">
        <v>1132409.32</v>
      </c>
      <c r="AC36" s="17">
        <v>1161926.48</v>
      </c>
      <c r="AD36" s="17">
        <v>0</v>
      </c>
      <c r="AE36" s="3" t="s">
        <v>81</v>
      </c>
      <c r="AF36" s="1" t="s">
        <v>186</v>
      </c>
      <c r="AG36" s="1">
        <v>1132409.32</v>
      </c>
    </row>
    <row r="37" spans="2:33" ht="30">
      <c r="B37" s="2" t="s">
        <v>1802</v>
      </c>
      <c r="C37" s="1" t="s">
        <v>187</v>
      </c>
      <c r="D37" s="1" t="s">
        <v>66</v>
      </c>
      <c r="E37" s="1" t="s">
        <v>160</v>
      </c>
      <c r="F37" s="1" t="s">
        <v>161</v>
      </c>
      <c r="G37" s="1" t="s">
        <v>188</v>
      </c>
      <c r="I37" s="1" t="s">
        <v>189</v>
      </c>
      <c r="J37" s="1" t="s">
        <v>71</v>
      </c>
      <c r="K37" s="17">
        <v>1332.57</v>
      </c>
      <c r="L37" s="17">
        <v>0</v>
      </c>
      <c r="M37" s="17">
        <v>9.66</v>
      </c>
      <c r="N37" s="17">
        <v>38617.79</v>
      </c>
      <c r="O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38617.878600000004</v>
      </c>
      <c r="P37" s="17">
        <f>Таблица82343[[#This Row],[Начисленовзносов  расчетное]]-Таблица82343[[#This Row],[Начислено взносов по отчету УК, руб,]]</f>
        <v>8.8600000002770685E-2</v>
      </c>
      <c r="Q37" s="49">
        <v>42961.21</v>
      </c>
      <c r="R37" s="22">
        <f>Таблица82343[[#This Row],[ПОСТУПИЛО ВЗНОСОВ ПО БАНКОВСКОЙ ВЫПИСКЕ]]-Таблица82343[[#This Row],[Оплачено пени, руб,]]</f>
        <v>42929.52</v>
      </c>
      <c r="S37" s="17">
        <f t="shared" si="1"/>
        <v>-4282.0999999999958</v>
      </c>
      <c r="T37" s="17">
        <v>61.32</v>
      </c>
      <c r="U37" s="17">
        <v>31.69</v>
      </c>
      <c r="V37" s="17">
        <v>1516.21</v>
      </c>
      <c r="W37" s="17">
        <v>0</v>
      </c>
      <c r="X37" s="17">
        <v>0</v>
      </c>
      <c r="Y37" s="17">
        <v>0</v>
      </c>
      <c r="Z37" s="17">
        <v>0</v>
      </c>
      <c r="AA37" s="22">
        <v>1257992.42</v>
      </c>
      <c r="AB37" s="16">
        <v>1213515</v>
      </c>
      <c r="AC37" s="17">
        <v>1257992.42</v>
      </c>
      <c r="AD37" s="17">
        <v>0</v>
      </c>
      <c r="AE37" s="3" t="s">
        <v>190</v>
      </c>
      <c r="AF37" s="1" t="s">
        <v>187</v>
      </c>
      <c r="AG37" s="1">
        <v>1213515</v>
      </c>
    </row>
    <row r="38" spans="2:33" ht="30">
      <c r="B38" s="2" t="s">
        <v>1802</v>
      </c>
      <c r="C38" s="1" t="s">
        <v>191</v>
      </c>
      <c r="D38" s="1" t="s">
        <v>83</v>
      </c>
      <c r="E38" s="1" t="s">
        <v>151</v>
      </c>
      <c r="F38" s="1" t="s">
        <v>152</v>
      </c>
      <c r="G38" s="1" t="s">
        <v>75</v>
      </c>
      <c r="I38" s="1" t="s">
        <v>192</v>
      </c>
      <c r="J38" s="1" t="s">
        <v>87</v>
      </c>
      <c r="K38" s="17">
        <v>1410.1</v>
      </c>
      <c r="L38" s="17">
        <v>0</v>
      </c>
      <c r="M38" s="17">
        <v>9.66</v>
      </c>
      <c r="N38" s="17">
        <v>40864.699999999997</v>
      </c>
      <c r="O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40864.697999999997</v>
      </c>
      <c r="P38" s="17">
        <f>Таблица82343[[#This Row],[Начисленовзносов  расчетное]]-Таблица82343[[#This Row],[Начислено взносов по отчету УК, руб,]]</f>
        <v>-2.0000000004074536E-3</v>
      </c>
      <c r="Q38" s="17">
        <v>40004.199999999997</v>
      </c>
      <c r="R38" s="22">
        <f>Таблица82343[[#This Row],[ПОСТУПИЛО ВЗНОСОВ ПО БАНКОВСКОЙ ВЫПИСКЕ]]-Таблица82343[[#This Row],[Оплачено пени, руб,]]</f>
        <v>39987.119999999995</v>
      </c>
      <c r="S38" s="17">
        <f t="shared" si="1"/>
        <v>3806.9800000000018</v>
      </c>
      <c r="T38" s="142">
        <v>2946.48</v>
      </c>
      <c r="U38" s="142">
        <v>17.079999999999998</v>
      </c>
      <c r="V38" s="17">
        <v>1799.97</v>
      </c>
      <c r="W38" s="17">
        <v>0</v>
      </c>
      <c r="X38" s="17">
        <v>0</v>
      </c>
      <c r="Y38" s="17">
        <v>0</v>
      </c>
      <c r="Z38" s="17">
        <v>0</v>
      </c>
      <c r="AA38" s="22">
        <v>1337263.8099999998</v>
      </c>
      <c r="AB38" s="16">
        <v>1295459.6399999999</v>
      </c>
      <c r="AC38" s="17">
        <v>1337263.8099999998</v>
      </c>
      <c r="AD38" s="17">
        <v>0</v>
      </c>
      <c r="AE38" s="3"/>
      <c r="AF38" s="1" t="s">
        <v>191</v>
      </c>
      <c r="AG38" s="1">
        <v>1295459.6399999999</v>
      </c>
    </row>
    <row r="39" spans="2:33" ht="30">
      <c r="B39" s="2" t="s">
        <v>1802</v>
      </c>
      <c r="C39" s="28" t="s">
        <v>193</v>
      </c>
      <c r="D39" s="1" t="s">
        <v>33</v>
      </c>
      <c r="E39" s="1" t="s">
        <v>165</v>
      </c>
      <c r="F39" s="1" t="s">
        <v>166</v>
      </c>
      <c r="G39" s="1" t="s">
        <v>194</v>
      </c>
      <c r="I39" s="1" t="s">
        <v>195</v>
      </c>
      <c r="J39" s="1" t="s">
        <v>51</v>
      </c>
      <c r="K39" s="17">
        <v>2263.8000000000002</v>
      </c>
      <c r="L39" s="17">
        <v>403.2</v>
      </c>
      <c r="M39" s="17">
        <v>10.039999999999999</v>
      </c>
      <c r="N39" s="17">
        <v>80330.009999999995</v>
      </c>
      <c r="O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80330.039999999994</v>
      </c>
      <c r="P39" s="17">
        <f>Таблица82343[[#This Row],[Начисленовзносов  расчетное]]-Таблица82343[[#This Row],[Начислено взносов по отчету УК, руб,]]</f>
        <v>2.9999999998835847E-2</v>
      </c>
      <c r="Q39" s="143">
        <v>67651.34</v>
      </c>
      <c r="R39" s="22">
        <f>Таблица82343[[#This Row],[ПОСТУПИЛО ВЗНОСОВ ПО БАНКОВСКОЙ ВЫПИСКЕ]]-Таблица82343[[#This Row],[Оплачено пени, руб,]]</f>
        <v>67651.34</v>
      </c>
      <c r="S39" s="17">
        <f t="shared" si="1"/>
        <v>13754.879999999997</v>
      </c>
      <c r="T39" s="17">
        <v>1076.21</v>
      </c>
      <c r="U39" s="17">
        <v>0</v>
      </c>
      <c r="V39" s="49">
        <v>18904.29</v>
      </c>
      <c r="W39" s="17">
        <v>0</v>
      </c>
      <c r="X39" s="17">
        <v>0</v>
      </c>
      <c r="Y39" s="17">
        <v>0</v>
      </c>
      <c r="Z39" s="17">
        <v>0</v>
      </c>
      <c r="AA39" s="22">
        <v>2596873.7399999998</v>
      </c>
      <c r="AB39" s="16">
        <v>2510318.11</v>
      </c>
      <c r="AC39" s="17">
        <v>2596873.7400000002</v>
      </c>
      <c r="AD39" s="17">
        <v>0</v>
      </c>
      <c r="AE39" s="3"/>
      <c r="AF39" s="1" t="s">
        <v>193</v>
      </c>
      <c r="AG39" s="1">
        <v>2510318.11</v>
      </c>
    </row>
    <row r="40" spans="2:33" ht="30">
      <c r="B40" s="2" t="s">
        <v>1802</v>
      </c>
      <c r="C40" s="1" t="s">
        <v>196</v>
      </c>
      <c r="D40" s="1" t="s">
        <v>197</v>
      </c>
      <c r="E40" s="1" t="s">
        <v>198</v>
      </c>
      <c r="F40" s="1" t="s">
        <v>199</v>
      </c>
      <c r="G40" s="1" t="s">
        <v>200</v>
      </c>
      <c r="I40" s="1" t="s">
        <v>180</v>
      </c>
      <c r="J40" s="1" t="s">
        <v>181</v>
      </c>
      <c r="K40" s="17">
        <v>4361.3</v>
      </c>
      <c r="L40" s="17">
        <v>119.3</v>
      </c>
      <c r="M40" s="17">
        <v>9.66</v>
      </c>
      <c r="N40" s="17">
        <v>129847.67999999999</v>
      </c>
      <c r="O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129847.78800000002</v>
      </c>
      <c r="P40" s="17">
        <f>Таблица82343[[#This Row],[Начисленовзносов  расчетное]]-Таблица82343[[#This Row],[Начислено взносов по отчету УК, руб,]]</f>
        <v>0.1080000000220025</v>
      </c>
      <c r="Q40" s="17">
        <v>133939.01999999999</v>
      </c>
      <c r="R40" s="22">
        <f>Таблица82343[[#This Row],[ПОСТУПИЛО ВЗНОСОВ ПО БАНКОВСКОЙ ВЫПИСКЕ]]-Таблица82343[[#This Row],[Оплачено пени, руб,]]</f>
        <v>133939.01999999999</v>
      </c>
      <c r="S40" s="17">
        <f t="shared" si="1"/>
        <v>741.67000000000371</v>
      </c>
      <c r="T40" s="17">
        <v>4833.01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22">
        <v>1856169.27</v>
      </c>
      <c r="AB40" s="16">
        <v>1722230.25</v>
      </c>
      <c r="AC40" s="17">
        <v>1856169.27</v>
      </c>
      <c r="AD40" s="17">
        <v>0</v>
      </c>
      <c r="AE40" s="3"/>
      <c r="AF40" s="1" t="s">
        <v>196</v>
      </c>
      <c r="AG40" s="1">
        <v>1722230.25</v>
      </c>
    </row>
    <row r="41" spans="2:33" ht="30">
      <c r="B41" s="2" t="s">
        <v>1802</v>
      </c>
      <c r="C41" s="1" t="s">
        <v>201</v>
      </c>
      <c r="D41" s="1" t="s">
        <v>33</v>
      </c>
      <c r="E41" s="1" t="s">
        <v>202</v>
      </c>
      <c r="F41" s="1" t="s">
        <v>203</v>
      </c>
      <c r="G41" s="1" t="s">
        <v>204</v>
      </c>
      <c r="I41" s="1" t="s">
        <v>205</v>
      </c>
      <c r="J41" s="1" t="s">
        <v>206</v>
      </c>
      <c r="K41" s="17">
        <v>4459.2</v>
      </c>
      <c r="L41" s="17">
        <v>0</v>
      </c>
      <c r="M41" s="17">
        <v>10.039999999999999</v>
      </c>
      <c r="N41" s="17">
        <v>134311.07999999999</v>
      </c>
      <c r="O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134311.10399999996</v>
      </c>
      <c r="P41" s="17">
        <f>Таблица82343[[#This Row],[Начисленовзносов  расчетное]]-Таблица82343[[#This Row],[Начислено взносов по отчету УК, руб,]]</f>
        <v>2.3999999975785613E-2</v>
      </c>
      <c r="Q41" s="17">
        <v>125244.02</v>
      </c>
      <c r="R41" s="22">
        <f>Таблица82343[[#This Row],[ПОСТУПИЛО ВЗНОСОВ ПО БАНКОВСКОЙ ВЫПИСКЕ]]-Таблица82343[[#This Row],[Оплачено пени, руб,]]</f>
        <v>124520.90000000001</v>
      </c>
      <c r="S41" s="17">
        <f t="shared" si="1"/>
        <v>10527.689999999979</v>
      </c>
      <c r="T41" s="17">
        <v>1460.63</v>
      </c>
      <c r="U41" s="17">
        <v>723.12</v>
      </c>
      <c r="V41" s="17">
        <v>31878.98</v>
      </c>
      <c r="W41" s="17">
        <v>0</v>
      </c>
      <c r="X41" s="17">
        <v>0</v>
      </c>
      <c r="Y41" s="17">
        <v>0</v>
      </c>
      <c r="Z41" s="17">
        <v>0</v>
      </c>
      <c r="AA41" s="22">
        <v>4386872.09</v>
      </c>
      <c r="AB41" s="16">
        <v>4229749.09</v>
      </c>
      <c r="AC41" s="17">
        <v>4386872.09</v>
      </c>
      <c r="AD41" s="17">
        <v>0</v>
      </c>
      <c r="AE41" s="3"/>
      <c r="AF41" s="1" t="s">
        <v>201</v>
      </c>
      <c r="AG41" s="1">
        <v>4229749.09</v>
      </c>
    </row>
    <row r="42" spans="2:33" ht="30">
      <c r="B42" s="2" t="s">
        <v>1802</v>
      </c>
      <c r="C42" s="1" t="s">
        <v>207</v>
      </c>
      <c r="D42" s="1" t="s">
        <v>33</v>
      </c>
      <c r="E42" s="1" t="s">
        <v>208</v>
      </c>
      <c r="F42" s="1" t="s">
        <v>209</v>
      </c>
      <c r="G42" s="1" t="s">
        <v>210</v>
      </c>
      <c r="I42" s="1" t="s">
        <v>195</v>
      </c>
      <c r="J42" s="1" t="s">
        <v>51</v>
      </c>
      <c r="K42" s="17">
        <v>2948.7</v>
      </c>
      <c r="L42" s="17">
        <v>0</v>
      </c>
      <c r="M42" s="17">
        <v>9.66</v>
      </c>
      <c r="N42" s="17">
        <v>85453.29</v>
      </c>
      <c r="O4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85453.325999999986</v>
      </c>
      <c r="P42" s="17">
        <f>Таблица82343[[#This Row],[Начисленовзносов  расчетное]]-Таблица82343[[#This Row],[Начислено взносов по отчету УК, руб,]]</f>
        <v>3.599999999278225E-2</v>
      </c>
      <c r="Q42" s="17">
        <v>72666.789999999994</v>
      </c>
      <c r="R42" s="22">
        <f>Таблица82343[[#This Row],[ПОСТУПИЛО ВЗНОСОВ ПО БАНКОВСКОЙ ВЫПИСКЕ]]-Таблица82343[[#This Row],[Оплачено пени, руб,]]</f>
        <v>72666.789999999994</v>
      </c>
      <c r="S42" s="17">
        <f t="shared" si="1"/>
        <v>20287.349999999999</v>
      </c>
      <c r="T42" s="17">
        <v>7500.85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22">
        <v>1978095.01</v>
      </c>
      <c r="AB42" s="16">
        <v>1905428.22</v>
      </c>
      <c r="AC42" s="17">
        <v>1978095.01</v>
      </c>
      <c r="AD42" s="17">
        <v>0</v>
      </c>
      <c r="AE42" s="3"/>
      <c r="AF42" s="1" t="s">
        <v>207</v>
      </c>
      <c r="AG42" s="1">
        <v>1905428.22</v>
      </c>
    </row>
    <row r="43" spans="2:33" ht="30">
      <c r="B43" s="2" t="s">
        <v>1802</v>
      </c>
      <c r="C43" s="1" t="s">
        <v>211</v>
      </c>
      <c r="D43" s="1" t="s">
        <v>83</v>
      </c>
      <c r="E43" s="1" t="s">
        <v>41</v>
      </c>
      <c r="F43" s="1" t="s">
        <v>212</v>
      </c>
      <c r="G43" s="1" t="s">
        <v>213</v>
      </c>
      <c r="I43" s="1" t="s">
        <v>214</v>
      </c>
      <c r="J43" s="1" t="s">
        <v>87</v>
      </c>
      <c r="K43" s="17">
        <v>1604.4</v>
      </c>
      <c r="L43" s="17">
        <v>0</v>
      </c>
      <c r="M43" s="17">
        <v>9.66</v>
      </c>
      <c r="N43" s="17">
        <v>46495.51</v>
      </c>
      <c r="O4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46495.51200000001</v>
      </c>
      <c r="P43" s="17">
        <f>Таблица82343[[#This Row],[Начисленовзносов  расчетное]]-Таблица82343[[#This Row],[Начислено взносов по отчету УК, руб,]]</f>
        <v>2.0000000076834112E-3</v>
      </c>
      <c r="Q43" s="17">
        <v>59762.19</v>
      </c>
      <c r="R43" s="22">
        <f>Таблица82343[[#This Row],[ПОСТУПИЛО ВЗНОСОВ ПО БАНКОВСКОЙ ВЫПИСКЕ]]-Таблица82343[[#This Row],[Оплачено пени, руб,]]</f>
        <v>58306.850000000006</v>
      </c>
      <c r="S43" s="17">
        <f t="shared" si="1"/>
        <v>-8285.6300000000028</v>
      </c>
      <c r="T43" s="17">
        <v>4981.05</v>
      </c>
      <c r="U43" s="17">
        <v>1455.34</v>
      </c>
      <c r="V43" s="17">
        <v>1983.9</v>
      </c>
      <c r="W43" s="17">
        <v>0</v>
      </c>
      <c r="X43" s="17">
        <v>0</v>
      </c>
      <c r="Y43" s="17">
        <v>0</v>
      </c>
      <c r="Z43" s="17">
        <v>0</v>
      </c>
      <c r="AA43" s="22">
        <v>1649699.79</v>
      </c>
      <c r="AB43" s="16">
        <v>1587953.7</v>
      </c>
      <c r="AC43" s="17">
        <v>1649699.79</v>
      </c>
      <c r="AD43" s="17">
        <v>0</v>
      </c>
      <c r="AE43" s="3"/>
      <c r="AF43" s="1" t="s">
        <v>211</v>
      </c>
      <c r="AG43" s="1">
        <v>1587953.7</v>
      </c>
    </row>
    <row r="44" spans="2:33" ht="30">
      <c r="B44" s="2" t="s">
        <v>1802</v>
      </c>
      <c r="C44" s="1" t="s">
        <v>215</v>
      </c>
      <c r="D44" s="1" t="s">
        <v>66</v>
      </c>
      <c r="E44" s="1" t="s">
        <v>73</v>
      </c>
      <c r="F44" s="1" t="s">
        <v>74</v>
      </c>
      <c r="G44" s="1" t="s">
        <v>162</v>
      </c>
      <c r="I44" s="1" t="s">
        <v>76</v>
      </c>
      <c r="J44" s="1" t="s">
        <v>71</v>
      </c>
      <c r="K44" s="17">
        <v>1619.5</v>
      </c>
      <c r="L44" s="17">
        <v>0</v>
      </c>
      <c r="M44" s="17">
        <v>9.66</v>
      </c>
      <c r="N44" s="17">
        <f>31288.76+15644.38</f>
        <v>46933.14</v>
      </c>
      <c r="O4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46933.11</v>
      </c>
      <c r="P44" s="17">
        <f>Таблица82343[[#This Row],[Начисленовзносов  расчетное]]-Таблица82343[[#This Row],[Начислено взносов по отчету УК, руб,]]</f>
        <v>-2.9999999998835847E-2</v>
      </c>
      <c r="Q44" s="49">
        <v>31032.55</v>
      </c>
      <c r="R44" s="22">
        <f>Таблица82343[[#This Row],[ПОСТУПИЛО ВЗНОСОВ ПО БАНКОВСКОЙ ВЫПИСКЕ]]-Таблица82343[[#This Row],[Оплачено пени, руб,]]</f>
        <v>31023.329999999998</v>
      </c>
      <c r="S44" s="17">
        <f t="shared" si="1"/>
        <v>18462.97</v>
      </c>
      <c r="T44" s="17">
        <v>2562.38</v>
      </c>
      <c r="U44" s="17">
        <v>9.2200000000000006</v>
      </c>
      <c r="V44" s="49">
        <v>1673.37</v>
      </c>
      <c r="W44" s="17">
        <v>0</v>
      </c>
      <c r="X44" s="17">
        <v>0</v>
      </c>
      <c r="Y44" s="17">
        <v>0</v>
      </c>
      <c r="Z44" s="17">
        <v>0</v>
      </c>
      <c r="AA44" s="22">
        <v>1372203.47</v>
      </c>
      <c r="AB44" s="16">
        <v>1339497.55</v>
      </c>
      <c r="AC44" s="17">
        <v>1372203.47</v>
      </c>
      <c r="AD44" s="17">
        <v>0</v>
      </c>
      <c r="AE44" s="3" t="s">
        <v>216</v>
      </c>
      <c r="AF44" s="1" t="s">
        <v>215</v>
      </c>
      <c r="AG44" s="1">
        <v>1339497.55</v>
      </c>
    </row>
    <row r="45" spans="2:33" ht="30">
      <c r="B45" s="2" t="s">
        <v>1802</v>
      </c>
      <c r="C45" s="1" t="s">
        <v>217</v>
      </c>
      <c r="D45" s="1" t="s">
        <v>83</v>
      </c>
      <c r="E45" s="1" t="s">
        <v>183</v>
      </c>
      <c r="F45" s="1" t="s">
        <v>184</v>
      </c>
      <c r="G45" s="1" t="s">
        <v>218</v>
      </c>
      <c r="I45" s="1" t="s">
        <v>214</v>
      </c>
      <c r="J45" s="1" t="s">
        <v>87</v>
      </c>
      <c r="K45" s="17">
        <v>1664.5</v>
      </c>
      <c r="L45" s="17">
        <v>0</v>
      </c>
      <c r="M45" s="17">
        <v>9.66</v>
      </c>
      <c r="N45" s="17">
        <v>48237.21</v>
      </c>
      <c r="O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48237.21</v>
      </c>
      <c r="P45" s="17">
        <f>Таблица82343[[#This Row],[Начисленовзносов  расчетное]]-Таблица82343[[#This Row],[Начислено взносов по отчету УК, руб,]]</f>
        <v>0</v>
      </c>
      <c r="Q45" s="17">
        <v>50484.98</v>
      </c>
      <c r="R45" s="22">
        <f>Таблица82343[[#This Row],[ПОСТУПИЛО ВЗНОСОВ ПО БАНКОВСКОЙ ВЫПИСКЕ]]-Таблица82343[[#This Row],[Оплачено пени, руб,]]</f>
        <v>50484.98</v>
      </c>
      <c r="S45" s="17">
        <f t="shared" si="1"/>
        <v>-585.87000000000398</v>
      </c>
      <c r="T45" s="17">
        <v>1661.9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22">
        <v>507699.73</v>
      </c>
      <c r="AB45" s="16">
        <v>457214.75</v>
      </c>
      <c r="AC45" s="17">
        <v>507699.73</v>
      </c>
      <c r="AD45" s="17">
        <v>0</v>
      </c>
      <c r="AE45" s="3"/>
      <c r="AF45" s="1" t="s">
        <v>217</v>
      </c>
      <c r="AG45" s="1">
        <v>457214.75</v>
      </c>
    </row>
    <row r="46" spans="2:33" ht="30">
      <c r="B46" s="2" t="s">
        <v>1802</v>
      </c>
      <c r="C46" s="1" t="s">
        <v>219</v>
      </c>
      <c r="D46" s="1" t="s">
        <v>66</v>
      </c>
      <c r="E46" s="1" t="s">
        <v>160</v>
      </c>
      <c r="F46" s="1" t="s">
        <v>161</v>
      </c>
      <c r="G46" s="1" t="s">
        <v>128</v>
      </c>
      <c r="I46" s="1" t="s">
        <v>143</v>
      </c>
      <c r="J46" s="1" t="s">
        <v>71</v>
      </c>
      <c r="K46" s="17">
        <v>1150.4000000000001</v>
      </c>
      <c r="L46" s="17">
        <v>544.20000000000005</v>
      </c>
      <c r="M46" s="17">
        <v>9.66</v>
      </c>
      <c r="N46" s="17">
        <v>16369.86</v>
      </c>
      <c r="O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49109.508000000002</v>
      </c>
      <c r="P46" s="17">
        <f>Таблица82343[[#This Row],[Начисленовзносов  расчетное]]-Таблица82343[[#This Row],[Начислено взносов по отчету УК, руб,]]</f>
        <v>32739.648000000001</v>
      </c>
      <c r="Q46" s="49">
        <v>37505.339999999997</v>
      </c>
      <c r="R46" s="22">
        <f>Таблица82343[[#This Row],[ПОСТУПИЛО ВЗНОСОВ ПО БАНКОВСКОЙ ВЫПИСКЕ]]-Таблица82343[[#This Row],[Оплачено пени, руб,]]</f>
        <v>37505.339999999997</v>
      </c>
      <c r="S46" s="17">
        <f t="shared" si="1"/>
        <v>-20707.219999999998</v>
      </c>
      <c r="T46" s="17">
        <v>428.26</v>
      </c>
      <c r="U46" s="17">
        <v>0</v>
      </c>
      <c r="V46" s="49">
        <v>1870.55</v>
      </c>
      <c r="W46" s="17">
        <v>0</v>
      </c>
      <c r="X46" s="17">
        <v>0</v>
      </c>
      <c r="Y46" s="17">
        <v>0</v>
      </c>
      <c r="Z46" s="17">
        <v>0</v>
      </c>
      <c r="AA46" s="22">
        <v>1535468.74</v>
      </c>
      <c r="AB46" s="16">
        <v>1496092.85</v>
      </c>
      <c r="AC46" s="17">
        <v>1535468.74</v>
      </c>
      <c r="AD46" s="17">
        <v>0</v>
      </c>
      <c r="AE46" s="3" t="s">
        <v>1808</v>
      </c>
      <c r="AF46" s="1" t="s">
        <v>219</v>
      </c>
      <c r="AG46" s="1">
        <v>1496092.85</v>
      </c>
    </row>
    <row r="47" spans="2:33" ht="30">
      <c r="B47" s="2" t="s">
        <v>1802</v>
      </c>
      <c r="C47" s="1" t="s">
        <v>222</v>
      </c>
      <c r="D47" s="1" t="s">
        <v>197</v>
      </c>
      <c r="E47" s="1" t="s">
        <v>223</v>
      </c>
      <c r="F47" s="1" t="s">
        <v>224</v>
      </c>
      <c r="G47" s="1" t="s">
        <v>225</v>
      </c>
      <c r="I47" s="1" t="s">
        <v>226</v>
      </c>
      <c r="J47" s="1" t="s">
        <v>227</v>
      </c>
      <c r="K47" s="17">
        <v>4914.5</v>
      </c>
      <c r="L47" s="17">
        <v>0</v>
      </c>
      <c r="M47" s="17">
        <v>10.039999999999999</v>
      </c>
      <c r="N47" s="17">
        <v>148024.68</v>
      </c>
      <c r="O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148024.74</v>
      </c>
      <c r="P47" s="17">
        <f>Таблица82343[[#This Row],[Начисленовзносов  расчетное]]-Таблица82343[[#This Row],[Начислено взносов по отчету УК, руб,]]</f>
        <v>5.9999999997671694E-2</v>
      </c>
      <c r="Q47" s="17">
        <v>176780.29</v>
      </c>
      <c r="R47" s="22">
        <f>Таблица82343[[#This Row],[ПОСТУПИЛО ВЗНОСОВ ПО БАНКОВСКОЙ ВЫПИСКЕ]]-Таблица82343[[#This Row],[Оплачено пени, руб,]]</f>
        <v>176780.29</v>
      </c>
      <c r="S47" s="17">
        <f t="shared" si="1"/>
        <v>-12212.250000000015</v>
      </c>
      <c r="T47" s="17">
        <v>16543.36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22">
        <v>3044957.37</v>
      </c>
      <c r="AB47" s="16">
        <v>2868177.08</v>
      </c>
      <c r="AC47" s="17">
        <v>3044957.37</v>
      </c>
      <c r="AD47" s="17">
        <v>0</v>
      </c>
      <c r="AE47" s="3"/>
      <c r="AF47" s="1" t="s">
        <v>222</v>
      </c>
      <c r="AG47" s="1">
        <v>2868177.08</v>
      </c>
    </row>
    <row r="48" spans="2:33" ht="30">
      <c r="B48" s="2" t="s">
        <v>1802</v>
      </c>
      <c r="C48" s="1" t="s">
        <v>228</v>
      </c>
      <c r="D48" s="1" t="s">
        <v>83</v>
      </c>
      <c r="E48" s="1" t="s">
        <v>41</v>
      </c>
      <c r="F48" s="1" t="s">
        <v>212</v>
      </c>
      <c r="G48" s="1" t="s">
        <v>75</v>
      </c>
      <c r="I48" s="1" t="s">
        <v>214</v>
      </c>
      <c r="J48" s="1" t="s">
        <v>87</v>
      </c>
      <c r="K48" s="17">
        <v>1752.1</v>
      </c>
      <c r="L48" s="17">
        <v>0</v>
      </c>
      <c r="M48" s="17">
        <v>9.66</v>
      </c>
      <c r="N48" s="17">
        <v>50775.86</v>
      </c>
      <c r="O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50775.857999999993</v>
      </c>
      <c r="P48" s="17">
        <f>Таблица82343[[#This Row],[Начисленовзносов  расчетное]]-Таблица82343[[#This Row],[Начислено взносов по отчету УК, руб,]]</f>
        <v>-2.0000000076834112E-3</v>
      </c>
      <c r="Q48" s="17">
        <v>45908.05</v>
      </c>
      <c r="R48" s="22">
        <f>Таблица82343[[#This Row],[ПОСТУПИЛО ВЗНОСОВ ПО БАНКОВСКОЙ ВЫПИСКЕ]]-Таблица82343[[#This Row],[Оплачено пени, руб,]]</f>
        <v>45902.020000000004</v>
      </c>
      <c r="S48" s="17">
        <f t="shared" si="1"/>
        <v>7035.6099999999969</v>
      </c>
      <c r="T48" s="17">
        <v>2167.8000000000002</v>
      </c>
      <c r="U48" s="17">
        <v>6.03</v>
      </c>
      <c r="V48" s="17">
        <v>1372.3</v>
      </c>
      <c r="W48" s="17">
        <v>0</v>
      </c>
      <c r="X48" s="17">
        <v>0</v>
      </c>
      <c r="Y48" s="17">
        <v>0</v>
      </c>
      <c r="Z48" s="17">
        <v>0</v>
      </c>
      <c r="AA48" s="22">
        <v>1144126.6600000001</v>
      </c>
      <c r="AB48" s="16">
        <v>1096846.31</v>
      </c>
      <c r="AC48" s="17">
        <v>1144126.6600000001</v>
      </c>
      <c r="AD48" s="17">
        <v>0</v>
      </c>
      <c r="AE48" s="3"/>
      <c r="AF48" s="1" t="s">
        <v>228</v>
      </c>
      <c r="AG48" s="1">
        <v>1096846.31</v>
      </c>
    </row>
    <row r="49" spans="2:33" ht="30">
      <c r="B49" s="2" t="s">
        <v>1802</v>
      </c>
      <c r="C49" s="1" t="s">
        <v>229</v>
      </c>
      <c r="D49" s="1" t="s">
        <v>230</v>
      </c>
      <c r="E49" s="1" t="s">
        <v>231</v>
      </c>
      <c r="F49" s="1" t="s">
        <v>232</v>
      </c>
      <c r="G49" s="1" t="s">
        <v>218</v>
      </c>
      <c r="I49" s="1" t="s">
        <v>233</v>
      </c>
      <c r="J49" s="1" t="s">
        <v>234</v>
      </c>
      <c r="K49" s="17">
        <v>1761</v>
      </c>
      <c r="L49" s="17">
        <v>0</v>
      </c>
      <c r="M49" s="17">
        <v>9.66</v>
      </c>
      <c r="N49" s="44">
        <v>51033.78</v>
      </c>
      <c r="O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51033.78</v>
      </c>
      <c r="P49" s="17">
        <f>Таблица82343[[#This Row],[Начисленовзносов  расчетное]]-Таблица82343[[#This Row],[Начислено взносов по отчету УК, руб,]]</f>
        <v>0</v>
      </c>
      <c r="Q49" s="17">
        <v>45091.85</v>
      </c>
      <c r="R49" s="22">
        <f>Таблица82343[[#This Row],[ПОСТУПИЛО ВЗНОСОВ ПО БАНКОВСКОЙ ВЫПИСКЕ]]-Таблица82343[[#This Row],[Оплачено пени, руб,]]</f>
        <v>45091.85</v>
      </c>
      <c r="S49" s="17">
        <f t="shared" si="1"/>
        <v>5941.93</v>
      </c>
      <c r="T49" s="17">
        <v>0</v>
      </c>
      <c r="U49" s="17">
        <v>0</v>
      </c>
      <c r="V49" s="17">
        <v>13539.47</v>
      </c>
      <c r="W49" s="17">
        <v>0</v>
      </c>
      <c r="X49" s="17">
        <v>0</v>
      </c>
      <c r="Y49" s="17">
        <v>0</v>
      </c>
      <c r="Z49" s="17">
        <v>0</v>
      </c>
      <c r="AA49" s="22">
        <v>1857756.02</v>
      </c>
      <c r="AB49" s="16">
        <v>1799124.7</v>
      </c>
      <c r="AC49" s="17">
        <v>1857756.02</v>
      </c>
      <c r="AD49" s="17">
        <v>0</v>
      </c>
      <c r="AE49" s="3"/>
      <c r="AF49" s="1" t="s">
        <v>229</v>
      </c>
      <c r="AG49" s="1">
        <v>1799124.7</v>
      </c>
    </row>
    <row r="50" spans="2:33" ht="30">
      <c r="B50" s="2" t="s">
        <v>1802</v>
      </c>
      <c r="C50" s="1" t="s">
        <v>235</v>
      </c>
      <c r="D50" s="1" t="s">
        <v>33</v>
      </c>
      <c r="E50" s="1" t="s">
        <v>236</v>
      </c>
      <c r="F50" s="1" t="s">
        <v>237</v>
      </c>
      <c r="G50" s="1" t="s">
        <v>93</v>
      </c>
      <c r="I50" s="1" t="s">
        <v>238</v>
      </c>
      <c r="J50" s="1" t="s">
        <v>239</v>
      </c>
      <c r="K50" s="17">
        <v>1548.02</v>
      </c>
      <c r="L50" s="17">
        <v>363.2</v>
      </c>
      <c r="M50" s="17">
        <v>9.66</v>
      </c>
      <c r="N50" s="44">
        <v>55383.27</v>
      </c>
      <c r="O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55387.155599999998</v>
      </c>
      <c r="P50" s="17">
        <f>Таблица82343[[#This Row],[Начисленовзносов  расчетное]]-Таблица82343[[#This Row],[Начислено взносов по отчету УК, руб,]]</f>
        <v>3.8856000000014319</v>
      </c>
      <c r="Q50" s="17">
        <v>66715.94</v>
      </c>
      <c r="R50" s="22">
        <f>Таблица82343[[#This Row],[ПОСТУПИЛО ВЗНОСОВ ПО БАНКОВСКОЙ ВЫПИСКЕ]]-Таблица82343[[#This Row],[Оплачено пени, руб,]]</f>
        <v>65926.990000000005</v>
      </c>
      <c r="S50" s="17">
        <f t="shared" si="1"/>
        <v>-9811.7700000000095</v>
      </c>
      <c r="T50" s="44">
        <v>1520.9</v>
      </c>
      <c r="U50" s="144">
        <v>788.95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22">
        <v>1646842.67</v>
      </c>
      <c r="AB50" s="16">
        <v>1580126.73</v>
      </c>
      <c r="AC50" s="17">
        <v>1646842.67</v>
      </c>
      <c r="AD50" s="17">
        <v>0</v>
      </c>
      <c r="AE50" s="3"/>
      <c r="AF50" s="1" t="s">
        <v>235</v>
      </c>
      <c r="AG50" s="1">
        <v>1580126.73</v>
      </c>
    </row>
    <row r="51" spans="2:33" ht="30">
      <c r="B51" s="2" t="s">
        <v>1802</v>
      </c>
      <c r="C51" s="1" t="s">
        <v>240</v>
      </c>
      <c r="D51" s="1" t="s">
        <v>33</v>
      </c>
      <c r="E51" s="1" t="s">
        <v>241</v>
      </c>
      <c r="F51" s="1" t="s">
        <v>242</v>
      </c>
      <c r="G51" s="1" t="s">
        <v>56</v>
      </c>
      <c r="I51" s="1" t="s">
        <v>243</v>
      </c>
      <c r="J51" s="1" t="s">
        <v>244</v>
      </c>
      <c r="K51" s="17">
        <v>1677.7</v>
      </c>
      <c r="L51" s="17">
        <v>241</v>
      </c>
      <c r="M51" s="17">
        <v>9.66</v>
      </c>
      <c r="N51" s="44">
        <v>54589.68</v>
      </c>
      <c r="O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55603.926000000007</v>
      </c>
      <c r="P51" s="17">
        <f>Таблица82343[[#This Row],[Начисленовзносов  расчетное]]-Таблица82343[[#This Row],[Начислено взносов по отчету УК, руб,]]</f>
        <v>1014.2460000000065</v>
      </c>
      <c r="Q51" s="49">
        <v>31758.35</v>
      </c>
      <c r="R51" s="22">
        <f>Таблица82343[[#This Row],[ПОСТУПИЛО ВЗНОСОВ ПО БАНКОВСКОЙ ВЫПИСКЕ]]-Таблица82343[[#This Row],[Оплачено пени, руб,]]</f>
        <v>31750.079999999998</v>
      </c>
      <c r="S51" s="17">
        <f t="shared" si="1"/>
        <v>22949.18</v>
      </c>
      <c r="T51" s="44">
        <v>117.85</v>
      </c>
      <c r="U51" s="47">
        <v>8.27</v>
      </c>
      <c r="V51" s="17">
        <v>1821.06</v>
      </c>
      <c r="W51" s="17">
        <v>0</v>
      </c>
      <c r="X51" s="17">
        <v>0</v>
      </c>
      <c r="Y51" s="17">
        <v>0</v>
      </c>
      <c r="Z51" s="17">
        <v>0</v>
      </c>
      <c r="AA51" s="22">
        <v>1497596.03</v>
      </c>
      <c r="AB51" s="16">
        <v>1464016.62</v>
      </c>
      <c r="AC51" s="17">
        <v>1497596.03</v>
      </c>
      <c r="AD51" s="17">
        <v>0</v>
      </c>
      <c r="AE51" s="3" t="s">
        <v>1810</v>
      </c>
      <c r="AF51" s="1" t="s">
        <v>240</v>
      </c>
      <c r="AG51" s="1">
        <v>1464016.62</v>
      </c>
    </row>
    <row r="52" spans="2:33" ht="30">
      <c r="B52" s="2" t="s">
        <v>1802</v>
      </c>
      <c r="C52" s="1" t="s">
        <v>245</v>
      </c>
      <c r="D52" s="1" t="s">
        <v>66</v>
      </c>
      <c r="E52" s="1" t="s">
        <v>140</v>
      </c>
      <c r="F52" s="1" t="s">
        <v>141</v>
      </c>
      <c r="G52" s="1" t="s">
        <v>246</v>
      </c>
      <c r="I52" s="1" t="s">
        <v>70</v>
      </c>
      <c r="J52" s="1">
        <v>2444002652</v>
      </c>
      <c r="K52" s="17">
        <v>1929.2</v>
      </c>
      <c r="L52" s="17">
        <v>0</v>
      </c>
      <c r="M52" s="17">
        <v>9.66</v>
      </c>
      <c r="N52" s="17">
        <f>18636.07+37272.14</f>
        <v>55908.21</v>
      </c>
      <c r="O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55908.216000000008</v>
      </c>
      <c r="P52" s="17">
        <f>Таблица82343[[#This Row],[Начисленовзносов  расчетное]]-Таблица82343[[#This Row],[Начислено взносов по отчету УК, руб,]]</f>
        <v>6.0000000084983185E-3</v>
      </c>
      <c r="Q52" s="17">
        <v>52818.46</v>
      </c>
      <c r="R52" s="22">
        <f>Таблица82343[[#This Row],[ПОСТУПИЛО ВЗНОСОВ ПО БАНКОВСКОЙ ВЫПИСКЕ]]-Таблица82343[[#This Row],[Оплачено пени, руб,]]</f>
        <v>52729.799999999996</v>
      </c>
      <c r="S52" s="17">
        <f t="shared" si="1"/>
        <v>3132.8500000000035</v>
      </c>
      <c r="T52" s="17">
        <v>43.1</v>
      </c>
      <c r="U52" s="17">
        <v>88.66</v>
      </c>
      <c r="V52" s="17">
        <v>843.18</v>
      </c>
      <c r="W52" s="17">
        <v>0</v>
      </c>
      <c r="X52" s="17">
        <v>0</v>
      </c>
      <c r="Y52" s="17">
        <v>0</v>
      </c>
      <c r="Z52" s="17">
        <v>0</v>
      </c>
      <c r="AA52" s="22">
        <v>1046345.93</v>
      </c>
      <c r="AB52" s="16">
        <v>992684.29</v>
      </c>
      <c r="AC52" s="17">
        <v>1046345.93</v>
      </c>
      <c r="AD52" s="17">
        <v>0</v>
      </c>
      <c r="AE52" s="3" t="s">
        <v>81</v>
      </c>
      <c r="AF52" s="1" t="s">
        <v>245</v>
      </c>
      <c r="AG52" s="1">
        <v>992684.29</v>
      </c>
    </row>
    <row r="53" spans="2:33" ht="30">
      <c r="B53" s="2" t="s">
        <v>1802</v>
      </c>
      <c r="C53" s="1" t="s">
        <v>247</v>
      </c>
      <c r="D53" s="1" t="s">
        <v>248</v>
      </c>
      <c r="E53" s="1" t="s">
        <v>249</v>
      </c>
      <c r="F53" s="1" t="s">
        <v>250</v>
      </c>
      <c r="G53" s="1" t="s">
        <v>125</v>
      </c>
      <c r="I53" s="1" t="s">
        <v>251</v>
      </c>
      <c r="J53" s="1" t="s">
        <v>252</v>
      </c>
      <c r="K53" s="17">
        <v>2025.9</v>
      </c>
      <c r="L53" s="17">
        <v>0</v>
      </c>
      <c r="M53" s="17">
        <v>9.66</v>
      </c>
      <c r="N53" s="17">
        <v>58710.57</v>
      </c>
      <c r="O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58710.582000000009</v>
      </c>
      <c r="P53" s="17">
        <f>Таблица82343[[#This Row],[Начисленовзносов  расчетное]]-Таблица82343[[#This Row],[Начислено взносов по отчету УК, руб,]]</f>
        <v>1.2000000009720679E-2</v>
      </c>
      <c r="Q53" s="17">
        <v>59340.06</v>
      </c>
      <c r="R53" s="22">
        <f>Таблица82343[[#This Row],[ПОСТУПИЛО ВЗНОСОВ ПО БАНКОВСКОЙ ВЫПИСКЕ]]-Таблица82343[[#This Row],[Оплачено пени, руб,]]</f>
        <v>59340.06</v>
      </c>
      <c r="S53" s="17">
        <f t="shared" si="1"/>
        <v>-629.48999999999796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22">
        <v>1901572.27</v>
      </c>
      <c r="AB53" s="16">
        <v>1842232.21</v>
      </c>
      <c r="AC53" s="17">
        <v>1901572.27</v>
      </c>
      <c r="AD53" s="17">
        <v>0</v>
      </c>
      <c r="AE53" s="3"/>
      <c r="AF53" s="1" t="s">
        <v>247</v>
      </c>
      <c r="AG53" s="1">
        <v>1842232.21</v>
      </c>
    </row>
    <row r="54" spans="2:33" ht="30">
      <c r="B54" s="2" t="s">
        <v>1802</v>
      </c>
      <c r="C54" s="1" t="s">
        <v>253</v>
      </c>
      <c r="D54" s="1" t="s">
        <v>83</v>
      </c>
      <c r="E54" s="1" t="s">
        <v>41</v>
      </c>
      <c r="F54" s="1" t="s">
        <v>212</v>
      </c>
      <c r="G54" s="1" t="s">
        <v>135</v>
      </c>
      <c r="I54" s="1" t="s">
        <v>214</v>
      </c>
      <c r="J54" s="1" t="s">
        <v>87</v>
      </c>
      <c r="K54" s="17">
        <v>1945.3</v>
      </c>
      <c r="L54" s="17">
        <v>0</v>
      </c>
      <c r="M54" s="17">
        <v>9.66</v>
      </c>
      <c r="N54" s="17">
        <v>56374.79</v>
      </c>
      <c r="O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56374.793999999994</v>
      </c>
      <c r="P54" s="17">
        <f>Таблица82343[[#This Row],[Начисленовзносов  расчетное]]-Таблица82343[[#This Row],[Начислено взносов по отчету УК, руб,]]</f>
        <v>3.9999999935389496E-3</v>
      </c>
      <c r="Q54" s="17">
        <v>45554.11</v>
      </c>
      <c r="R54" s="22">
        <f>Таблица82343[[#This Row],[ПОСТУПИЛО ВЗНОСОВ ПО БАНКОВСКОЙ ВЫПИСКЕ]]-Таблица82343[[#This Row],[Оплачено пени, руб,]]</f>
        <v>45543.94</v>
      </c>
      <c r="S54" s="17">
        <f t="shared" si="1"/>
        <v>19888.75</v>
      </c>
      <c r="T54" s="17">
        <v>9068.07</v>
      </c>
      <c r="U54" s="17">
        <v>10.17</v>
      </c>
      <c r="V54" s="17">
        <v>413.61</v>
      </c>
      <c r="W54" s="17">
        <v>0</v>
      </c>
      <c r="X54" s="17">
        <v>0</v>
      </c>
      <c r="Y54" s="17">
        <v>0</v>
      </c>
      <c r="Z54" s="17">
        <v>0</v>
      </c>
      <c r="AA54" s="22">
        <v>1030075.63</v>
      </c>
      <c r="AB54" s="16">
        <v>984107.91</v>
      </c>
      <c r="AC54" s="17">
        <v>1030075.63</v>
      </c>
      <c r="AD54" s="17">
        <v>0</v>
      </c>
      <c r="AE54" s="3"/>
      <c r="AF54" s="1" t="s">
        <v>253</v>
      </c>
      <c r="AG54" s="1">
        <v>984107.91</v>
      </c>
    </row>
    <row r="55" spans="2:33" ht="45">
      <c r="B55" s="2" t="s">
        <v>1802</v>
      </c>
      <c r="C55" s="1" t="s">
        <v>254</v>
      </c>
      <c r="D55" s="1" t="s">
        <v>33</v>
      </c>
      <c r="E55" s="1" t="s">
        <v>255</v>
      </c>
      <c r="F55" s="1" t="s">
        <v>256</v>
      </c>
      <c r="G55" s="1" t="s">
        <v>257</v>
      </c>
      <c r="I55" s="1" t="s">
        <v>258</v>
      </c>
      <c r="J55" s="1" t="s">
        <v>259</v>
      </c>
      <c r="K55" s="17">
        <v>795.7</v>
      </c>
      <c r="L55" s="17">
        <v>1172</v>
      </c>
      <c r="M55" s="17">
        <v>9.66</v>
      </c>
      <c r="N55" s="44">
        <v>57023.97</v>
      </c>
      <c r="O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57023.946000000004</v>
      </c>
      <c r="P55" s="17">
        <f>Таблица82343[[#This Row],[Начисленовзносов  расчетное]]-Таблица82343[[#This Row],[Начислено взносов по отчету УК, руб,]]</f>
        <v>-2.3999999997613486E-2</v>
      </c>
      <c r="Q55" s="17">
        <v>51999.17</v>
      </c>
      <c r="R55" s="22">
        <f>Таблица82343[[#This Row],[ПОСТУПИЛО ВЗНОСОВ ПО БАНКОВСКОЙ ВЫПИСКЕ]]-Таблица82343[[#This Row],[Оплачено пени, руб,]]</f>
        <v>51999.17</v>
      </c>
      <c r="S55" s="17">
        <f t="shared" si="1"/>
        <v>5024.8000000000029</v>
      </c>
      <c r="T55" s="17">
        <v>0</v>
      </c>
      <c r="U55" s="17">
        <v>0</v>
      </c>
      <c r="V55" s="17">
        <v>2382.29</v>
      </c>
      <c r="W55" s="17">
        <v>0</v>
      </c>
      <c r="X55" s="17">
        <v>0</v>
      </c>
      <c r="Y55" s="17">
        <v>0</v>
      </c>
      <c r="Z55" s="17">
        <v>0</v>
      </c>
      <c r="AA55" s="22">
        <v>1958217.22</v>
      </c>
      <c r="AB55" s="16">
        <v>1903835.76</v>
      </c>
      <c r="AC55" s="17">
        <v>1958217.22</v>
      </c>
      <c r="AD55" s="17">
        <v>0</v>
      </c>
      <c r="AE55" s="3" t="s">
        <v>260</v>
      </c>
      <c r="AF55" s="1" t="s">
        <v>254</v>
      </c>
      <c r="AG55" s="1">
        <v>1903835.76</v>
      </c>
    </row>
    <row r="56" spans="2:33" ht="30">
      <c r="B56" s="2" t="s">
        <v>1802</v>
      </c>
      <c r="C56" s="1" t="s">
        <v>261</v>
      </c>
      <c r="D56" s="1" t="s">
        <v>83</v>
      </c>
      <c r="E56" s="1" t="s">
        <v>109</v>
      </c>
      <c r="F56" s="1" t="s">
        <v>147</v>
      </c>
      <c r="G56" s="1" t="s">
        <v>115</v>
      </c>
      <c r="I56" s="1" t="s">
        <v>214</v>
      </c>
      <c r="J56" s="1" t="s">
        <v>87</v>
      </c>
      <c r="K56" s="17">
        <v>1968.6</v>
      </c>
      <c r="L56" s="17">
        <v>0</v>
      </c>
      <c r="M56" s="17">
        <v>9.66</v>
      </c>
      <c r="N56" s="145">
        <v>57050.03</v>
      </c>
      <c r="O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57050.027999999991</v>
      </c>
      <c r="P56" s="17">
        <f>Таблица82343[[#This Row],[Начисленовзносов  расчетное]]-Таблица82343[[#This Row],[Начислено взносов по отчету УК, руб,]]</f>
        <v>-2.0000000076834112E-3</v>
      </c>
      <c r="Q56" s="17">
        <v>49420.83</v>
      </c>
      <c r="R56" s="22">
        <f>Таблица82343[[#This Row],[ПОСТУПИЛО ВЗНОСОВ ПО БАНКОВСКОЙ ВЫПИСКЕ]]-Таблица82343[[#This Row],[Оплачено пени, руб,]]</f>
        <v>47943.4</v>
      </c>
      <c r="S56" s="17">
        <f t="shared" si="1"/>
        <v>24586.869999999995</v>
      </c>
      <c r="T56" s="17">
        <v>16957.669999999998</v>
      </c>
      <c r="U56" s="17">
        <v>1477.43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22">
        <v>640662.05999999994</v>
      </c>
      <c r="AB56" s="16">
        <v>591241.23</v>
      </c>
      <c r="AC56" s="17">
        <v>640662.06000000006</v>
      </c>
      <c r="AD56" s="17">
        <v>0</v>
      </c>
      <c r="AE56" s="3"/>
      <c r="AF56" s="1" t="s">
        <v>261</v>
      </c>
      <c r="AG56" s="1">
        <v>591241.23</v>
      </c>
    </row>
    <row r="57" spans="2:33" ht="30">
      <c r="B57" s="2" t="s">
        <v>1802</v>
      </c>
      <c r="C57" s="1" t="s">
        <v>262</v>
      </c>
      <c r="D57" s="1" t="s">
        <v>83</v>
      </c>
      <c r="E57" s="1" t="s">
        <v>263</v>
      </c>
      <c r="F57" s="1" t="s">
        <v>264</v>
      </c>
      <c r="G57" s="1" t="s">
        <v>89</v>
      </c>
      <c r="I57" s="1" t="s">
        <v>226</v>
      </c>
      <c r="J57" s="1" t="s">
        <v>227</v>
      </c>
      <c r="K57" s="17">
        <v>1981.4</v>
      </c>
      <c r="L57" s="17">
        <v>0</v>
      </c>
      <c r="M57" s="17">
        <v>9.66</v>
      </c>
      <c r="N57" s="145">
        <v>57421.05</v>
      </c>
      <c r="O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57420.972000000009</v>
      </c>
      <c r="P57" s="17">
        <f>Таблица82343[[#This Row],[Начисленовзносов  расчетное]]-Таблица82343[[#This Row],[Начислено взносов по отчету УК, руб,]]</f>
        <v>-7.7999999994062819E-2</v>
      </c>
      <c r="Q57" s="17">
        <v>63794.25</v>
      </c>
      <c r="R57" s="22">
        <f>Таблица82343[[#This Row],[ПОСТУПИЛО ВЗНОСОВ ПО БАНКОВСКОЙ ВЫПИСКЕ]]-Таблица82343[[#This Row],[Оплачено пени, руб,]]</f>
        <v>63794.25</v>
      </c>
      <c r="S57" s="17">
        <f t="shared" si="1"/>
        <v>9772.3700000000026</v>
      </c>
      <c r="T57" s="17">
        <v>16145.57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22">
        <v>871373.73</v>
      </c>
      <c r="AB57" s="16">
        <v>807579.48</v>
      </c>
      <c r="AC57" s="17">
        <v>871373.73</v>
      </c>
      <c r="AD57" s="17">
        <v>0</v>
      </c>
      <c r="AE57" s="3"/>
      <c r="AF57" s="1" t="s">
        <v>262</v>
      </c>
      <c r="AG57" s="1">
        <v>807579.48</v>
      </c>
    </row>
    <row r="58" spans="2:33" ht="30">
      <c r="B58" s="2" t="s">
        <v>1802</v>
      </c>
      <c r="C58" s="1" t="s">
        <v>265</v>
      </c>
      <c r="D58" s="1" t="s">
        <v>83</v>
      </c>
      <c r="E58" s="1" t="s">
        <v>41</v>
      </c>
      <c r="F58" s="1" t="s">
        <v>212</v>
      </c>
      <c r="G58" s="1" t="s">
        <v>148</v>
      </c>
      <c r="I58" s="1" t="s">
        <v>214</v>
      </c>
      <c r="J58" s="1" t="s">
        <v>87</v>
      </c>
      <c r="K58" s="17">
        <v>1983.4</v>
      </c>
      <c r="L58" s="17">
        <v>0</v>
      </c>
      <c r="M58" s="17">
        <v>9.66</v>
      </c>
      <c r="N58" s="17">
        <v>57478.93</v>
      </c>
      <c r="O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57478.932000000008</v>
      </c>
      <c r="P58" s="17">
        <f>Таблица82343[[#This Row],[Начисленовзносов  расчетное]]-Таблица82343[[#This Row],[Начислено взносов по отчету УК, руб,]]</f>
        <v>2.0000000076834112E-3</v>
      </c>
      <c r="Q58" s="17">
        <v>78021.63</v>
      </c>
      <c r="R58" s="22">
        <f>Таблица82343[[#This Row],[ПОСТУПИЛО ВЗНОСОВ ПО БАНКОВСКОЙ ВЫПИСКЕ]]-Таблица82343[[#This Row],[Оплачено пени, руб,]]</f>
        <v>75354.27</v>
      </c>
      <c r="S58" s="17">
        <f t="shared" si="1"/>
        <v>-14447.030000000002</v>
      </c>
      <c r="T58" s="17">
        <v>6095.67</v>
      </c>
      <c r="U58" s="17">
        <v>2667.3599999999997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22">
        <v>537088.43999999994</v>
      </c>
      <c r="AB58" s="16">
        <v>459066.81</v>
      </c>
      <c r="AC58" s="17">
        <v>537088.43999999994</v>
      </c>
      <c r="AD58" s="17">
        <v>0</v>
      </c>
      <c r="AE58" s="3"/>
      <c r="AF58" s="1" t="s">
        <v>265</v>
      </c>
      <c r="AG58" s="1">
        <v>459066.81</v>
      </c>
    </row>
    <row r="59" spans="2:33" ht="30">
      <c r="B59" s="2" t="s">
        <v>1802</v>
      </c>
      <c r="C59" s="1" t="s">
        <v>266</v>
      </c>
      <c r="D59" s="1" t="s">
        <v>83</v>
      </c>
      <c r="E59" s="1" t="s">
        <v>267</v>
      </c>
      <c r="F59" s="1" t="s">
        <v>268</v>
      </c>
      <c r="G59" s="1" t="s">
        <v>135</v>
      </c>
      <c r="I59" s="1" t="s">
        <v>116</v>
      </c>
      <c r="J59" s="1" t="s">
        <v>117</v>
      </c>
      <c r="K59" s="17">
        <v>1571.6</v>
      </c>
      <c r="L59" s="17">
        <v>422.4</v>
      </c>
      <c r="M59" s="17">
        <v>9.66</v>
      </c>
      <c r="N59" s="17">
        <v>57786.18</v>
      </c>
      <c r="O5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57786.12</v>
      </c>
      <c r="P59" s="17">
        <f>Таблица82343[[#This Row],[Начисленовзносов  расчетное]]-Таблица82343[[#This Row],[Начислено взносов по отчету УК, руб,]]</f>
        <v>-5.9999999997671694E-2</v>
      </c>
      <c r="Q59" s="17">
        <v>62583.69</v>
      </c>
      <c r="R59" s="22">
        <f>Таблица82343[[#This Row],[ПОСТУПИЛО ВЗНОСОВ ПО БАНКОВСКОЙ ВЫПИСКЕ]]-Таблица82343[[#This Row],[Оплачено пени, руб,]]</f>
        <v>62583.69</v>
      </c>
      <c r="S59" s="17">
        <f t="shared" si="1"/>
        <v>-4797.510000000002</v>
      </c>
      <c r="T59" s="17">
        <v>0</v>
      </c>
      <c r="U59" s="17">
        <v>0</v>
      </c>
      <c r="V59" s="17">
        <v>1924.57</v>
      </c>
      <c r="W59" s="17">
        <v>0</v>
      </c>
      <c r="X59" s="17">
        <v>0</v>
      </c>
      <c r="Y59" s="17">
        <v>0</v>
      </c>
      <c r="Z59" s="17">
        <v>0</v>
      </c>
      <c r="AA59" s="22">
        <v>1624399.29</v>
      </c>
      <c r="AB59" s="16">
        <v>1559891.03</v>
      </c>
      <c r="AC59" s="17">
        <v>1624399.29</v>
      </c>
      <c r="AD59" s="17">
        <v>0</v>
      </c>
      <c r="AE59" s="3"/>
      <c r="AF59" s="1" t="s">
        <v>266</v>
      </c>
      <c r="AG59" s="1">
        <v>1559891.03</v>
      </c>
    </row>
    <row r="60" spans="2:33" ht="30">
      <c r="B60" s="2" t="s">
        <v>1802</v>
      </c>
      <c r="C60" s="1" t="s">
        <v>269</v>
      </c>
      <c r="D60" s="1" t="s">
        <v>83</v>
      </c>
      <c r="E60" s="1" t="s">
        <v>267</v>
      </c>
      <c r="F60" s="1" t="s">
        <v>268</v>
      </c>
      <c r="G60" s="1" t="s">
        <v>270</v>
      </c>
      <c r="I60" s="1" t="s">
        <v>116</v>
      </c>
      <c r="J60" s="1" t="s">
        <v>117</v>
      </c>
      <c r="K60" s="17">
        <v>1609.7</v>
      </c>
      <c r="L60" s="17">
        <v>400.8</v>
      </c>
      <c r="M60" s="17">
        <v>9.66</v>
      </c>
      <c r="N60" s="17">
        <v>58264.26</v>
      </c>
      <c r="O6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58264.29</v>
      </c>
      <c r="P60" s="17">
        <f>Таблица82343[[#This Row],[Начисленовзносов  расчетное]]-Таблица82343[[#This Row],[Начислено взносов по отчету УК, руб,]]</f>
        <v>2.9999999998835847E-2</v>
      </c>
      <c r="Q60" s="17">
        <v>43745.47</v>
      </c>
      <c r="R60" s="22">
        <f>Таблица82343[[#This Row],[ПОСТУПИЛО ВЗНОСОВ ПО БАНКОВСКОЙ ВЫПИСКЕ]]-Таблица82343[[#This Row],[Оплачено пени, руб,]]</f>
        <v>43745.47</v>
      </c>
      <c r="S60" s="17">
        <f t="shared" si="1"/>
        <v>14518.79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22">
        <v>165229.25</v>
      </c>
      <c r="AB60" s="16">
        <v>121483.78</v>
      </c>
      <c r="AC60" s="17">
        <v>165229.25</v>
      </c>
      <c r="AD60" s="17">
        <v>0</v>
      </c>
      <c r="AE60" s="3"/>
      <c r="AF60" s="1" t="s">
        <v>269</v>
      </c>
      <c r="AG60" s="1">
        <v>121483.78</v>
      </c>
    </row>
    <row r="61" spans="2:33" ht="30">
      <c r="B61" s="2" t="s">
        <v>1802</v>
      </c>
      <c r="C61" s="1" t="s">
        <v>271</v>
      </c>
      <c r="D61" s="1" t="s">
        <v>83</v>
      </c>
      <c r="E61" s="1" t="s">
        <v>267</v>
      </c>
      <c r="F61" s="1" t="s">
        <v>268</v>
      </c>
      <c r="G61" s="1" t="s">
        <v>89</v>
      </c>
      <c r="I61" s="1" t="s">
        <v>272</v>
      </c>
      <c r="J61" s="1" t="s">
        <v>273</v>
      </c>
      <c r="K61" s="17">
        <v>2020.5</v>
      </c>
      <c r="L61" s="17">
        <v>0</v>
      </c>
      <c r="M61" s="17">
        <v>9.66</v>
      </c>
      <c r="N61" s="17">
        <v>58519.07</v>
      </c>
      <c r="O6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58554.090000000004</v>
      </c>
      <c r="P61" s="17">
        <f>Таблица82343[[#This Row],[Начисленовзносов  расчетное]]-Таблица82343[[#This Row],[Начислено взносов по отчету УК, руб,]]</f>
        <v>35.020000000004075</v>
      </c>
      <c r="Q61" s="17">
        <v>58580.27</v>
      </c>
      <c r="R61" s="22">
        <f>Таблица82343[[#This Row],[ПОСТУПИЛО ВЗНОСОВ ПО БАНКОВСКОЙ ВЫПИСКЕ]]-Таблица82343[[#This Row],[Оплачено пени, руб,]]</f>
        <v>58566.759999999995</v>
      </c>
      <c r="S61" s="17">
        <f t="shared" si="1"/>
        <v>121.53000000000493</v>
      </c>
      <c r="T61" s="17">
        <v>182.73</v>
      </c>
      <c r="U61" s="17">
        <v>13.51</v>
      </c>
      <c r="V61" s="17">
        <v>2176.35</v>
      </c>
      <c r="W61" s="17">
        <v>0</v>
      </c>
      <c r="X61" s="17">
        <v>0</v>
      </c>
      <c r="Y61" s="17">
        <v>0</v>
      </c>
      <c r="Z61" s="17">
        <v>0</v>
      </c>
      <c r="AA61" s="22">
        <v>1800363.37</v>
      </c>
      <c r="AB61" s="16">
        <v>1739606.75</v>
      </c>
      <c r="AC61" s="17">
        <v>1800363.37</v>
      </c>
      <c r="AD61" s="17">
        <v>0</v>
      </c>
      <c r="AE61" s="3"/>
      <c r="AF61" s="1" t="s">
        <v>271</v>
      </c>
      <c r="AG61" s="1">
        <v>1739606.75</v>
      </c>
    </row>
    <row r="62" spans="2:33" ht="30">
      <c r="B62" s="2" t="s">
        <v>1802</v>
      </c>
      <c r="C62" s="1" t="s">
        <v>274</v>
      </c>
      <c r="D62" s="1" t="s">
        <v>83</v>
      </c>
      <c r="E62" s="1" t="s">
        <v>109</v>
      </c>
      <c r="F62" s="1" t="s">
        <v>147</v>
      </c>
      <c r="G62" s="1" t="s">
        <v>69</v>
      </c>
      <c r="I62" s="1" t="s">
        <v>214</v>
      </c>
      <c r="J62" s="1" t="s">
        <v>87</v>
      </c>
      <c r="K62" s="17">
        <v>2022.1</v>
      </c>
      <c r="L62" s="17">
        <v>0</v>
      </c>
      <c r="M62" s="17">
        <v>9.66</v>
      </c>
      <c r="N62" s="17">
        <v>58600.46</v>
      </c>
      <c r="O6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58600.457999999991</v>
      </c>
      <c r="P62" s="17">
        <f>Таблица82343[[#This Row],[Начисленовзносов  расчетное]]-Таблица82343[[#This Row],[Начислено взносов по отчету УК, руб,]]</f>
        <v>-2.0000000076834112E-3</v>
      </c>
      <c r="Q62" s="17">
        <v>56267.74</v>
      </c>
      <c r="R62" s="22">
        <f>Таблица82343[[#This Row],[ПОСТУПИЛО ВЗНОСОВ ПО БАНКОВСКОЙ ВЫПИСКЕ]]-Таблица82343[[#This Row],[Оплачено пени, руб,]]</f>
        <v>54563.659999999996</v>
      </c>
      <c r="S62" s="17">
        <f t="shared" si="1"/>
        <v>14057.560000000003</v>
      </c>
      <c r="T62" s="142">
        <v>11724.84</v>
      </c>
      <c r="U62" s="142">
        <v>1704.0800000000002</v>
      </c>
      <c r="V62" s="17">
        <v>2264.9499999999998</v>
      </c>
      <c r="W62" s="17">
        <v>0</v>
      </c>
      <c r="X62" s="17">
        <v>0</v>
      </c>
      <c r="Y62" s="17">
        <v>421011.62</v>
      </c>
      <c r="Z62" s="17">
        <v>0</v>
      </c>
      <c r="AA62" s="22">
        <v>1211027.6000000001</v>
      </c>
      <c r="AB62" s="16">
        <v>1573506.53</v>
      </c>
      <c r="AC62" s="17">
        <v>1211027.6000000001</v>
      </c>
      <c r="AD62" s="17">
        <v>0</v>
      </c>
      <c r="AE62" s="3"/>
      <c r="AF62" s="1" t="s">
        <v>274</v>
      </c>
      <c r="AG62" s="1">
        <v>1573506.53</v>
      </c>
    </row>
    <row r="63" spans="2:33" ht="30">
      <c r="B63" s="2" t="s">
        <v>1802</v>
      </c>
      <c r="C63" s="1" t="s">
        <v>275</v>
      </c>
      <c r="D63" s="1" t="s">
        <v>83</v>
      </c>
      <c r="E63" s="1" t="s">
        <v>276</v>
      </c>
      <c r="F63" s="1" t="s">
        <v>277</v>
      </c>
      <c r="G63" s="1" t="s">
        <v>105</v>
      </c>
      <c r="I63" s="1" t="s">
        <v>214</v>
      </c>
      <c r="J63" s="1" t="s">
        <v>87</v>
      </c>
      <c r="K63" s="17">
        <v>2027.9</v>
      </c>
      <c r="L63" s="17">
        <v>0</v>
      </c>
      <c r="M63" s="17">
        <v>9.66</v>
      </c>
      <c r="N63" s="17">
        <v>58768.54</v>
      </c>
      <c r="O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58768.542000000009</v>
      </c>
      <c r="P63" s="17">
        <f>Таблица82343[[#This Row],[Начисленовзносов  расчетное]]-Таблица82343[[#This Row],[Начислено взносов по отчету УК, руб,]]</f>
        <v>2.0000000076834112E-3</v>
      </c>
      <c r="Q63" s="17">
        <v>78293.42</v>
      </c>
      <c r="R63" s="22">
        <f>Таблица82343[[#This Row],[ПОСТУПИЛО ВЗНОСОВ ПО БАНКОВСКОЙ ВЫПИСКЕ]]-Таблица82343[[#This Row],[Оплачено пени, руб,]]</f>
        <v>73173.959999999992</v>
      </c>
      <c r="S63" s="17">
        <f t="shared" si="1"/>
        <v>-12224.329999999991</v>
      </c>
      <c r="T63" s="17">
        <v>7300.55</v>
      </c>
      <c r="U63" s="17">
        <v>5119.46</v>
      </c>
      <c r="V63" s="17">
        <v>2191.56</v>
      </c>
      <c r="W63" s="17">
        <v>0</v>
      </c>
      <c r="X63" s="17">
        <v>0</v>
      </c>
      <c r="Y63" s="17">
        <v>0</v>
      </c>
      <c r="Z63" s="17">
        <v>0</v>
      </c>
      <c r="AA63" s="22">
        <v>1825966.28</v>
      </c>
      <c r="AB63" s="16">
        <v>1745481.3</v>
      </c>
      <c r="AC63" s="17">
        <v>1825966.28</v>
      </c>
      <c r="AD63" s="17">
        <v>0</v>
      </c>
      <c r="AE63" s="3"/>
      <c r="AF63" s="1" t="s">
        <v>275</v>
      </c>
      <c r="AG63" s="1">
        <v>1745481.3</v>
      </c>
    </row>
    <row r="64" spans="2:33" ht="30">
      <c r="B64" s="2" t="s">
        <v>1802</v>
      </c>
      <c r="C64" s="1" t="s">
        <v>278</v>
      </c>
      <c r="D64" s="1" t="s">
        <v>33</v>
      </c>
      <c r="E64" s="1" t="s">
        <v>279</v>
      </c>
      <c r="F64" s="1" t="s">
        <v>280</v>
      </c>
      <c r="G64" s="1" t="s">
        <v>138</v>
      </c>
      <c r="I64" s="1" t="s">
        <v>195</v>
      </c>
      <c r="J64" s="1" t="s">
        <v>51</v>
      </c>
      <c r="K64" s="17">
        <v>3213.7</v>
      </c>
      <c r="L64" s="17">
        <v>0</v>
      </c>
      <c r="M64" s="17">
        <v>9.66</v>
      </c>
      <c r="N64" s="17">
        <v>93132.99</v>
      </c>
      <c r="O6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93133.025999999983</v>
      </c>
      <c r="P64" s="17">
        <f>Таблица82343[[#This Row],[Начисленовзносов  расчетное]]-Таблица82343[[#This Row],[Начислено взносов по отчету УК, руб,]]</f>
        <v>3.5999999978230335E-2</v>
      </c>
      <c r="Q64" s="17">
        <v>83668.38</v>
      </c>
      <c r="R64" s="22">
        <f>Таблица82343[[#This Row],[ПОСТУПИЛО ВЗНОСОВ ПО БАНКОВСКОЙ ВЫПИСКЕ]]-Таблица82343[[#This Row],[Оплачено пени, руб,]]</f>
        <v>83432.28</v>
      </c>
      <c r="S64" s="17">
        <f t="shared" si="1"/>
        <v>16029.310000000007</v>
      </c>
      <c r="T64" s="17">
        <v>6564.7</v>
      </c>
      <c r="U64" s="17">
        <v>236.1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22">
        <v>1936131.96</v>
      </c>
      <c r="AB64" s="16">
        <v>1852463.58</v>
      </c>
      <c r="AC64" s="17">
        <v>1936131.96</v>
      </c>
      <c r="AD64" s="17">
        <v>0</v>
      </c>
      <c r="AE64" s="3"/>
      <c r="AF64" s="1" t="s">
        <v>278</v>
      </c>
      <c r="AG64" s="1">
        <v>1852463.58</v>
      </c>
    </row>
    <row r="65" spans="2:33" ht="30">
      <c r="B65" s="2" t="s">
        <v>1802</v>
      </c>
      <c r="C65" s="1" t="s">
        <v>281</v>
      </c>
      <c r="D65" s="1" t="s">
        <v>33</v>
      </c>
      <c r="E65" s="1" t="s">
        <v>41</v>
      </c>
      <c r="F65" s="1" t="s">
        <v>42</v>
      </c>
      <c r="G65" s="1" t="s">
        <v>43</v>
      </c>
      <c r="I65" s="1" t="s">
        <v>63</v>
      </c>
      <c r="J65" s="1" t="s">
        <v>64</v>
      </c>
      <c r="K65" s="17">
        <v>2100.6999999999998</v>
      </c>
      <c r="L65" s="17">
        <v>401.5</v>
      </c>
      <c r="M65" s="17">
        <v>9.66</v>
      </c>
      <c r="N65" s="44">
        <v>60878.22</v>
      </c>
      <c r="O6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72513.755999999994</v>
      </c>
      <c r="P65" s="17">
        <f>Таблица82343[[#This Row],[Начисленовзносов  расчетное]]-Таблица82343[[#This Row],[Начислено взносов по отчету УК, руб,]]</f>
        <v>11635.535999999993</v>
      </c>
      <c r="Q65" s="17">
        <v>47037.81</v>
      </c>
      <c r="R65" s="22">
        <f>Таблица82343[[#This Row],[ПОСТУПИЛО ВЗНОСОВ ПО БАНКОВСКОЙ ВЫПИСКЕ]]-Таблица82343[[#This Row],[Оплачено пени, руб,]]</f>
        <v>46985.549999999996</v>
      </c>
      <c r="S65" s="17">
        <f t="shared" si="1"/>
        <v>14090.820000000005</v>
      </c>
      <c r="T65" s="44">
        <v>250.41</v>
      </c>
      <c r="U65" s="47">
        <v>52.26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22">
        <v>589031.26</v>
      </c>
      <c r="AB65" s="16">
        <v>541993.44999999995</v>
      </c>
      <c r="AC65" s="17">
        <v>589031.26</v>
      </c>
      <c r="AD65" s="17">
        <v>0</v>
      </c>
      <c r="AE65" s="3" t="s">
        <v>282</v>
      </c>
      <c r="AF65" s="1" t="s">
        <v>281</v>
      </c>
      <c r="AG65" s="1">
        <v>541993.44999999995</v>
      </c>
    </row>
    <row r="66" spans="2:33" ht="30">
      <c r="B66" s="2" t="s">
        <v>1802</v>
      </c>
      <c r="C66" s="1" t="s">
        <v>283</v>
      </c>
      <c r="D66" s="1" t="s">
        <v>83</v>
      </c>
      <c r="E66" s="1" t="s">
        <v>183</v>
      </c>
      <c r="F66" s="1" t="s">
        <v>184</v>
      </c>
      <c r="G66" s="1" t="s">
        <v>284</v>
      </c>
      <c r="I66" s="1" t="s">
        <v>272</v>
      </c>
      <c r="J66" s="1" t="s">
        <v>273</v>
      </c>
      <c r="K66" s="17">
        <v>2101.5</v>
      </c>
      <c r="L66" s="17">
        <v>0</v>
      </c>
      <c r="M66" s="17">
        <v>9.66</v>
      </c>
      <c r="N66" s="17">
        <v>60901.47</v>
      </c>
      <c r="O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60901.47</v>
      </c>
      <c r="P66" s="17">
        <f>Таблица82343[[#This Row],[Начисленовзносов  расчетное]]-Таблица82343[[#This Row],[Начислено взносов по отчету УК, руб,]]</f>
        <v>0</v>
      </c>
      <c r="Q66" s="17">
        <v>57479.99</v>
      </c>
      <c r="R66" s="22">
        <f>Таблица82343[[#This Row],[ПОСТУПИЛО ВЗНОСОВ ПО БАНКОВСКОЙ ВЫПИСКЕ]]-Таблица82343[[#This Row],[Оплачено пени, руб,]]</f>
        <v>57460.99</v>
      </c>
      <c r="S66" s="17">
        <f t="shared" si="1"/>
        <v>3437.0300000000034</v>
      </c>
      <c r="T66" s="17">
        <v>15.55</v>
      </c>
      <c r="U66" s="17">
        <v>19</v>
      </c>
      <c r="V66" s="17">
        <v>2024.66</v>
      </c>
      <c r="W66" s="17">
        <v>0</v>
      </c>
      <c r="X66" s="17">
        <v>0</v>
      </c>
      <c r="Y66" s="17">
        <v>0</v>
      </c>
      <c r="Z66" s="17">
        <v>0</v>
      </c>
      <c r="AA66" s="22">
        <v>1678768.26</v>
      </c>
      <c r="AB66" s="16">
        <v>1619263.61</v>
      </c>
      <c r="AC66" s="17">
        <v>1678768.26</v>
      </c>
      <c r="AD66" s="17">
        <v>0</v>
      </c>
      <c r="AE66" s="3"/>
      <c r="AF66" s="1" t="s">
        <v>283</v>
      </c>
      <c r="AG66" s="1">
        <v>1619263.61</v>
      </c>
    </row>
    <row r="67" spans="2:33" ht="30">
      <c r="B67" s="2" t="s">
        <v>1802</v>
      </c>
      <c r="C67" s="1" t="s">
        <v>285</v>
      </c>
      <c r="D67" s="1" t="s">
        <v>33</v>
      </c>
      <c r="E67" s="1" t="s">
        <v>286</v>
      </c>
      <c r="F67" s="1" t="s">
        <v>287</v>
      </c>
      <c r="G67" s="1" t="s">
        <v>288</v>
      </c>
      <c r="I67" s="1" t="s">
        <v>195</v>
      </c>
      <c r="J67" s="1" t="s">
        <v>51</v>
      </c>
      <c r="K67" s="17">
        <v>3104</v>
      </c>
      <c r="L67" s="17">
        <v>362.1</v>
      </c>
      <c r="M67" s="17">
        <v>9.66</v>
      </c>
      <c r="N67" s="146">
        <v>100447.59</v>
      </c>
      <c r="O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100447.57799999999</v>
      </c>
      <c r="P67" s="17">
        <f>Таблица82343[[#This Row],[Начисленовзносов  расчетное]]-Таблица82343[[#This Row],[Начислено взносов по отчету УК, руб,]]</f>
        <v>-1.2000000002444722E-2</v>
      </c>
      <c r="Q67" s="49">
        <v>100238.94</v>
      </c>
      <c r="R67" s="22">
        <f>Таблица82343[[#This Row],[ПОСТУПИЛО ВЗНОСОВ ПО БАНКОВСКОЙ ВЫПИСКЕ]]-Таблица82343[[#This Row],[Оплачено пени, руб,]]</f>
        <v>100233.34</v>
      </c>
      <c r="S67" s="17">
        <f t="shared" si="1"/>
        <v>8092.1299999999992</v>
      </c>
      <c r="T67" s="146">
        <v>7883.48</v>
      </c>
      <c r="U67" s="147">
        <v>5.6</v>
      </c>
      <c r="V67" s="17">
        <v>1593.97</v>
      </c>
      <c r="W67" s="17">
        <v>0</v>
      </c>
      <c r="X67" s="17">
        <v>0</v>
      </c>
      <c r="Y67" s="17">
        <v>0</v>
      </c>
      <c r="Z67" s="17">
        <v>0</v>
      </c>
      <c r="AA67" s="22">
        <v>1368204.24</v>
      </c>
      <c r="AB67" s="16">
        <v>1266371.33</v>
      </c>
      <c r="AC67" s="17">
        <v>1368204.24</v>
      </c>
      <c r="AD67" s="17">
        <v>0</v>
      </c>
      <c r="AE67" s="3"/>
      <c r="AF67" s="1" t="s">
        <v>285</v>
      </c>
      <c r="AG67" s="1">
        <v>1266371.33</v>
      </c>
    </row>
    <row r="68" spans="2:33" ht="30">
      <c r="B68" s="2" t="s">
        <v>1802</v>
      </c>
      <c r="C68" s="1" t="s">
        <v>289</v>
      </c>
      <c r="D68" s="1" t="s">
        <v>197</v>
      </c>
      <c r="E68" s="1" t="s">
        <v>290</v>
      </c>
      <c r="F68" s="1" t="s">
        <v>291</v>
      </c>
      <c r="G68" s="1" t="s">
        <v>292</v>
      </c>
      <c r="I68" s="1" t="s">
        <v>226</v>
      </c>
      <c r="J68" s="1" t="s">
        <v>227</v>
      </c>
      <c r="K68" s="17">
        <v>3339.9</v>
      </c>
      <c r="L68" s="17">
        <v>0</v>
      </c>
      <c r="M68" s="17">
        <v>9.66</v>
      </c>
      <c r="N68" s="17">
        <v>96790.44</v>
      </c>
      <c r="O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96790.302000000011</v>
      </c>
      <c r="P68" s="17">
        <f>Таблица82343[[#This Row],[Начисленовзносов  расчетное]]-Таблица82343[[#This Row],[Начислено взносов по отчету УК, руб,]]</f>
        <v>-0.13799999999173451</v>
      </c>
      <c r="Q68" s="17">
        <v>98328.76</v>
      </c>
      <c r="R68" s="22">
        <f>Таблица82343[[#This Row],[ПОСТУПИЛО ВЗНОСОВ ПО БАНКОВСКОЙ ВЫПИСКЕ]]-Таблица82343[[#This Row],[Оплачено пени, руб,]]</f>
        <v>98328.76</v>
      </c>
      <c r="S68" s="17">
        <f t="shared" si="1"/>
        <v>6240.3100000000077</v>
      </c>
      <c r="T68" s="17">
        <v>7778.63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22">
        <v>3412210.98</v>
      </c>
      <c r="AB68" s="16">
        <v>3313882.22</v>
      </c>
      <c r="AC68" s="17">
        <v>3412210.98</v>
      </c>
      <c r="AD68" s="17">
        <v>0</v>
      </c>
      <c r="AE68" s="3"/>
      <c r="AF68" s="1" t="s">
        <v>289</v>
      </c>
      <c r="AG68" s="1">
        <v>3313882.22</v>
      </c>
    </row>
    <row r="69" spans="2:33" ht="30">
      <c r="B69" s="2" t="s">
        <v>1802</v>
      </c>
      <c r="C69" s="1" t="s">
        <v>293</v>
      </c>
      <c r="D69" s="1" t="s">
        <v>83</v>
      </c>
      <c r="E69" s="1" t="s">
        <v>294</v>
      </c>
      <c r="F69" s="1" t="s">
        <v>295</v>
      </c>
      <c r="G69" s="1" t="s">
        <v>296</v>
      </c>
      <c r="I69" s="1" t="s">
        <v>226</v>
      </c>
      <c r="J69" s="1" t="s">
        <v>227</v>
      </c>
      <c r="K69" s="17">
        <v>2329.9</v>
      </c>
      <c r="L69" s="17">
        <v>0</v>
      </c>
      <c r="M69" s="17">
        <v>9.66</v>
      </c>
      <c r="N69" s="17">
        <v>67520.490000000005</v>
      </c>
      <c r="O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67520.502000000008</v>
      </c>
      <c r="P69" s="17">
        <f>Таблица82343[[#This Row],[Начисленовзносов  расчетное]]-Таблица82343[[#This Row],[Начислено взносов по отчету УК, руб,]]</f>
        <v>1.2000000002444722E-2</v>
      </c>
      <c r="Q69" s="17">
        <v>70111.740000000005</v>
      </c>
      <c r="R69" s="22">
        <f>Таблица82343[[#This Row],[ПОСТУПИЛО ВЗНОСОВ ПО БАНКОВСКОЙ ВЫПИСКЕ]]-Таблица82343[[#This Row],[Оплачено пени, руб,]]</f>
        <v>70111.740000000005</v>
      </c>
      <c r="S69" s="17">
        <f t="shared" si="1"/>
        <v>-1369.84</v>
      </c>
      <c r="T69" s="17">
        <v>1221.4100000000001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22">
        <v>1024530.84</v>
      </c>
      <c r="AB69" s="16">
        <v>954419.1</v>
      </c>
      <c r="AC69" s="17">
        <v>1024530.84</v>
      </c>
      <c r="AD69" s="17">
        <v>0</v>
      </c>
      <c r="AE69" s="3"/>
      <c r="AF69" s="1" t="s">
        <v>293</v>
      </c>
      <c r="AG69" s="1">
        <v>954419.1</v>
      </c>
    </row>
    <row r="70" spans="2:33" ht="30">
      <c r="B70" s="2" t="s">
        <v>1802</v>
      </c>
      <c r="C70" s="1" t="s">
        <v>297</v>
      </c>
      <c r="D70" s="1" t="s">
        <v>33</v>
      </c>
      <c r="E70" s="1" t="s">
        <v>298</v>
      </c>
      <c r="F70" s="1" t="s">
        <v>299</v>
      </c>
      <c r="G70" s="1" t="s">
        <v>188</v>
      </c>
      <c r="I70" s="1" t="s">
        <v>300</v>
      </c>
      <c r="J70" s="1" t="s">
        <v>301</v>
      </c>
      <c r="K70" s="17">
        <v>1888.1</v>
      </c>
      <c r="L70" s="17">
        <v>377.4</v>
      </c>
      <c r="M70" s="17">
        <v>10.039999999999999</v>
      </c>
      <c r="N70" s="17">
        <v>68237</v>
      </c>
      <c r="O7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68236.86</v>
      </c>
      <c r="P70" s="17">
        <f>Таблица82343[[#This Row],[Начисленовзносов  расчетное]]-Таблица82343[[#This Row],[Начислено взносов по отчету УК, руб,]]</f>
        <v>-0.13999999999941792</v>
      </c>
      <c r="Q70" s="49">
        <v>80753.350000000006</v>
      </c>
      <c r="R70" s="22">
        <f>Таблица82343[[#This Row],[ПОСТУПИЛО ВЗНОСОВ ПО БАНКОВСКОЙ ВЫПИСКЕ]]-Таблица82343[[#This Row],[Оплачено пени, руб,]]</f>
        <v>80753.350000000006</v>
      </c>
      <c r="S70" s="17">
        <f t="shared" si="1"/>
        <v>-12516.350000000006</v>
      </c>
      <c r="T70" s="17">
        <v>0</v>
      </c>
      <c r="U70" s="17">
        <v>0</v>
      </c>
      <c r="V70" s="49">
        <v>2660.13</v>
      </c>
      <c r="W70" s="17">
        <v>0</v>
      </c>
      <c r="X70" s="17">
        <v>0</v>
      </c>
      <c r="Y70" s="17">
        <v>0</v>
      </c>
      <c r="Z70" s="17">
        <v>0</v>
      </c>
      <c r="AA70" s="22">
        <v>2197535.8199999998</v>
      </c>
      <c r="AB70" s="16">
        <v>2114122.34</v>
      </c>
      <c r="AC70" s="17">
        <v>2197535.8199999998</v>
      </c>
      <c r="AD70" s="17">
        <v>0</v>
      </c>
      <c r="AE70" s="3"/>
      <c r="AF70" s="1" t="s">
        <v>297</v>
      </c>
      <c r="AG70" s="1">
        <v>2114122.34</v>
      </c>
    </row>
    <row r="71" spans="2:33" ht="30">
      <c r="B71" s="2" t="s">
        <v>1802</v>
      </c>
      <c r="C71" s="1" t="s">
        <v>302</v>
      </c>
      <c r="D71" s="1" t="s">
        <v>33</v>
      </c>
      <c r="E71" s="1" t="s">
        <v>41</v>
      </c>
      <c r="F71" s="1" t="s">
        <v>42</v>
      </c>
      <c r="G71" s="1" t="s">
        <v>303</v>
      </c>
      <c r="I71" s="1" t="s">
        <v>195</v>
      </c>
      <c r="J71" s="1">
        <v>2461201672</v>
      </c>
      <c r="K71" s="17">
        <v>2864.2</v>
      </c>
      <c r="L71" s="17">
        <v>913.6</v>
      </c>
      <c r="M71" s="17">
        <v>9.66</v>
      </c>
      <c r="N71" s="17">
        <v>109480.68</v>
      </c>
      <c r="O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109480.644</v>
      </c>
      <c r="P71" s="17">
        <f>Таблица82343[[#This Row],[Начисленовзносов  расчетное]]-Таблица82343[[#This Row],[Начислено взносов по отчету УК, руб,]]</f>
        <v>-3.599999999278225E-2</v>
      </c>
      <c r="Q71" s="49">
        <v>104188.43</v>
      </c>
      <c r="R71" s="22">
        <f>Таблица82343[[#This Row],[ПОСТУПИЛО ВЗНОСОВ ПО БАНКОВСКОЙ ВЫПИСКЕ]]-Таблица82343[[#This Row],[Оплачено пени, руб,]]</f>
        <v>104123.57999999999</v>
      </c>
      <c r="S71" s="17">
        <f t="shared" si="1"/>
        <v>8110.230000000005</v>
      </c>
      <c r="T71" s="17">
        <v>2817.98</v>
      </c>
      <c r="U71" s="17">
        <v>64.849999999999994</v>
      </c>
      <c r="V71" s="17">
        <v>3971.43</v>
      </c>
      <c r="W71" s="17">
        <v>0</v>
      </c>
      <c r="X71" s="17">
        <v>0</v>
      </c>
      <c r="Y71" s="17">
        <v>0</v>
      </c>
      <c r="Z71" s="17">
        <v>0</v>
      </c>
      <c r="AA71" s="22">
        <v>3290168.25</v>
      </c>
      <c r="AB71" s="16">
        <v>3182008.39</v>
      </c>
      <c r="AC71" s="17">
        <v>3290168.25</v>
      </c>
      <c r="AD71" s="17">
        <v>0</v>
      </c>
      <c r="AE71" s="3"/>
      <c r="AF71" s="1" t="s">
        <v>302</v>
      </c>
      <c r="AG71" s="1">
        <v>3182008.39</v>
      </c>
    </row>
    <row r="72" spans="2:33" ht="30">
      <c r="B72" s="2" t="s">
        <v>1802</v>
      </c>
      <c r="C72" s="1" t="s">
        <v>304</v>
      </c>
      <c r="D72" s="1" t="s">
        <v>33</v>
      </c>
      <c r="E72" s="1" t="s">
        <v>305</v>
      </c>
      <c r="F72" s="1" t="s">
        <v>306</v>
      </c>
      <c r="G72" s="1" t="s">
        <v>162</v>
      </c>
      <c r="I72" s="1" t="s">
        <v>195</v>
      </c>
      <c r="J72" s="1" t="s">
        <v>51</v>
      </c>
      <c r="K72" s="17">
        <v>4604.6000000000004</v>
      </c>
      <c r="L72" s="17">
        <v>101.3</v>
      </c>
      <c r="M72" s="17">
        <v>9.66</v>
      </c>
      <c r="N72" s="146">
        <v>136376.76</v>
      </c>
      <c r="O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136376.98200000002</v>
      </c>
      <c r="P72" s="17">
        <f>Таблица82343[[#This Row],[Начисленовзносов  расчетное]]-Таблица82343[[#This Row],[Начислено взносов по отчету УК, руб,]]</f>
        <v>0.22200000000884756</v>
      </c>
      <c r="Q72" s="49">
        <v>122472.24</v>
      </c>
      <c r="R72" s="22">
        <f>Таблица82343[[#This Row],[ПОСТУПИЛО ВЗНОСОВ ПО БАНКОВСКОЙ ВЫПИСКЕ]]-Таблица82343[[#This Row],[Оплачено пени, руб,]]</f>
        <v>122039.90000000001</v>
      </c>
      <c r="S72" s="17">
        <f t="shared" si="1"/>
        <v>22223.84</v>
      </c>
      <c r="T72" s="146">
        <v>8319.32</v>
      </c>
      <c r="U72" s="147">
        <v>432.34</v>
      </c>
      <c r="V72" s="17">
        <v>2734.72</v>
      </c>
      <c r="W72" s="17">
        <v>0</v>
      </c>
      <c r="X72" s="17">
        <v>0</v>
      </c>
      <c r="Y72" s="17">
        <v>0</v>
      </c>
      <c r="Z72" s="17">
        <v>3219.65</v>
      </c>
      <c r="AA72" s="22">
        <v>2307727.77</v>
      </c>
      <c r="AB72" s="16">
        <v>2185740.46</v>
      </c>
      <c r="AC72" s="17">
        <v>2307727.77</v>
      </c>
      <c r="AD72" s="17">
        <v>0</v>
      </c>
      <c r="AE72" s="3"/>
      <c r="AF72" s="1" t="s">
        <v>304</v>
      </c>
      <c r="AG72" s="1">
        <v>2185740.46</v>
      </c>
    </row>
    <row r="73" spans="2:33" ht="30">
      <c r="B73" s="2" t="s">
        <v>1802</v>
      </c>
      <c r="C73" s="1" t="s">
        <v>307</v>
      </c>
      <c r="D73" s="1" t="s">
        <v>33</v>
      </c>
      <c r="E73" s="1" t="s">
        <v>308</v>
      </c>
      <c r="F73" s="1" t="s">
        <v>309</v>
      </c>
      <c r="G73" s="1" t="s">
        <v>156</v>
      </c>
      <c r="I73" s="1" t="s">
        <v>238</v>
      </c>
      <c r="J73" s="1" t="s">
        <v>239</v>
      </c>
      <c r="K73" s="17">
        <v>2444.5</v>
      </c>
      <c r="L73" s="17">
        <v>0</v>
      </c>
      <c r="M73" s="17">
        <v>9.66</v>
      </c>
      <c r="N73" s="44">
        <v>70841.429999999993</v>
      </c>
      <c r="O7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70841.61</v>
      </c>
      <c r="P73" s="17">
        <f>Таблица82343[[#This Row],[Начисленовзносов  расчетное]]-Таблица82343[[#This Row],[Начислено взносов по отчету УК, руб,]]</f>
        <v>0.180000000007567</v>
      </c>
      <c r="Q73" s="17">
        <v>83430.399999999994</v>
      </c>
      <c r="R73" s="22">
        <f>Таблица82343[[#This Row],[ПОСТУПИЛО ВЗНОСОВ ПО БАНКОВСКОЙ ВЫПИСКЕ]]-Таблица82343[[#This Row],[Оплачено пени, руб,]]</f>
        <v>83410.179999999993</v>
      </c>
      <c r="S73" s="17">
        <f t="shared" si="1"/>
        <v>-11937</v>
      </c>
      <c r="T73" s="148">
        <v>651.97</v>
      </c>
      <c r="U73" s="144">
        <v>20.22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22">
        <v>556563.01</v>
      </c>
      <c r="AB73" s="16">
        <v>473132.61</v>
      </c>
      <c r="AC73" s="17">
        <v>556563.01</v>
      </c>
      <c r="AD73" s="17">
        <v>0</v>
      </c>
      <c r="AE73" s="3"/>
      <c r="AF73" s="1" t="s">
        <v>307</v>
      </c>
      <c r="AG73" s="1">
        <v>473132.61</v>
      </c>
    </row>
    <row r="74" spans="2:33" ht="30">
      <c r="B74" s="2" t="s">
        <v>1802</v>
      </c>
      <c r="C74" s="1" t="s">
        <v>310</v>
      </c>
      <c r="D74" s="1" t="s">
        <v>83</v>
      </c>
      <c r="E74" s="1" t="s">
        <v>311</v>
      </c>
      <c r="F74" s="1" t="s">
        <v>291</v>
      </c>
      <c r="G74" s="1" t="s">
        <v>148</v>
      </c>
      <c r="I74" s="30" t="s">
        <v>226</v>
      </c>
      <c r="J74" s="30" t="s">
        <v>227</v>
      </c>
      <c r="K74" s="31">
        <v>2453.1</v>
      </c>
      <c r="L74" s="31">
        <v>0</v>
      </c>
      <c r="M74" s="31">
        <v>9.66</v>
      </c>
      <c r="N74" s="17">
        <v>71090.850000000006</v>
      </c>
      <c r="O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71090.837999999989</v>
      </c>
      <c r="P74" s="17">
        <f>Таблица82343[[#This Row],[Начисленовзносов  расчетное]]-Таблица82343[[#This Row],[Начислено взносов по отчету УК, руб,]]</f>
        <v>-1.2000000016996637E-2</v>
      </c>
      <c r="Q74" s="17">
        <v>70653.45</v>
      </c>
      <c r="R74" s="22">
        <f>Таблица82343[[#This Row],[ПОСТУПИЛО ВЗНОСОВ ПО БАНКОВСКОЙ ВЫПИСКЕ]]-Таблица82343[[#This Row],[Оплачено пени, руб,]]</f>
        <v>70653.45</v>
      </c>
      <c r="S74" s="17">
        <f t="shared" si="1"/>
        <v>2942.0500000000088</v>
      </c>
      <c r="T74" s="17">
        <v>2504.65</v>
      </c>
      <c r="U74" s="17">
        <v>0</v>
      </c>
      <c r="V74" s="17">
        <v>416.3</v>
      </c>
      <c r="W74" s="17">
        <v>0</v>
      </c>
      <c r="X74" s="17">
        <v>0</v>
      </c>
      <c r="Y74" s="17">
        <v>0</v>
      </c>
      <c r="Z74" s="17">
        <v>0</v>
      </c>
      <c r="AA74" s="22">
        <v>1052956.67</v>
      </c>
      <c r="AB74" s="16">
        <v>981886.92</v>
      </c>
      <c r="AC74" s="17">
        <v>1052956.67</v>
      </c>
      <c r="AD74" s="17">
        <v>0</v>
      </c>
      <c r="AE74" s="3"/>
      <c r="AF74" s="1" t="s">
        <v>310</v>
      </c>
      <c r="AG74" s="1">
        <v>981886.92</v>
      </c>
    </row>
    <row r="75" spans="2:33" ht="30">
      <c r="B75" s="2" t="s">
        <v>1802</v>
      </c>
      <c r="C75" s="1" t="s">
        <v>312</v>
      </c>
      <c r="D75" s="1" t="s">
        <v>83</v>
      </c>
      <c r="E75" s="1" t="s">
        <v>313</v>
      </c>
      <c r="F75" s="1" t="s">
        <v>314</v>
      </c>
      <c r="G75" s="1" t="s">
        <v>75</v>
      </c>
      <c r="I75" s="1" t="s">
        <v>116</v>
      </c>
      <c r="J75" s="1" t="s">
        <v>117</v>
      </c>
      <c r="K75" s="17">
        <v>2368.5</v>
      </c>
      <c r="L75" s="17">
        <v>0</v>
      </c>
      <c r="M75" s="17">
        <v>10.039999999999999</v>
      </c>
      <c r="N75" s="17">
        <v>71359.38</v>
      </c>
      <c r="O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71339.22</v>
      </c>
      <c r="P75" s="17">
        <f>Таблица82343[[#This Row],[Начисленовзносов  расчетное]]-Таблица82343[[#This Row],[Начислено взносов по отчету УК, руб,]]</f>
        <v>-20.160000000003492</v>
      </c>
      <c r="Q75" s="17">
        <v>75320.399999999994</v>
      </c>
      <c r="R75" s="22">
        <f>Таблица82343[[#This Row],[ПОСТУПИЛО ВЗНОСОВ ПО БАНКОВСКОЙ ВЫПИСКЕ]]-Таблица82343[[#This Row],[Оплачено пени, руб,]]</f>
        <v>75320.399999999994</v>
      </c>
      <c r="S75" s="17">
        <f t="shared" si="1"/>
        <v>-3961.0199999999895</v>
      </c>
      <c r="T75" s="17">
        <v>0</v>
      </c>
      <c r="U75" s="17">
        <v>0</v>
      </c>
      <c r="V75" s="17">
        <v>2571.41</v>
      </c>
      <c r="W75" s="17">
        <v>0</v>
      </c>
      <c r="X75" s="17">
        <v>0</v>
      </c>
      <c r="Y75" s="17">
        <v>0</v>
      </c>
      <c r="Z75" s="17">
        <v>0</v>
      </c>
      <c r="AA75" s="22">
        <v>2160692.2799999998</v>
      </c>
      <c r="AB75" s="16">
        <v>2082800.47</v>
      </c>
      <c r="AC75" s="17">
        <v>2160692.2799999998</v>
      </c>
      <c r="AD75" s="17">
        <v>0</v>
      </c>
      <c r="AE75" s="3"/>
      <c r="AF75" s="1" t="s">
        <v>312</v>
      </c>
      <c r="AG75" s="1">
        <v>2082800.47</v>
      </c>
    </row>
    <row r="76" spans="2:33" ht="30">
      <c r="B76" s="2" t="s">
        <v>1802</v>
      </c>
      <c r="C76" s="1" t="s">
        <v>315</v>
      </c>
      <c r="D76" s="1" t="s">
        <v>33</v>
      </c>
      <c r="E76" s="1" t="s">
        <v>154</v>
      </c>
      <c r="F76" s="1" t="s">
        <v>155</v>
      </c>
      <c r="G76" s="1" t="s">
        <v>316</v>
      </c>
      <c r="I76" s="1" t="s">
        <v>195</v>
      </c>
      <c r="J76" s="1" t="s">
        <v>51</v>
      </c>
      <c r="K76" s="17">
        <v>3838.7</v>
      </c>
      <c r="L76" s="17">
        <v>944.7</v>
      </c>
      <c r="M76" s="17">
        <v>9.66</v>
      </c>
      <c r="N76" s="146">
        <v>138622.92000000001</v>
      </c>
      <c r="O7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138622.932</v>
      </c>
      <c r="P76" s="17">
        <f>Таблица82343[[#This Row],[Начисленовзносов  расчетное]]-Таблица82343[[#This Row],[Начислено взносов по отчету УК, руб,]]</f>
        <v>1.1999999987892807E-2</v>
      </c>
      <c r="Q76" s="49">
        <v>140173.01999999999</v>
      </c>
      <c r="R76" s="22">
        <f>Таблица82343[[#This Row],[ПОСТУПИЛО ВЗНОСОВ ПО БАНКОВСКОЙ ВЫПИСКЕ]]-Таблица82343[[#This Row],[Оплачено пени, руб,]]</f>
        <v>138389.25</v>
      </c>
      <c r="S76" s="17">
        <f t="shared" si="1"/>
        <v>7686.0700000000124</v>
      </c>
      <c r="T76" s="146">
        <v>9236.17</v>
      </c>
      <c r="U76" s="147">
        <v>1783.77</v>
      </c>
      <c r="V76" s="17">
        <v>4788.3500000000004</v>
      </c>
      <c r="W76" s="17">
        <v>0</v>
      </c>
      <c r="X76" s="17">
        <v>0</v>
      </c>
      <c r="Y76" s="17">
        <v>0</v>
      </c>
      <c r="Z76" s="17">
        <v>0</v>
      </c>
      <c r="AA76" s="22">
        <v>3976297.96</v>
      </c>
      <c r="AB76" s="16">
        <v>3831336.59</v>
      </c>
      <c r="AC76" s="17">
        <v>3976297.96</v>
      </c>
      <c r="AD76" s="17">
        <v>0</v>
      </c>
      <c r="AE76" s="3"/>
      <c r="AF76" s="1" t="s">
        <v>315</v>
      </c>
      <c r="AG76" s="1">
        <v>3831336.59</v>
      </c>
    </row>
    <row r="77" spans="2:33" ht="30">
      <c r="B77" s="2" t="s">
        <v>1802</v>
      </c>
      <c r="C77" s="1" t="s">
        <v>317</v>
      </c>
      <c r="D77" s="1" t="s">
        <v>33</v>
      </c>
      <c r="E77" s="1" t="s">
        <v>318</v>
      </c>
      <c r="F77" s="1" t="s">
        <v>319</v>
      </c>
      <c r="G77" s="1" t="s">
        <v>135</v>
      </c>
      <c r="I77" s="1" t="s">
        <v>238</v>
      </c>
      <c r="J77" s="1" t="s">
        <v>239</v>
      </c>
      <c r="K77" s="17">
        <v>2451.4</v>
      </c>
      <c r="L77" s="17">
        <v>0</v>
      </c>
      <c r="M77" s="17">
        <v>10.039999999999999</v>
      </c>
      <c r="N77" s="44">
        <v>75062.28</v>
      </c>
      <c r="O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73836.168000000005</v>
      </c>
      <c r="P77" s="17">
        <f>Таблица82343[[#This Row],[Начисленовзносов  расчетное]]-Таблица82343[[#This Row],[Начислено взносов по отчету УК, руб,]]</f>
        <v>-1226.1119999999937</v>
      </c>
      <c r="Q77" s="17">
        <v>75814.490000000005</v>
      </c>
      <c r="R77" s="22">
        <f>Таблица82343[[#This Row],[ПОСТУПИЛО ВЗНОСОВ ПО БАНКОВСКОЙ ВЫПИСКЕ]]-Таблица82343[[#This Row],[Оплачено пени, руб,]]</f>
        <v>75798.67</v>
      </c>
      <c r="S77" s="17">
        <f t="shared" si="1"/>
        <v>-718.5499999999995</v>
      </c>
      <c r="T77" s="44">
        <v>33.659999999999997</v>
      </c>
      <c r="U77" s="47">
        <v>15.82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22">
        <v>761015.83</v>
      </c>
      <c r="AB77" s="16">
        <v>685201.34</v>
      </c>
      <c r="AC77" s="17">
        <v>761015.83</v>
      </c>
      <c r="AD77" s="17">
        <v>0</v>
      </c>
      <c r="AE77" s="3" t="s">
        <v>320</v>
      </c>
      <c r="AF77" s="1" t="s">
        <v>317</v>
      </c>
      <c r="AG77" s="1">
        <v>685201.34</v>
      </c>
    </row>
    <row r="78" spans="2:33" ht="30">
      <c r="B78" s="2" t="s">
        <v>1802</v>
      </c>
      <c r="C78" s="1" t="s">
        <v>321</v>
      </c>
      <c r="D78" s="1" t="s">
        <v>33</v>
      </c>
      <c r="E78" s="1" t="s">
        <v>322</v>
      </c>
      <c r="F78" s="1" t="s">
        <v>323</v>
      </c>
      <c r="G78" s="1" t="s">
        <v>324</v>
      </c>
      <c r="I78" s="1" t="s">
        <v>325</v>
      </c>
      <c r="J78" s="1" t="s">
        <v>326</v>
      </c>
      <c r="K78" s="17">
        <v>2391.1999999999998</v>
      </c>
      <c r="L78" s="17">
        <v>0</v>
      </c>
      <c r="M78" s="17">
        <v>10.039999999999999</v>
      </c>
      <c r="N78" s="17">
        <v>72009.03</v>
      </c>
      <c r="O7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72022.943999999989</v>
      </c>
      <c r="P78" s="17">
        <f>Таблица82343[[#This Row],[Начисленовзносов  расчетное]]-Таблица82343[[#This Row],[Начислено взносов по отчету УК, руб,]]</f>
        <v>13.913999999989755</v>
      </c>
      <c r="Q78" s="17">
        <v>91876.160000000003</v>
      </c>
      <c r="R78" s="22">
        <f>Таблица82343[[#This Row],[ПОСТУПИЛО ВЗНОСОВ ПО БАНКОВСКОЙ ВЫПИСКЕ]]-Таблица82343[[#This Row],[Оплачено пени, руб,]]</f>
        <v>89165.22</v>
      </c>
      <c r="S78" s="17">
        <f t="shared" ref="S78:S141" si="2">N78-R78+T78-U78</f>
        <v>-17613.690000000002</v>
      </c>
      <c r="T78" s="44">
        <v>2253.44</v>
      </c>
      <c r="U78" s="47">
        <v>2710.94</v>
      </c>
      <c r="V78" s="17">
        <v>2678.59</v>
      </c>
      <c r="W78" s="17">
        <v>0</v>
      </c>
      <c r="X78" s="17">
        <v>0</v>
      </c>
      <c r="Y78" s="17">
        <v>0</v>
      </c>
      <c r="Z78" s="17">
        <v>0</v>
      </c>
      <c r="AA78" s="22">
        <v>2224764.2599999998</v>
      </c>
      <c r="AB78" s="16">
        <v>2130209.5099999998</v>
      </c>
      <c r="AC78" s="17">
        <v>2224764.2599999998</v>
      </c>
      <c r="AD78" s="17">
        <v>0</v>
      </c>
      <c r="AE78" s="3"/>
      <c r="AF78" s="1" t="s">
        <v>321</v>
      </c>
      <c r="AG78" s="1">
        <v>2130209.5099999998</v>
      </c>
    </row>
    <row r="79" spans="2:33" ht="30">
      <c r="B79" s="2" t="s">
        <v>1802</v>
      </c>
      <c r="C79" s="1" t="s">
        <v>327</v>
      </c>
      <c r="D79" s="1" t="s">
        <v>33</v>
      </c>
      <c r="E79" s="1" t="s">
        <v>328</v>
      </c>
      <c r="F79" s="1" t="s">
        <v>306</v>
      </c>
      <c r="G79" s="1" t="s">
        <v>329</v>
      </c>
      <c r="I79" s="1" t="s">
        <v>330</v>
      </c>
      <c r="J79" s="43">
        <v>2463117296</v>
      </c>
      <c r="K79" s="17">
        <v>3797.2</v>
      </c>
      <c r="L79" s="17">
        <v>2090.8000000000002</v>
      </c>
      <c r="M79" s="17">
        <v>9.66</v>
      </c>
      <c r="N79" s="146">
        <f>56878.04+113951.22</f>
        <v>170829.26</v>
      </c>
      <c r="O79" s="17">
        <f>(K79+L79)*3*M79</f>
        <v>170634.23999999999</v>
      </c>
      <c r="P79" s="17">
        <f>Таблица82343[[#This Row],[Начисленовзносов  расчетное]]-Таблица82343[[#This Row],[Начислено взносов по отчету УК, руб,]]</f>
        <v>-195.02000000001863</v>
      </c>
      <c r="Q79" s="17">
        <v>133923.87</v>
      </c>
      <c r="R79" s="22">
        <f>Таблица82343[[#This Row],[ПОСТУПИЛО ВЗНОСОВ ПО БАНКОВСКОЙ ВЫПИСКЕ]]-Таблица82343[[#This Row],[Оплачено пени, руб,]]</f>
        <v>133849.76</v>
      </c>
      <c r="S79" s="17">
        <f t="shared" si="2"/>
        <v>39869.229999999996</v>
      </c>
      <c r="T79" s="146">
        <v>2963.84</v>
      </c>
      <c r="U79" s="147">
        <v>74.11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22">
        <v>3316859.63</v>
      </c>
      <c r="AB79" s="16">
        <v>3182935.76</v>
      </c>
      <c r="AC79" s="17">
        <v>3316859.63</v>
      </c>
      <c r="AD79" s="17">
        <v>0</v>
      </c>
      <c r="AE79" s="3" t="s">
        <v>331</v>
      </c>
      <c r="AF79" s="1" t="s">
        <v>327</v>
      </c>
      <c r="AG79" s="1">
        <v>3182935.76</v>
      </c>
    </row>
    <row r="80" spans="2:33" ht="30">
      <c r="B80" s="2" t="s">
        <v>1802</v>
      </c>
      <c r="C80" s="1" t="s">
        <v>332</v>
      </c>
      <c r="D80" s="1" t="s">
        <v>33</v>
      </c>
      <c r="E80" s="1" t="s">
        <v>333</v>
      </c>
      <c r="F80" s="1" t="s">
        <v>334</v>
      </c>
      <c r="G80" s="1" t="s">
        <v>335</v>
      </c>
      <c r="I80" s="1" t="s">
        <v>238</v>
      </c>
      <c r="J80" s="1" t="s">
        <v>239</v>
      </c>
      <c r="K80" s="17">
        <v>2528.1</v>
      </c>
      <c r="L80" s="17">
        <v>0</v>
      </c>
      <c r="M80" s="17">
        <v>9.66</v>
      </c>
      <c r="N80" s="44">
        <v>73264.350000000006</v>
      </c>
      <c r="O8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73264.337999999989</v>
      </c>
      <c r="P80" s="17">
        <f>Таблица82343[[#This Row],[Начисленовзносов  расчетное]]-Таблица82343[[#This Row],[Начислено взносов по отчету УК, руб,]]</f>
        <v>-1.2000000016996637E-2</v>
      </c>
      <c r="Q80" s="17">
        <v>86928.58</v>
      </c>
      <c r="R80" s="22">
        <f>Таблица82343[[#This Row],[ПОСТУПИЛО ВЗНОСОВ ПО БАНКОВСКОЙ ВЫПИСКЕ]]-Таблица82343[[#This Row],[Оплачено пени, руб,]]</f>
        <v>86917.650000000009</v>
      </c>
      <c r="S80" s="17">
        <f t="shared" si="2"/>
        <v>-12322.300000000003</v>
      </c>
      <c r="T80" s="44">
        <v>1341.93</v>
      </c>
      <c r="U80" s="47">
        <v>10.93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22">
        <v>707600.45</v>
      </c>
      <c r="AB80" s="16">
        <v>620671.87</v>
      </c>
      <c r="AC80" s="17">
        <v>707600.45</v>
      </c>
      <c r="AD80" s="17">
        <v>0</v>
      </c>
      <c r="AE80" s="3"/>
      <c r="AF80" s="1" t="s">
        <v>332</v>
      </c>
      <c r="AG80" s="1">
        <v>620671.87</v>
      </c>
    </row>
    <row r="81" spans="1:33" ht="30">
      <c r="B81" s="2" t="s">
        <v>1802</v>
      </c>
      <c r="C81" s="1" t="s">
        <v>336</v>
      </c>
      <c r="D81" s="1" t="s">
        <v>33</v>
      </c>
      <c r="E81" s="1" t="s">
        <v>337</v>
      </c>
      <c r="F81" s="1" t="s">
        <v>338</v>
      </c>
      <c r="G81" s="1" t="s">
        <v>339</v>
      </c>
      <c r="I81" s="1" t="s">
        <v>195</v>
      </c>
      <c r="J81" s="1" t="s">
        <v>51</v>
      </c>
      <c r="K81" s="17">
        <v>6155.3</v>
      </c>
      <c r="L81" s="17">
        <v>0</v>
      </c>
      <c r="M81" s="17">
        <v>9.66</v>
      </c>
      <c r="N81" s="146">
        <v>178380.69</v>
      </c>
      <c r="O8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178380.59400000001</v>
      </c>
      <c r="P81" s="17">
        <f>Таблица82343[[#This Row],[Начисленовзносов  расчетное]]-Таблица82343[[#This Row],[Начислено взносов по отчету УК, руб,]]</f>
        <v>-9.5999999990453944E-2</v>
      </c>
      <c r="Q81" s="49">
        <v>171526.26</v>
      </c>
      <c r="R81" s="22">
        <f>Таблица82343[[#This Row],[ПОСТУПИЛО ВЗНОСОВ ПО БАНКОВСКОЙ ВЫПИСКЕ]]-Таблица82343[[#This Row],[Оплачено пени, руб,]]</f>
        <v>169205.98</v>
      </c>
      <c r="S81" s="17">
        <f t="shared" si="2"/>
        <v>19928.149999999994</v>
      </c>
      <c r="T81" s="146">
        <v>13073.72</v>
      </c>
      <c r="U81" s="147">
        <v>2320.2800000000002</v>
      </c>
      <c r="V81" s="17">
        <v>6916.74</v>
      </c>
      <c r="W81" s="17">
        <v>0</v>
      </c>
      <c r="X81" s="17">
        <v>0</v>
      </c>
      <c r="Y81" s="17">
        <v>0</v>
      </c>
      <c r="Z81" s="17">
        <v>0</v>
      </c>
      <c r="AA81" s="22">
        <v>5716188.8300000001</v>
      </c>
      <c r="AB81" s="16">
        <v>5537745.8300000001</v>
      </c>
      <c r="AC81" s="17">
        <v>5716188.8300000001</v>
      </c>
      <c r="AD81" s="17">
        <v>0</v>
      </c>
      <c r="AE81" s="3"/>
      <c r="AF81" s="1" t="s">
        <v>336</v>
      </c>
      <c r="AG81" s="1">
        <v>5537745.8300000001</v>
      </c>
    </row>
    <row r="82" spans="1:33" ht="30">
      <c r="B82" s="2" t="s">
        <v>1802</v>
      </c>
      <c r="C82" s="1" t="s">
        <v>340</v>
      </c>
      <c r="D82" s="1" t="s">
        <v>33</v>
      </c>
      <c r="E82" s="1" t="s">
        <v>41</v>
      </c>
      <c r="F82" s="1" t="s">
        <v>42</v>
      </c>
      <c r="G82" s="1" t="s">
        <v>329</v>
      </c>
      <c r="I82" s="1" t="s">
        <v>195</v>
      </c>
      <c r="J82" s="1" t="s">
        <v>51</v>
      </c>
      <c r="K82" s="17">
        <v>935.8</v>
      </c>
      <c r="L82" s="17">
        <v>259.8</v>
      </c>
      <c r="M82" s="17">
        <v>9.66</v>
      </c>
      <c r="N82" s="17">
        <v>34648.5</v>
      </c>
      <c r="O8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34648.487999999998</v>
      </c>
      <c r="P82" s="17">
        <f>Таблица82343[[#This Row],[Начисленовзносов  расчетное]]-Таблица82343[[#This Row],[Начислено взносов по отчету УК, руб,]]</f>
        <v>-1.2000000002444722E-2</v>
      </c>
      <c r="Q82" s="49">
        <v>35284.160000000003</v>
      </c>
      <c r="R82" s="22">
        <f>Таблица82343[[#This Row],[ПОСТУПИЛО ВЗНОСОВ ПО БАНКОВСКОЙ ВЫПИСКЕ]]-Таблица82343[[#This Row],[Оплачено пени, руб,]]</f>
        <v>35254.86</v>
      </c>
      <c r="S82" s="17">
        <f t="shared" si="2"/>
        <v>-615.2000000000005</v>
      </c>
      <c r="T82" s="17">
        <v>20.46</v>
      </c>
      <c r="U82" s="17">
        <v>29.3</v>
      </c>
      <c r="V82" s="17">
        <v>1693.32</v>
      </c>
      <c r="W82" s="17">
        <v>0</v>
      </c>
      <c r="X82" s="17">
        <v>0</v>
      </c>
      <c r="Y82" s="17">
        <v>0</v>
      </c>
      <c r="Z82" s="17">
        <v>0</v>
      </c>
      <c r="AA82" s="22">
        <v>1393590.8699999999</v>
      </c>
      <c r="AB82" s="16">
        <v>1356613.39</v>
      </c>
      <c r="AC82" s="17">
        <v>1393590.87</v>
      </c>
      <c r="AD82" s="17">
        <v>0</v>
      </c>
      <c r="AE82" s="3"/>
      <c r="AF82" s="1" t="s">
        <v>340</v>
      </c>
      <c r="AG82" s="1">
        <v>1356613.39</v>
      </c>
    </row>
    <row r="83" spans="1:33" ht="45">
      <c r="B83" s="2" t="s">
        <v>1802</v>
      </c>
      <c r="C83" s="1" t="s">
        <v>341</v>
      </c>
      <c r="D83" s="1" t="s">
        <v>33</v>
      </c>
      <c r="E83" s="1" t="s">
        <v>342</v>
      </c>
      <c r="F83" s="1" t="s">
        <v>343</v>
      </c>
      <c r="G83" s="1" t="s">
        <v>344</v>
      </c>
      <c r="I83" s="30" t="s">
        <v>345</v>
      </c>
      <c r="J83" s="30" t="s">
        <v>346</v>
      </c>
      <c r="K83" s="17">
        <v>2124.3000000000002</v>
      </c>
      <c r="L83" s="17">
        <v>347.2</v>
      </c>
      <c r="M83" s="17">
        <v>10.039999999999999</v>
      </c>
      <c r="N83" s="17">
        <v>74441.490000000005</v>
      </c>
      <c r="O8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74441.579999999987</v>
      </c>
      <c r="P83" s="17">
        <f>Таблица82343[[#This Row],[Начисленовзносов  расчетное]]-Таблица82343[[#This Row],[Начислено взносов по отчету УК, руб,]]</f>
        <v>8.9999999981955625E-2</v>
      </c>
      <c r="Q83" s="17">
        <v>71504.929999999993</v>
      </c>
      <c r="R83" s="22">
        <f>Таблица82343[[#This Row],[ПОСТУПИЛО ВЗНОСОВ ПО БАНКОВСКОЙ ВЫПИСКЕ]]-Таблица82343[[#This Row],[Оплачено пени, руб,]]</f>
        <v>71303.099999999991</v>
      </c>
      <c r="S83" s="17">
        <f t="shared" si="2"/>
        <v>3372.5200000000141</v>
      </c>
      <c r="T83" s="44">
        <v>435.96</v>
      </c>
      <c r="U83" s="47">
        <v>201.83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22">
        <v>197691.28</v>
      </c>
      <c r="AB83" s="16">
        <v>126186.35</v>
      </c>
      <c r="AC83" s="17">
        <v>197691.28</v>
      </c>
      <c r="AD83" s="17">
        <v>0</v>
      </c>
      <c r="AE83" s="3"/>
      <c r="AF83" s="1" t="s">
        <v>341</v>
      </c>
      <c r="AG83" s="1">
        <v>126186.35</v>
      </c>
    </row>
    <row r="84" spans="1:33" ht="45">
      <c r="B84" s="2" t="s">
        <v>1802</v>
      </c>
      <c r="C84" s="1" t="s">
        <v>347</v>
      </c>
      <c r="D84" s="1" t="s">
        <v>33</v>
      </c>
      <c r="E84" s="1" t="s">
        <v>342</v>
      </c>
      <c r="F84" s="1" t="s">
        <v>343</v>
      </c>
      <c r="G84" s="1" t="s">
        <v>348</v>
      </c>
      <c r="I84" s="30" t="s">
        <v>349</v>
      </c>
      <c r="J84" s="30" t="s">
        <v>350</v>
      </c>
      <c r="K84" s="31">
        <v>2476.3000000000002</v>
      </c>
      <c r="L84" s="31">
        <v>99.2</v>
      </c>
      <c r="M84" s="31">
        <v>9.66</v>
      </c>
      <c r="N84" s="17">
        <v>74637.899999999994</v>
      </c>
      <c r="O8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74637.990000000005</v>
      </c>
      <c r="P84" s="17">
        <f>Таблица82343[[#This Row],[Начисленовзносов  расчетное]]-Таблица82343[[#This Row],[Начислено взносов по отчету УК, руб,]]</f>
        <v>9.0000000011059456E-2</v>
      </c>
      <c r="Q84" s="17">
        <v>65537.03</v>
      </c>
      <c r="R84" s="22">
        <f>Таблица82343[[#This Row],[ПОСТУПИЛО ВЗНОСОВ ПО БАНКОВСКОЙ ВЫПИСКЕ]]-Таблица82343[[#This Row],[Оплачено пени, руб,]]</f>
        <v>65418.84</v>
      </c>
      <c r="S84" s="17">
        <f t="shared" si="2"/>
        <v>13186.979999999998</v>
      </c>
      <c r="T84" s="17">
        <v>4086.11</v>
      </c>
      <c r="U84" s="17">
        <v>118.19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22">
        <v>501764.91000000003</v>
      </c>
      <c r="AB84" s="16">
        <v>436227.88</v>
      </c>
      <c r="AC84" s="17">
        <v>501764.91</v>
      </c>
      <c r="AD84" s="17">
        <v>0</v>
      </c>
      <c r="AE84" s="3"/>
      <c r="AF84" s="1" t="s">
        <v>347</v>
      </c>
      <c r="AG84" s="1">
        <v>436227.88</v>
      </c>
    </row>
    <row r="85" spans="1:33" ht="45">
      <c r="B85" s="2" t="s">
        <v>1802</v>
      </c>
      <c r="C85" s="1" t="s">
        <v>351</v>
      </c>
      <c r="D85" s="1" t="s">
        <v>33</v>
      </c>
      <c r="E85" s="1" t="s">
        <v>342</v>
      </c>
      <c r="F85" s="1" t="s">
        <v>343</v>
      </c>
      <c r="G85" s="1" t="s">
        <v>352</v>
      </c>
      <c r="I85" s="1" t="s">
        <v>349</v>
      </c>
      <c r="J85" s="1" t="s">
        <v>350</v>
      </c>
      <c r="K85" s="17">
        <v>2356.1</v>
      </c>
      <c r="L85" s="17">
        <v>226.8</v>
      </c>
      <c r="M85" s="17">
        <v>9.66</v>
      </c>
      <c r="N85" s="17">
        <v>74852.55</v>
      </c>
      <c r="O8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74852.44200000001</v>
      </c>
      <c r="P85" s="17">
        <f>Таблица82343[[#This Row],[Начисленовзносов  расчетное]]-Таблица82343[[#This Row],[Начислено взносов по отчету УК, руб,]]</f>
        <v>-0.10799999999289867</v>
      </c>
      <c r="Q85" s="17">
        <v>90638.11</v>
      </c>
      <c r="R85" s="22">
        <f>Таблица82343[[#This Row],[ПОСТУПИЛО ВЗНОСОВ ПО БАНКОВСКОЙ ВЫПИСКЕ]]-Таблица82343[[#This Row],[Оплачено пени, руб,]]</f>
        <v>85603.8</v>
      </c>
      <c r="S85" s="17">
        <f t="shared" si="2"/>
        <v>-11591.310000000001</v>
      </c>
      <c r="T85" s="17">
        <v>4194.25</v>
      </c>
      <c r="U85" s="17">
        <v>5034.3100000000004</v>
      </c>
      <c r="V85" s="17">
        <v>0</v>
      </c>
      <c r="W85" s="17">
        <v>0</v>
      </c>
      <c r="X85" s="17">
        <v>0</v>
      </c>
      <c r="Y85" s="17">
        <v>698615.49</v>
      </c>
      <c r="Z85" s="17">
        <v>0</v>
      </c>
      <c r="AA85" s="22">
        <v>1839282.89</v>
      </c>
      <c r="AB85" s="16">
        <v>2447260.27</v>
      </c>
      <c r="AC85" s="17">
        <v>1839282.89</v>
      </c>
      <c r="AD85" s="17">
        <v>0</v>
      </c>
      <c r="AE85" s="3"/>
      <c r="AF85" s="1" t="s">
        <v>351</v>
      </c>
      <c r="AG85" s="1">
        <v>2447260.27</v>
      </c>
    </row>
    <row r="86" spans="1:33" ht="30">
      <c r="B86" s="2" t="s">
        <v>1802</v>
      </c>
      <c r="C86" s="1" t="s">
        <v>353</v>
      </c>
      <c r="D86" s="1" t="s">
        <v>33</v>
      </c>
      <c r="E86" s="1" t="s">
        <v>165</v>
      </c>
      <c r="F86" s="1" t="s">
        <v>166</v>
      </c>
      <c r="G86" s="1" t="s">
        <v>354</v>
      </c>
      <c r="I86" s="1" t="s">
        <v>195</v>
      </c>
      <c r="J86" s="1" t="s">
        <v>51</v>
      </c>
      <c r="K86" s="17">
        <v>1417.9</v>
      </c>
      <c r="L86" s="17">
        <v>792.3</v>
      </c>
      <c r="M86" s="17">
        <v>9.66</v>
      </c>
      <c r="N86" s="17">
        <v>64051.68</v>
      </c>
      <c r="O8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64051.595999999998</v>
      </c>
      <c r="P86" s="17">
        <f>Таблица82343[[#This Row],[Начисленовзносов  расчетное]]-Таблица82343[[#This Row],[Начислено взносов по отчету УК, руб,]]</f>
        <v>-8.4000000002561137E-2</v>
      </c>
      <c r="Q86" s="49">
        <v>75815.25</v>
      </c>
      <c r="R86" s="22">
        <f>Таблица82343[[#This Row],[ПОСТУПИЛО ВЗНОСОВ ПО БАНКОВСКОЙ ВЫПИСКЕ]]-Таблица82343[[#This Row],[Оплачено пени, руб,]]</f>
        <v>75777.61</v>
      </c>
      <c r="S86" s="17">
        <f t="shared" si="2"/>
        <v>-6331.8400000000011</v>
      </c>
      <c r="T86" s="17">
        <v>5431.73</v>
      </c>
      <c r="U86" s="17">
        <v>37.64</v>
      </c>
      <c r="V86" s="17">
        <v>2081.9699999999998</v>
      </c>
      <c r="W86" s="17">
        <v>0</v>
      </c>
      <c r="X86" s="17">
        <v>0</v>
      </c>
      <c r="Y86" s="17">
        <v>0</v>
      </c>
      <c r="Z86" s="17">
        <v>0</v>
      </c>
      <c r="AA86" s="22">
        <v>1733745.3699999999</v>
      </c>
      <c r="AB86" s="16">
        <v>1655848.15</v>
      </c>
      <c r="AC86" s="17">
        <v>1733745.37</v>
      </c>
      <c r="AD86" s="17">
        <v>0</v>
      </c>
      <c r="AE86" s="3"/>
      <c r="AF86" s="1" t="s">
        <v>353</v>
      </c>
      <c r="AG86" s="1">
        <v>1655848.15</v>
      </c>
    </row>
    <row r="87" spans="1:33" ht="30">
      <c r="B87" s="2" t="s">
        <v>1802</v>
      </c>
      <c r="C87" s="1" t="s">
        <v>355</v>
      </c>
      <c r="D87" s="1" t="s">
        <v>33</v>
      </c>
      <c r="E87" s="1" t="s">
        <v>91</v>
      </c>
      <c r="F87" s="1" t="s">
        <v>92</v>
      </c>
      <c r="G87" s="1" t="s">
        <v>356</v>
      </c>
      <c r="I87" s="1" t="s">
        <v>174</v>
      </c>
      <c r="J87" s="1" t="s">
        <v>175</v>
      </c>
      <c r="K87" s="17">
        <v>2622.1</v>
      </c>
      <c r="L87" s="17">
        <v>0</v>
      </c>
      <c r="M87" s="17">
        <v>9.66</v>
      </c>
      <c r="N87" s="17">
        <v>75988.56</v>
      </c>
      <c r="O8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75988.457999999999</v>
      </c>
      <c r="P87" s="17">
        <f>Таблица82343[[#This Row],[Начисленовзносов  расчетное]]-Таблица82343[[#This Row],[Начислено взносов по отчету УК, руб,]]</f>
        <v>-0.10199999999895226</v>
      </c>
      <c r="Q87" s="17">
        <v>72865.59</v>
      </c>
      <c r="R87" s="22">
        <f>Таблица82343[[#This Row],[ПОСТУПИЛО ВЗНОСОВ ПО БАНКОВСКОЙ ВЫПИСКЕ]]-Таблица82343[[#This Row],[Оплачено пени, руб,]]</f>
        <v>72865.59</v>
      </c>
      <c r="S87" s="17">
        <f t="shared" si="2"/>
        <v>3122.9700000000012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22">
        <v>747796.96</v>
      </c>
      <c r="AB87" s="16">
        <v>674931.37</v>
      </c>
      <c r="AC87" s="17">
        <v>747796.96</v>
      </c>
      <c r="AD87" s="17">
        <v>0</v>
      </c>
      <c r="AE87" s="3"/>
      <c r="AF87" s="1" t="s">
        <v>355</v>
      </c>
      <c r="AG87" s="1">
        <v>674931.37</v>
      </c>
    </row>
    <row r="88" spans="1:33" ht="30">
      <c r="B88" s="2" t="s">
        <v>1802</v>
      </c>
      <c r="C88" s="1" t="s">
        <v>357</v>
      </c>
      <c r="D88" s="1" t="s">
        <v>33</v>
      </c>
      <c r="E88" s="1" t="s">
        <v>358</v>
      </c>
      <c r="F88" s="1" t="s">
        <v>359</v>
      </c>
      <c r="G88" s="1" t="s">
        <v>360</v>
      </c>
      <c r="I88" s="1" t="s">
        <v>195</v>
      </c>
      <c r="J88" s="1" t="s">
        <v>51</v>
      </c>
      <c r="K88" s="17">
        <v>2251.6</v>
      </c>
      <c r="L88" s="17">
        <v>597.79999999999995</v>
      </c>
      <c r="M88" s="17">
        <v>9.66</v>
      </c>
      <c r="N88" s="17">
        <v>82575.62</v>
      </c>
      <c r="O8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82575.611999999994</v>
      </c>
      <c r="P88" s="17">
        <f>Таблица82343[[#This Row],[Начисленовзносов  расчетное]]-Таблица82343[[#This Row],[Начислено взносов по отчету УК, руб,]]</f>
        <v>-8.0000000016298145E-3</v>
      </c>
      <c r="Q88" s="49">
        <v>114722.85</v>
      </c>
      <c r="R88" s="22">
        <f>Таблица82343[[#This Row],[ПОСТУПИЛО ВЗНОСОВ ПО БАНКОВСКОЙ ВЫПИСКЕ]]-Таблица82343[[#This Row],[Оплачено пени, руб,]]</f>
        <v>103453.87000000001</v>
      </c>
      <c r="S88" s="17">
        <f t="shared" si="2"/>
        <v>-27462.460000000014</v>
      </c>
      <c r="T88" s="146">
        <v>4684.7700000000004</v>
      </c>
      <c r="U88" s="147">
        <v>11268.98</v>
      </c>
      <c r="V88" s="17">
        <v>17646.41</v>
      </c>
      <c r="W88" s="17">
        <v>0</v>
      </c>
      <c r="X88" s="17">
        <v>0</v>
      </c>
      <c r="Y88" s="17">
        <v>0</v>
      </c>
      <c r="Z88" s="17">
        <v>0</v>
      </c>
      <c r="AA88" s="22">
        <v>2468242.3899999997</v>
      </c>
      <c r="AB88" s="16">
        <v>2335873.13</v>
      </c>
      <c r="AC88" s="17">
        <v>2468242.39</v>
      </c>
      <c r="AD88" s="17">
        <v>0</v>
      </c>
      <c r="AE88" s="3"/>
      <c r="AF88" s="1" t="s">
        <v>357</v>
      </c>
      <c r="AG88" s="1">
        <v>2335873.13</v>
      </c>
    </row>
    <row r="89" spans="1:33" ht="30">
      <c r="B89" s="2" t="s">
        <v>1802</v>
      </c>
      <c r="C89" s="1" t="s">
        <v>361</v>
      </c>
      <c r="D89" s="1" t="s">
        <v>33</v>
      </c>
      <c r="E89" s="1" t="s">
        <v>362</v>
      </c>
      <c r="F89" s="1" t="s">
        <v>363</v>
      </c>
      <c r="G89" s="1" t="s">
        <v>1087</v>
      </c>
      <c r="I89" s="1" t="s">
        <v>195</v>
      </c>
      <c r="J89" s="1" t="s">
        <v>51</v>
      </c>
      <c r="K89" s="17">
        <v>3102.8</v>
      </c>
      <c r="L89" s="17">
        <v>70.8</v>
      </c>
      <c r="M89" s="17">
        <v>9.66</v>
      </c>
      <c r="N89" s="17">
        <v>91971.06</v>
      </c>
      <c r="O8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91970.928000000014</v>
      </c>
      <c r="P89" s="17">
        <f>Таблица82343[[#This Row],[Начисленовзносов  расчетное]]-Таблица82343[[#This Row],[Начислено взносов по отчету УК, руб,]]</f>
        <v>-0.13199999998323619</v>
      </c>
      <c r="Q89" s="49">
        <v>95418.77</v>
      </c>
      <c r="R89" s="22">
        <f>Таблица82343[[#This Row],[ПОСТУПИЛО ВЗНОСОВ ПО БАНКОВСКОЙ ВЫПИСКЕ]]-Таблица82343[[#This Row],[Оплачено пени, руб,]]</f>
        <v>94954.37000000001</v>
      </c>
      <c r="S89" s="17">
        <f t="shared" si="2"/>
        <v>3188.5099999999879</v>
      </c>
      <c r="T89" s="17">
        <v>6636.22</v>
      </c>
      <c r="U89" s="17">
        <v>464.4</v>
      </c>
      <c r="V89" s="17">
        <v>1883.85</v>
      </c>
      <c r="W89" s="17">
        <v>0</v>
      </c>
      <c r="X89" s="17">
        <v>0</v>
      </c>
      <c r="Y89" s="17">
        <v>0</v>
      </c>
      <c r="Z89" s="17">
        <v>0</v>
      </c>
      <c r="AA89" s="22">
        <v>1597790.4900000002</v>
      </c>
      <c r="AB89" s="16">
        <v>1500487.87</v>
      </c>
      <c r="AC89" s="17">
        <v>1597790.49</v>
      </c>
      <c r="AD89" s="17">
        <v>0</v>
      </c>
      <c r="AE89" s="3"/>
      <c r="AF89" s="1" t="s">
        <v>361</v>
      </c>
      <c r="AG89" s="1">
        <v>1500487.87</v>
      </c>
    </row>
    <row r="90" spans="1:33" ht="30">
      <c r="B90" s="2" t="s">
        <v>1802</v>
      </c>
      <c r="C90" s="1" t="s">
        <v>364</v>
      </c>
      <c r="D90" s="1" t="s">
        <v>33</v>
      </c>
      <c r="E90" s="1" t="s">
        <v>365</v>
      </c>
      <c r="F90" s="1" t="s">
        <v>366</v>
      </c>
      <c r="G90" s="1" t="s">
        <v>367</v>
      </c>
      <c r="I90" s="1" t="s">
        <v>195</v>
      </c>
      <c r="J90" s="1" t="s">
        <v>51</v>
      </c>
      <c r="K90" s="17">
        <v>2564.9499999999998</v>
      </c>
      <c r="L90" s="17">
        <v>648.4</v>
      </c>
      <c r="M90" s="17">
        <v>9.66</v>
      </c>
      <c r="N90" s="146">
        <v>93122.91</v>
      </c>
      <c r="O9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93122.882999999987</v>
      </c>
      <c r="P90" s="17">
        <f>Таблица82343[[#This Row],[Начисленовзносов  расчетное]]-Таблица82343[[#This Row],[Начислено взносов по отчету УК, руб,]]</f>
        <v>-2.700000001641456E-2</v>
      </c>
      <c r="Q90" s="49">
        <v>67561.64</v>
      </c>
      <c r="R90" s="22">
        <f>Таблица82343[[#This Row],[ПОСТУПИЛО ВЗНОСОВ ПО БАНКОВСКОЙ ВЫПИСКЕ]]-Таблица82343[[#This Row],[Оплачено пени, руб,]]</f>
        <v>67554.19</v>
      </c>
      <c r="S90" s="17">
        <f t="shared" si="2"/>
        <v>27626.14</v>
      </c>
      <c r="T90" s="146">
        <v>2064.87</v>
      </c>
      <c r="U90" s="147">
        <v>7.45</v>
      </c>
      <c r="V90" s="17">
        <v>3498.23</v>
      </c>
      <c r="W90" s="17">
        <v>0</v>
      </c>
      <c r="X90" s="17">
        <v>0</v>
      </c>
      <c r="Y90" s="17">
        <v>0</v>
      </c>
      <c r="Z90" s="17">
        <v>0</v>
      </c>
      <c r="AA90" s="22">
        <v>2873099.48</v>
      </c>
      <c r="AB90" s="16">
        <v>2802039.61</v>
      </c>
      <c r="AC90" s="17">
        <v>2873099.48</v>
      </c>
      <c r="AD90" s="17">
        <v>0</v>
      </c>
      <c r="AE90" s="3"/>
      <c r="AF90" s="1" t="s">
        <v>364</v>
      </c>
      <c r="AG90" s="1">
        <v>2802039.61</v>
      </c>
    </row>
    <row r="91" spans="1:33" ht="30">
      <c r="B91" s="2" t="s">
        <v>1802</v>
      </c>
      <c r="C91" s="1" t="s">
        <v>368</v>
      </c>
      <c r="D91" s="1" t="s">
        <v>83</v>
      </c>
      <c r="E91" s="1" t="s">
        <v>369</v>
      </c>
      <c r="F91" s="1" t="s">
        <v>370</v>
      </c>
      <c r="G91" s="1" t="s">
        <v>371</v>
      </c>
      <c r="I91" s="30" t="s">
        <v>226</v>
      </c>
      <c r="J91" s="30" t="s">
        <v>227</v>
      </c>
      <c r="K91" s="31">
        <v>2617.6</v>
      </c>
      <c r="L91" s="31">
        <v>90.7</v>
      </c>
      <c r="M91" s="31">
        <v>9.66</v>
      </c>
      <c r="N91" s="17">
        <v>78486.66</v>
      </c>
      <c r="O9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78486.534</v>
      </c>
      <c r="P91" s="17">
        <f>Таблица82343[[#This Row],[Начисленовзносов  расчетное]]-Таблица82343[[#This Row],[Начислено взносов по отчету УК, руб,]]</f>
        <v>-0.12600000000384171</v>
      </c>
      <c r="Q91" s="17">
        <v>68239.02</v>
      </c>
      <c r="R91" s="22">
        <f>Таблица82343[[#This Row],[ПОСТУПИЛО ВЗНОСОВ ПО БАНКОВСКОЙ ВЫПИСКЕ]]-Таблица82343[[#This Row],[Оплачено пени, руб,]]</f>
        <v>68239.02</v>
      </c>
      <c r="S91" s="17">
        <f t="shared" si="2"/>
        <v>19965.75</v>
      </c>
      <c r="T91" s="17">
        <v>9718.11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22">
        <v>418629.75</v>
      </c>
      <c r="AB91" s="16">
        <v>350390.73</v>
      </c>
      <c r="AC91" s="17">
        <v>418629.75</v>
      </c>
      <c r="AD91" s="17">
        <v>0</v>
      </c>
      <c r="AE91" s="3"/>
      <c r="AF91" s="1" t="s">
        <v>368</v>
      </c>
      <c r="AG91" s="1">
        <v>350390.73</v>
      </c>
    </row>
    <row r="92" spans="1:33" ht="30">
      <c r="B92" s="2" t="s">
        <v>1802</v>
      </c>
      <c r="C92" s="1" t="s">
        <v>373</v>
      </c>
      <c r="D92" s="1" t="s">
        <v>83</v>
      </c>
      <c r="E92" s="1" t="s">
        <v>374</v>
      </c>
      <c r="F92" s="1" t="s">
        <v>375</v>
      </c>
      <c r="G92" s="1" t="s">
        <v>89</v>
      </c>
      <c r="I92" s="1" t="s">
        <v>226</v>
      </c>
      <c r="J92" s="1" t="s">
        <v>227</v>
      </c>
      <c r="K92" s="17">
        <v>2720.7</v>
      </c>
      <c r="L92" s="17">
        <v>0</v>
      </c>
      <c r="M92" s="17">
        <v>9.66</v>
      </c>
      <c r="N92" s="17">
        <v>78845.91</v>
      </c>
      <c r="O9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78845.885999999999</v>
      </c>
      <c r="P92" s="17">
        <f>Таблица82343[[#This Row],[Начисленовзносов  расчетное]]-Таблица82343[[#This Row],[Начислено взносов по отчету УК, руб,]]</f>
        <v>-2.4000000004889444E-2</v>
      </c>
      <c r="Q92" s="17">
        <v>78925.05</v>
      </c>
      <c r="R92" s="22">
        <f>Таблица82343[[#This Row],[ПОСТУПИЛО ВЗНОСОВ ПО БАНКОВСКОЙ ВЫПИСКЕ]]-Таблица82343[[#This Row],[Оплачено пени, руб,]]</f>
        <v>78925.05</v>
      </c>
      <c r="S92" s="17">
        <f t="shared" si="2"/>
        <v>2656.9800000000005</v>
      </c>
      <c r="T92" s="17">
        <v>2736.12</v>
      </c>
      <c r="U92" s="17">
        <v>0</v>
      </c>
      <c r="V92" s="17">
        <v>1283.33</v>
      </c>
      <c r="W92" s="17">
        <v>0</v>
      </c>
      <c r="X92" s="17">
        <v>0</v>
      </c>
      <c r="Y92" s="17">
        <v>0</v>
      </c>
      <c r="Z92" s="17">
        <v>0</v>
      </c>
      <c r="AA92" s="22">
        <v>1101078.03</v>
      </c>
      <c r="AB92" s="16">
        <v>1020869.65</v>
      </c>
      <c r="AC92" s="17">
        <v>1101078.03</v>
      </c>
      <c r="AD92" s="17">
        <v>0</v>
      </c>
      <c r="AE92" s="3"/>
      <c r="AF92" s="1" t="s">
        <v>373</v>
      </c>
      <c r="AG92" s="1">
        <v>1020869.65</v>
      </c>
    </row>
    <row r="93" spans="1:33" ht="30">
      <c r="B93" s="2" t="s">
        <v>1802</v>
      </c>
      <c r="C93" s="1" t="s">
        <v>376</v>
      </c>
      <c r="D93" s="1" t="s">
        <v>33</v>
      </c>
      <c r="E93" s="1" t="s">
        <v>377</v>
      </c>
      <c r="F93" s="1" t="s">
        <v>378</v>
      </c>
      <c r="G93" s="1" t="s">
        <v>379</v>
      </c>
      <c r="I93" s="1" t="s">
        <v>380</v>
      </c>
      <c r="J93" s="30">
        <v>2465091741</v>
      </c>
      <c r="K93" s="31">
        <v>2818.03</v>
      </c>
      <c r="L93" s="31">
        <v>0</v>
      </c>
      <c r="M93" s="31">
        <v>9.66</v>
      </c>
      <c r="N93" s="17">
        <v>81666.509999999995</v>
      </c>
      <c r="O9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81666.509399999995</v>
      </c>
      <c r="P93" s="17">
        <f>Таблица82343[[#This Row],[Начисленовзносов  расчетное]]-Таблица82343[[#This Row],[Начислено взносов по отчету УК, руб,]]</f>
        <v>-5.9999999939464033E-4</v>
      </c>
      <c r="Q93" s="17">
        <f>841510.7+118215.51</f>
        <v>959726.21</v>
      </c>
      <c r="R93" s="22">
        <f>Таблица82343[[#This Row],[ПОСТУПИЛО ВЗНОСОВ ПО БАНКОВСКОЙ ВЫПИСКЕ]]-Таблица82343[[#This Row],[Оплачено пени, руб,]]</f>
        <v>959726.21</v>
      </c>
      <c r="S93" s="17">
        <f t="shared" si="2"/>
        <v>-878059.7</v>
      </c>
      <c r="T93" s="17">
        <v>0</v>
      </c>
      <c r="U93" s="17">
        <v>0</v>
      </c>
      <c r="V93" s="17">
        <v>1300.4100000000001</v>
      </c>
      <c r="W93" s="17">
        <v>0</v>
      </c>
      <c r="X93" s="17">
        <v>0</v>
      </c>
      <c r="Y93" s="17">
        <v>841510.7</v>
      </c>
      <c r="Z93" s="17">
        <v>841510.7</v>
      </c>
      <c r="AA93" s="22">
        <v>331712.87</v>
      </c>
      <c r="AB93" s="16">
        <v>1053707.6499999999</v>
      </c>
      <c r="AC93" s="17">
        <v>331712.87</v>
      </c>
      <c r="AD93" s="17">
        <v>0</v>
      </c>
      <c r="AE93" s="3" t="s">
        <v>1811</v>
      </c>
      <c r="AF93" s="1" t="s">
        <v>376</v>
      </c>
      <c r="AG93" s="1">
        <v>1053707.6499999999</v>
      </c>
    </row>
    <row r="94" spans="1:33" ht="30">
      <c r="A94" s="1">
        <v>992810.83</v>
      </c>
      <c r="B94" s="2" t="s">
        <v>1802</v>
      </c>
      <c r="C94" s="1" t="s">
        <v>381</v>
      </c>
      <c r="D94" s="1" t="s">
        <v>83</v>
      </c>
      <c r="E94" s="1" t="s">
        <v>263</v>
      </c>
      <c r="F94" s="1" t="s">
        <v>264</v>
      </c>
      <c r="G94" s="1" t="s">
        <v>270</v>
      </c>
      <c r="I94" s="30" t="s">
        <v>226</v>
      </c>
      <c r="J94" s="30" t="s">
        <v>227</v>
      </c>
      <c r="K94" s="31">
        <v>2725</v>
      </c>
      <c r="L94" s="31">
        <v>0</v>
      </c>
      <c r="M94" s="31">
        <v>9.66</v>
      </c>
      <c r="N94" s="17">
        <v>78970.5</v>
      </c>
      <c r="O9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78970.5</v>
      </c>
      <c r="P94" s="17">
        <f>Таблица82343[[#This Row],[Начисленовзносов  расчетное]]-Таблица82343[[#This Row],[Начислено взносов по отчету УК, руб,]]</f>
        <v>0</v>
      </c>
      <c r="Q94" s="17">
        <v>68242.649999999994</v>
      </c>
      <c r="R94" s="22">
        <f>Таблица82343[[#This Row],[ПОСТУПИЛО ВЗНОСОВ ПО БАНКОВСКОЙ ВЫПИСКЕ]]-Таблица82343[[#This Row],[Оплачено пени, руб,]]</f>
        <v>68242.649999999994</v>
      </c>
      <c r="S94" s="17">
        <f t="shared" si="2"/>
        <v>14851.680000000006</v>
      </c>
      <c r="T94" s="17">
        <v>4123.83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22">
        <v>992810.83000000007</v>
      </c>
      <c r="AB94" s="16">
        <v>924568.18</v>
      </c>
      <c r="AC94" s="17">
        <v>992810.83</v>
      </c>
      <c r="AD94" s="17">
        <v>0</v>
      </c>
      <c r="AE94" s="3"/>
      <c r="AF94" s="1" t="s">
        <v>381</v>
      </c>
      <c r="AG94" s="1">
        <v>924568.18</v>
      </c>
    </row>
    <row r="95" spans="1:33" ht="30">
      <c r="B95" s="2" t="s">
        <v>1802</v>
      </c>
      <c r="C95" s="1" t="s">
        <v>382</v>
      </c>
      <c r="D95" s="1" t="s">
        <v>83</v>
      </c>
      <c r="E95" s="1" t="s">
        <v>313</v>
      </c>
      <c r="F95" s="1" t="s">
        <v>314</v>
      </c>
      <c r="G95" s="1" t="s">
        <v>383</v>
      </c>
      <c r="I95" s="1" t="s">
        <v>226</v>
      </c>
      <c r="J95" s="1" t="s">
        <v>227</v>
      </c>
      <c r="K95" s="17">
        <v>2725</v>
      </c>
      <c r="L95" s="17">
        <v>0</v>
      </c>
      <c r="M95" s="17">
        <v>9.66</v>
      </c>
      <c r="N95" s="17">
        <v>78970.53</v>
      </c>
      <c r="O9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78970.5</v>
      </c>
      <c r="P95" s="17">
        <f>Таблица82343[[#This Row],[Начисленовзносов  расчетное]]-Таблица82343[[#This Row],[Начислено взносов по отчету УК, руб,]]</f>
        <v>-2.9999999998835847E-2</v>
      </c>
      <c r="Q95" s="17">
        <v>81123.7</v>
      </c>
      <c r="R95" s="22">
        <f>Таблица82343[[#This Row],[ПОСТУПИЛО ВЗНОСОВ ПО БАНКОВСКОЙ ВЫПИСКЕ]]-Таблица82343[[#This Row],[Оплачено пени, руб,]]</f>
        <v>81123.7</v>
      </c>
      <c r="S95" s="17">
        <f t="shared" si="2"/>
        <v>-1159.7399999999984</v>
      </c>
      <c r="T95" s="17">
        <v>993.43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22">
        <v>1048696.73</v>
      </c>
      <c r="AB95" s="16">
        <v>967573.03</v>
      </c>
      <c r="AC95" s="17">
        <v>1048696.73</v>
      </c>
      <c r="AD95" s="17">
        <v>0</v>
      </c>
      <c r="AE95" s="3"/>
      <c r="AF95" s="1" t="s">
        <v>382</v>
      </c>
      <c r="AG95" s="1">
        <v>967573.03</v>
      </c>
    </row>
    <row r="96" spans="1:33" ht="30">
      <c r="B96" s="2" t="s">
        <v>1802</v>
      </c>
      <c r="C96" s="1" t="s">
        <v>384</v>
      </c>
      <c r="D96" s="1" t="s">
        <v>83</v>
      </c>
      <c r="E96" s="1" t="s">
        <v>385</v>
      </c>
      <c r="F96" s="1" t="s">
        <v>224</v>
      </c>
      <c r="G96" s="1" t="s">
        <v>386</v>
      </c>
      <c r="I96" s="1" t="s">
        <v>226</v>
      </c>
      <c r="J96" s="1" t="s">
        <v>227</v>
      </c>
      <c r="K96" s="17">
        <v>2725.1</v>
      </c>
      <c r="L96" s="17">
        <v>0</v>
      </c>
      <c r="M96" s="17">
        <v>9.66</v>
      </c>
      <c r="N96" s="17">
        <v>78973.47</v>
      </c>
      <c r="O9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78973.398000000001</v>
      </c>
      <c r="P96" s="17">
        <f>Таблица82343[[#This Row],[Начисленовзносов  расчетное]]-Таблица82343[[#This Row],[Начислено взносов по отчету УК, руб,]]</f>
        <v>-7.2000000000116415E-2</v>
      </c>
      <c r="Q96" s="17">
        <v>76434.490000000005</v>
      </c>
      <c r="R96" s="22">
        <f>Таблица82343[[#This Row],[ПОСТУПИЛО ВЗНОСОВ ПО БАНКОВСКОЙ ВЫПИСКЕ]]-Таблица82343[[#This Row],[Оплачено пени, руб,]]</f>
        <v>76434.490000000005</v>
      </c>
      <c r="S96" s="17">
        <f t="shared" si="2"/>
        <v>4439.8099999999959</v>
      </c>
      <c r="T96" s="17">
        <v>1900.83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22">
        <v>495671.89999999997</v>
      </c>
      <c r="AB96" s="16">
        <v>419237.41</v>
      </c>
      <c r="AC96" s="17">
        <v>495671.9</v>
      </c>
      <c r="AD96" s="17">
        <v>0</v>
      </c>
      <c r="AE96" s="3"/>
      <c r="AF96" s="1" t="s">
        <v>384</v>
      </c>
      <c r="AG96" s="1">
        <v>419237.41</v>
      </c>
    </row>
    <row r="97" spans="2:33" ht="30">
      <c r="B97" s="2" t="s">
        <v>1802</v>
      </c>
      <c r="C97" s="1" t="s">
        <v>387</v>
      </c>
      <c r="D97" s="1" t="s">
        <v>33</v>
      </c>
      <c r="E97" s="1" t="s">
        <v>388</v>
      </c>
      <c r="F97" s="1" t="s">
        <v>389</v>
      </c>
      <c r="G97" s="1" t="s">
        <v>89</v>
      </c>
      <c r="I97" s="1" t="s">
        <v>195</v>
      </c>
      <c r="J97" s="1" t="s">
        <v>51</v>
      </c>
      <c r="K97" s="17">
        <v>3226.43</v>
      </c>
      <c r="L97" s="17">
        <v>482.2</v>
      </c>
      <c r="M97" s="17">
        <v>9.66</v>
      </c>
      <c r="N97" s="17">
        <v>107476.2</v>
      </c>
      <c r="O9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107476.0974</v>
      </c>
      <c r="P97" s="17">
        <f>Таблица82343[[#This Row],[Начисленовзносов  расчетное]]-Таблица82343[[#This Row],[Начислено взносов по отчету УК, руб,]]</f>
        <v>-0.1025999999983469</v>
      </c>
      <c r="Q97" s="17">
        <v>128099.52</v>
      </c>
      <c r="R97" s="22">
        <f>Таблица82343[[#This Row],[ПОСТУПИЛО ВЗНОСОВ ПО БАНКОВСКОЙ ВЫПИСКЕ]]-Таблица82343[[#This Row],[Оплачено пени, руб,]]</f>
        <v>122708.65000000001</v>
      </c>
      <c r="S97" s="17">
        <f t="shared" si="2"/>
        <v>-17189.500000000011</v>
      </c>
      <c r="T97" s="17">
        <v>3433.82</v>
      </c>
      <c r="U97" s="17">
        <v>5390.87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22">
        <v>3160298.42</v>
      </c>
      <c r="AB97" s="16">
        <v>3032198.9</v>
      </c>
      <c r="AC97" s="17">
        <v>3160298.42</v>
      </c>
      <c r="AD97" s="17">
        <v>0</v>
      </c>
      <c r="AE97" s="3"/>
      <c r="AF97" s="1" t="s">
        <v>387</v>
      </c>
      <c r="AG97" s="1">
        <v>3032198.9</v>
      </c>
    </row>
    <row r="98" spans="2:33" ht="30">
      <c r="B98" s="2" t="s">
        <v>1802</v>
      </c>
      <c r="C98" s="1" t="s">
        <v>390</v>
      </c>
      <c r="D98" s="1" t="s">
        <v>83</v>
      </c>
      <c r="E98" s="1" t="s">
        <v>183</v>
      </c>
      <c r="F98" s="1" t="s">
        <v>184</v>
      </c>
      <c r="G98" s="1" t="s">
        <v>391</v>
      </c>
      <c r="I98" s="1" t="s">
        <v>180</v>
      </c>
      <c r="J98" s="1" t="s">
        <v>181</v>
      </c>
      <c r="K98" s="17">
        <v>2725.9</v>
      </c>
      <c r="L98" s="17">
        <v>0</v>
      </c>
      <c r="M98" s="17">
        <v>9.66</v>
      </c>
      <c r="N98" s="17">
        <v>78996.509999999995</v>
      </c>
      <c r="O9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78996.582000000009</v>
      </c>
      <c r="P98" s="17">
        <f>Таблица82343[[#This Row],[Начисленовзносов  расчетное]]-Таблица82343[[#This Row],[Начислено взносов по отчету УК, руб,]]</f>
        <v>7.2000000014668331E-2</v>
      </c>
      <c r="Q98" s="17">
        <v>65224.45</v>
      </c>
      <c r="R98" s="22">
        <f>Таблица82343[[#This Row],[ПОСТУПИЛО ВЗНОСОВ ПО БАНКОВСКОЙ ВЫПИСКЕ]]-Таблица82343[[#This Row],[Оплачено пени, руб,]]</f>
        <v>65224.45</v>
      </c>
      <c r="S98" s="17">
        <f t="shared" si="2"/>
        <v>33551.550000000003</v>
      </c>
      <c r="T98" s="17">
        <v>19779.490000000002</v>
      </c>
      <c r="U98" s="17">
        <v>0</v>
      </c>
      <c r="V98" s="17">
        <v>1526.42</v>
      </c>
      <c r="W98" s="17">
        <v>0</v>
      </c>
      <c r="X98" s="17">
        <v>0</v>
      </c>
      <c r="Y98" s="17">
        <v>0</v>
      </c>
      <c r="Z98" s="17">
        <v>0</v>
      </c>
      <c r="AA98" s="22">
        <v>1284650.44</v>
      </c>
      <c r="AB98" s="16">
        <v>1217899.57</v>
      </c>
      <c r="AC98" s="17">
        <v>1284650.44</v>
      </c>
      <c r="AD98" s="17">
        <v>0</v>
      </c>
      <c r="AE98" s="3"/>
      <c r="AF98" s="1" t="s">
        <v>390</v>
      </c>
      <c r="AG98" s="1">
        <v>1217899.57</v>
      </c>
    </row>
    <row r="99" spans="2:33" ht="30">
      <c r="B99" s="2" t="s">
        <v>1802</v>
      </c>
      <c r="C99" s="1" t="s">
        <v>392</v>
      </c>
      <c r="D99" s="1" t="s">
        <v>83</v>
      </c>
      <c r="E99" s="1" t="s">
        <v>263</v>
      </c>
      <c r="F99" s="1" t="s">
        <v>264</v>
      </c>
      <c r="G99" s="1" t="s">
        <v>75</v>
      </c>
      <c r="I99" s="1" t="s">
        <v>226</v>
      </c>
      <c r="J99" s="1" t="s">
        <v>227</v>
      </c>
      <c r="K99" s="17">
        <v>2636.4</v>
      </c>
      <c r="L99" s="17">
        <v>89.6</v>
      </c>
      <c r="M99" s="17">
        <v>9.66</v>
      </c>
      <c r="N99" s="17">
        <v>78999.42</v>
      </c>
      <c r="O9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78999.48</v>
      </c>
      <c r="P99" s="17">
        <f>Таблица82343[[#This Row],[Начисленовзносов  расчетное]]-Таблица82343[[#This Row],[Начислено взносов по отчету УК, руб,]]</f>
        <v>5.9999999997671694E-2</v>
      </c>
      <c r="Q99" s="17">
        <v>80976.490000000005</v>
      </c>
      <c r="R99" s="22">
        <f>Таблица82343[[#This Row],[ПОСТУПИЛО ВЗНОСОВ ПО БАНКОВСКОЙ ВЫПИСКЕ]]-Таблица82343[[#This Row],[Оплачено пени, руб,]]</f>
        <v>80976.490000000005</v>
      </c>
      <c r="S99" s="17">
        <f t="shared" si="2"/>
        <v>4141.0299999999934</v>
      </c>
      <c r="T99" s="17">
        <v>6118.1</v>
      </c>
      <c r="U99" s="17">
        <v>0</v>
      </c>
      <c r="V99" s="17">
        <v>1429.57</v>
      </c>
      <c r="W99" s="17">
        <v>0</v>
      </c>
      <c r="X99" s="17">
        <v>0</v>
      </c>
      <c r="Y99" s="17">
        <v>0</v>
      </c>
      <c r="Z99" s="17">
        <v>0</v>
      </c>
      <c r="AA99" s="22">
        <v>1224888.52</v>
      </c>
      <c r="AB99" s="16">
        <v>1142482.46</v>
      </c>
      <c r="AC99" s="17">
        <v>1224888.52</v>
      </c>
      <c r="AD99" s="17">
        <v>0</v>
      </c>
      <c r="AE99" s="3"/>
      <c r="AF99" s="1" t="s">
        <v>392</v>
      </c>
      <c r="AG99" s="1">
        <v>1142482.46</v>
      </c>
    </row>
    <row r="100" spans="2:33" ht="30">
      <c r="B100" s="2" t="s">
        <v>1802</v>
      </c>
      <c r="C100" s="1" t="s">
        <v>393</v>
      </c>
      <c r="D100" s="1" t="s">
        <v>33</v>
      </c>
      <c r="E100" s="1" t="s">
        <v>388</v>
      </c>
      <c r="F100" s="1" t="s">
        <v>389</v>
      </c>
      <c r="G100" s="1" t="s">
        <v>69</v>
      </c>
      <c r="I100" s="1" t="s">
        <v>195</v>
      </c>
      <c r="J100" s="1" t="s">
        <v>51</v>
      </c>
      <c r="K100" s="17">
        <v>3938.2</v>
      </c>
      <c r="L100" s="17">
        <v>93.1</v>
      </c>
      <c r="M100" s="17">
        <v>9.66</v>
      </c>
      <c r="N100" s="17">
        <v>116827.11</v>
      </c>
      <c r="O10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116827.07399999999</v>
      </c>
      <c r="P100" s="17">
        <f>Таблица82343[[#This Row],[Начисленовзносов  расчетное]]-Таблица82343[[#This Row],[Начислено взносов по отчету УК, руб,]]</f>
        <v>-3.6000000007334165E-2</v>
      </c>
      <c r="Q100" s="49">
        <v>97316.96</v>
      </c>
      <c r="R100" s="22">
        <f>Таблица82343[[#This Row],[ПОСТУПИЛО ВЗНОСОВ ПО БАНКОВСКОЙ ВЫПИСКЕ]]-Таблица82343[[#This Row],[Оплачено пени, руб,]]</f>
        <v>97311.310000000012</v>
      </c>
      <c r="S100" s="17">
        <f t="shared" si="2"/>
        <v>33858.779999999984</v>
      </c>
      <c r="T100" s="17">
        <v>14348.63</v>
      </c>
      <c r="U100" s="17">
        <v>5.65</v>
      </c>
      <c r="V100" s="17">
        <v>2010.27</v>
      </c>
      <c r="W100" s="17">
        <v>0</v>
      </c>
      <c r="X100" s="17">
        <v>0</v>
      </c>
      <c r="Y100" s="17">
        <v>0</v>
      </c>
      <c r="Z100" s="17">
        <v>0</v>
      </c>
      <c r="AA100" s="22">
        <v>1700976.08</v>
      </c>
      <c r="AB100" s="16">
        <v>1601648.85</v>
      </c>
      <c r="AC100" s="17">
        <v>1700976.08</v>
      </c>
      <c r="AD100" s="17">
        <v>0</v>
      </c>
      <c r="AE100" s="3"/>
      <c r="AF100" s="1" t="s">
        <v>393</v>
      </c>
      <c r="AG100" s="1">
        <v>1601648.85</v>
      </c>
    </row>
    <row r="101" spans="2:33" ht="30">
      <c r="B101" s="2" t="s">
        <v>1802</v>
      </c>
      <c r="C101" s="1" t="s">
        <v>394</v>
      </c>
      <c r="D101" s="1" t="s">
        <v>33</v>
      </c>
      <c r="E101" s="1" t="s">
        <v>395</v>
      </c>
      <c r="F101" s="1" t="s">
        <v>396</v>
      </c>
      <c r="G101" s="1" t="s">
        <v>397</v>
      </c>
      <c r="I101" s="30" t="s">
        <v>195</v>
      </c>
      <c r="J101" s="30" t="s">
        <v>51</v>
      </c>
      <c r="K101" s="31">
        <v>4198.3</v>
      </c>
      <c r="L101" s="31">
        <v>93.9</v>
      </c>
      <c r="M101" s="31">
        <v>9.66</v>
      </c>
      <c r="N101" s="146">
        <v>124387.95</v>
      </c>
      <c r="O10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124387.95599999999</v>
      </c>
      <c r="P101" s="17">
        <f>Таблица82343[[#This Row],[Начисленовзносов  расчетное]]-Таблица82343[[#This Row],[Начислено взносов по отчету УК, руб,]]</f>
        <v>5.9999999939464033E-3</v>
      </c>
      <c r="Q101" s="49">
        <v>129193.58</v>
      </c>
      <c r="R101" s="22">
        <f>Таблица82343[[#This Row],[ПОСТУПИЛО ВЗНОСОВ ПО БАНКОВСКОЙ ВЫПИСКЕ]]-Таблица82343[[#This Row],[Оплачено пени, руб,]]</f>
        <v>129187.79000000001</v>
      </c>
      <c r="S101" s="17">
        <f t="shared" si="2"/>
        <v>6189.4699999999893</v>
      </c>
      <c r="T101" s="146">
        <v>10995.1</v>
      </c>
      <c r="U101" s="147">
        <v>5.79</v>
      </c>
      <c r="V101" s="17">
        <v>2071.85</v>
      </c>
      <c r="W101" s="17">
        <v>0</v>
      </c>
      <c r="X101" s="17">
        <v>0</v>
      </c>
      <c r="Y101" s="17">
        <v>0</v>
      </c>
      <c r="Z101" s="17">
        <v>0</v>
      </c>
      <c r="AA101" s="22">
        <v>1781783.19</v>
      </c>
      <c r="AB101" s="16">
        <v>1650517.76</v>
      </c>
      <c r="AC101" s="17">
        <v>1781783.19</v>
      </c>
      <c r="AD101" s="17">
        <v>0</v>
      </c>
      <c r="AE101" s="3"/>
      <c r="AF101" s="1" t="s">
        <v>394</v>
      </c>
      <c r="AG101" s="1">
        <v>1650517.76</v>
      </c>
    </row>
    <row r="102" spans="2:33" ht="30">
      <c r="B102" s="2" t="s">
        <v>1802</v>
      </c>
      <c r="C102" s="1" t="s">
        <v>398</v>
      </c>
      <c r="D102" s="1" t="s">
        <v>83</v>
      </c>
      <c r="E102" s="1" t="s">
        <v>385</v>
      </c>
      <c r="F102" s="1" t="s">
        <v>224</v>
      </c>
      <c r="G102" s="1" t="s">
        <v>399</v>
      </c>
      <c r="I102" s="1" t="s">
        <v>226</v>
      </c>
      <c r="J102" s="1" t="s">
        <v>227</v>
      </c>
      <c r="K102" s="17">
        <v>2761.3</v>
      </c>
      <c r="L102" s="17">
        <v>0</v>
      </c>
      <c r="M102" s="17">
        <v>9.66</v>
      </c>
      <c r="N102" s="17">
        <v>80022.39</v>
      </c>
      <c r="O10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80022.474000000017</v>
      </c>
      <c r="P102" s="17">
        <f>Таблица82343[[#This Row],[Начисленовзносов  расчетное]]-Таблица82343[[#This Row],[Начислено взносов по отчету УК, руб,]]</f>
        <v>8.4000000017113052E-2</v>
      </c>
      <c r="Q102" s="17">
        <v>102112.27</v>
      </c>
      <c r="R102" s="22">
        <f>Таблица82343[[#This Row],[ПОСТУПИЛО ВЗНОСОВ ПО БАНКОВСКОЙ ВЫПИСКЕ]]-Таблица82343[[#This Row],[Оплачено пени, руб,]]</f>
        <v>102112.27</v>
      </c>
      <c r="S102" s="17">
        <f t="shared" si="2"/>
        <v>-20393.360000000004</v>
      </c>
      <c r="T102" s="17">
        <v>1696.52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22">
        <v>794067.27</v>
      </c>
      <c r="AB102" s="16">
        <v>691955</v>
      </c>
      <c r="AC102" s="17">
        <v>794067.27</v>
      </c>
      <c r="AD102" s="17">
        <v>0</v>
      </c>
      <c r="AE102" s="3"/>
      <c r="AF102" s="1" t="s">
        <v>398</v>
      </c>
      <c r="AG102" s="1">
        <v>691955</v>
      </c>
    </row>
    <row r="103" spans="2:33" ht="30">
      <c r="B103" s="2" t="s">
        <v>1802</v>
      </c>
      <c r="C103" s="1" t="s">
        <v>400</v>
      </c>
      <c r="D103" s="1" t="s">
        <v>83</v>
      </c>
      <c r="E103" s="1" t="s">
        <v>385</v>
      </c>
      <c r="F103" s="1" t="s">
        <v>224</v>
      </c>
      <c r="G103" s="1" t="s">
        <v>401</v>
      </c>
      <c r="I103" s="1" t="s">
        <v>226</v>
      </c>
      <c r="J103" s="1" t="s">
        <v>227</v>
      </c>
      <c r="K103" s="17">
        <v>2769.6</v>
      </c>
      <c r="L103" s="17">
        <v>0</v>
      </c>
      <c r="M103" s="17">
        <v>9.66</v>
      </c>
      <c r="N103" s="17">
        <v>80263.05</v>
      </c>
      <c r="O10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80263.007999999987</v>
      </c>
      <c r="P103" s="17">
        <f>Таблица82343[[#This Row],[Начисленовзносов  расчетное]]-Таблица82343[[#This Row],[Начислено взносов по отчету УК, руб,]]</f>
        <v>-4.2000000015832484E-2</v>
      </c>
      <c r="Q103" s="17">
        <v>78746.59</v>
      </c>
      <c r="R103" s="22">
        <f>Таблица82343[[#This Row],[ПОСТУПИЛО ВЗНОСОВ ПО БАНКОВСКОЙ ВЫПИСКЕ]]-Таблица82343[[#This Row],[Оплачено пени, руб,]]</f>
        <v>78746.59</v>
      </c>
      <c r="S103" s="17">
        <f t="shared" si="2"/>
        <v>8873.6500000000051</v>
      </c>
      <c r="T103" s="17">
        <v>7357.19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6737</v>
      </c>
      <c r="AA103" s="22">
        <v>756709.72</v>
      </c>
      <c r="AB103" s="16">
        <v>684700.13</v>
      </c>
      <c r="AC103" s="17">
        <v>756709.72</v>
      </c>
      <c r="AD103" s="17">
        <v>0</v>
      </c>
      <c r="AE103" s="3"/>
      <c r="AF103" s="1" t="s">
        <v>400</v>
      </c>
      <c r="AG103" s="1">
        <v>684700.13</v>
      </c>
    </row>
    <row r="104" spans="2:33" ht="30">
      <c r="B104" s="2" t="s">
        <v>1802</v>
      </c>
      <c r="C104" s="1" t="s">
        <v>402</v>
      </c>
      <c r="D104" s="1" t="s">
        <v>33</v>
      </c>
      <c r="E104" s="1" t="s">
        <v>333</v>
      </c>
      <c r="F104" s="1" t="s">
        <v>334</v>
      </c>
      <c r="G104" s="1" t="s">
        <v>324</v>
      </c>
      <c r="I104" s="1" t="s">
        <v>195</v>
      </c>
      <c r="J104" s="1" t="s">
        <v>51</v>
      </c>
      <c r="K104" s="17">
        <v>4476.8</v>
      </c>
      <c r="L104" s="17">
        <v>0</v>
      </c>
      <c r="M104" s="17">
        <v>9.66</v>
      </c>
      <c r="N104" s="146">
        <v>129737.76</v>
      </c>
      <c r="O10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129737.66400000002</v>
      </c>
      <c r="P104" s="17">
        <f>Таблица82343[[#This Row],[Начисленовзносов  расчетное]]-Таблица82343[[#This Row],[Начислено взносов по отчету УК, руб,]]</f>
        <v>-9.5999999975902028E-2</v>
      </c>
      <c r="Q104" s="17">
        <v>170729.06</v>
      </c>
      <c r="R104" s="22">
        <f>Таблица82343[[#This Row],[ПОСТУПИЛО ВЗНОСОВ ПО БАНКОВСКОЙ ВЫПИСКЕ]]-Таблица82343[[#This Row],[Оплачено пени, руб,]]</f>
        <v>169437.48</v>
      </c>
      <c r="S104" s="17">
        <f t="shared" si="2"/>
        <v>-30765.460000000014</v>
      </c>
      <c r="T104" s="146">
        <v>10225.84</v>
      </c>
      <c r="U104" s="147">
        <v>1291.58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22">
        <v>1208785.77</v>
      </c>
      <c r="AB104" s="16">
        <v>1038056.71</v>
      </c>
      <c r="AC104" s="17">
        <v>1208785.77</v>
      </c>
      <c r="AD104" s="17">
        <v>0</v>
      </c>
      <c r="AE104" s="3"/>
      <c r="AF104" s="1" t="s">
        <v>402</v>
      </c>
      <c r="AG104" s="1">
        <v>1038056.71</v>
      </c>
    </row>
    <row r="105" spans="2:33" ht="30">
      <c r="B105" s="2" t="s">
        <v>1802</v>
      </c>
      <c r="C105" s="1" t="s">
        <v>403</v>
      </c>
      <c r="D105" s="1" t="s">
        <v>66</v>
      </c>
      <c r="E105" s="1" t="s">
        <v>404</v>
      </c>
      <c r="F105" s="1" t="s">
        <v>405</v>
      </c>
      <c r="G105" s="1" t="s">
        <v>406</v>
      </c>
      <c r="I105" s="1" t="s">
        <v>143</v>
      </c>
      <c r="J105" s="1" t="s">
        <v>71</v>
      </c>
      <c r="K105" s="17">
        <v>2628.6</v>
      </c>
      <c r="L105" s="17">
        <v>164.1</v>
      </c>
      <c r="M105" s="17">
        <v>9.66</v>
      </c>
      <c r="N105" s="17">
        <v>26977.49</v>
      </c>
      <c r="O10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80932.445999999982</v>
      </c>
      <c r="P105" s="17">
        <f>Таблица82343[[#This Row],[Начисленовзносов  расчетное]]-Таблица82343[[#This Row],[Начислено взносов по отчету УК, руб,]]</f>
        <v>53954.955999999976</v>
      </c>
      <c r="Q105" s="49">
        <v>63068.68</v>
      </c>
      <c r="R105" s="22">
        <f>Таблица82343[[#This Row],[ПОСТУПИЛО ВЗНОСОВ ПО БАНКОВСКОЙ ВЫПИСКЕ]]-Таблица82343[[#This Row],[Оплачено пени, руб,]]</f>
        <v>63062.239999999998</v>
      </c>
      <c r="S105" s="17">
        <f t="shared" si="2"/>
        <v>-34392.46</v>
      </c>
      <c r="T105" s="17">
        <v>1698.73</v>
      </c>
      <c r="U105" s="17">
        <v>6.44</v>
      </c>
      <c r="V105" s="49">
        <v>3015.32</v>
      </c>
      <c r="W105" s="17">
        <v>0</v>
      </c>
      <c r="X105" s="17">
        <v>0</v>
      </c>
      <c r="Y105" s="17">
        <v>0</v>
      </c>
      <c r="Z105" s="17">
        <v>0</v>
      </c>
      <c r="AA105" s="22">
        <v>2479632.91</v>
      </c>
      <c r="AB105" s="16">
        <v>2413548.91</v>
      </c>
      <c r="AC105" s="17">
        <v>2479632.91</v>
      </c>
      <c r="AD105" s="17">
        <v>0</v>
      </c>
      <c r="AE105" s="3" t="s">
        <v>1808</v>
      </c>
      <c r="AF105" s="1" t="s">
        <v>403</v>
      </c>
      <c r="AG105" s="1">
        <v>2413548.91</v>
      </c>
    </row>
    <row r="106" spans="2:33" ht="30">
      <c r="B106" s="2" t="s">
        <v>1802</v>
      </c>
      <c r="C106" s="1" t="s">
        <v>407</v>
      </c>
      <c r="D106" s="1" t="s">
        <v>83</v>
      </c>
      <c r="E106" s="1" t="s">
        <v>385</v>
      </c>
      <c r="F106" s="1" t="s">
        <v>224</v>
      </c>
      <c r="G106" s="1" t="s">
        <v>408</v>
      </c>
      <c r="I106" s="1" t="s">
        <v>226</v>
      </c>
      <c r="J106" s="1" t="s">
        <v>227</v>
      </c>
      <c r="K106" s="17">
        <v>2663.5</v>
      </c>
      <c r="L106" s="17">
        <v>171.7</v>
      </c>
      <c r="M106" s="17">
        <v>9.66</v>
      </c>
      <c r="N106" s="17">
        <v>82165.2</v>
      </c>
      <c r="O10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82164.09599999999</v>
      </c>
      <c r="P106" s="17">
        <f>Таблица82343[[#This Row],[Начисленовзносов  расчетное]]-Таблица82343[[#This Row],[Начислено взносов по отчету УК, руб,]]</f>
        <v>-1.1040000000066357</v>
      </c>
      <c r="Q106" s="17">
        <v>75602.27</v>
      </c>
      <c r="R106" s="22">
        <f>Таблица82343[[#This Row],[ПОСТУПИЛО ВЗНОСОВ ПО БАНКОВСКОЙ ВЫПИСКЕ]]-Таблица82343[[#This Row],[Оплачено пени, руб,]]</f>
        <v>75602.27</v>
      </c>
      <c r="S106" s="17">
        <f t="shared" si="2"/>
        <v>15194.899999999992</v>
      </c>
      <c r="T106" s="17">
        <v>8631.9699999999993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22">
        <v>946836.99</v>
      </c>
      <c r="AB106" s="16">
        <v>871234.72</v>
      </c>
      <c r="AC106" s="17">
        <v>946836.99</v>
      </c>
      <c r="AD106" s="17">
        <v>0</v>
      </c>
      <c r="AE106" s="3"/>
      <c r="AF106" s="1" t="s">
        <v>407</v>
      </c>
      <c r="AG106" s="1">
        <v>871234.72</v>
      </c>
    </row>
    <row r="107" spans="2:33" ht="30">
      <c r="B107" s="2" t="s">
        <v>1802</v>
      </c>
      <c r="C107" s="1" t="s">
        <v>409</v>
      </c>
      <c r="D107" s="1" t="s">
        <v>33</v>
      </c>
      <c r="E107" s="1" t="s">
        <v>410</v>
      </c>
      <c r="F107" s="1" t="s">
        <v>411</v>
      </c>
      <c r="G107" s="1" t="s">
        <v>105</v>
      </c>
      <c r="I107" s="1" t="s">
        <v>195</v>
      </c>
      <c r="J107" s="1" t="s">
        <v>51</v>
      </c>
      <c r="K107" s="17">
        <v>4729.7</v>
      </c>
      <c r="L107" s="17">
        <v>0</v>
      </c>
      <c r="M107" s="17">
        <v>9.66</v>
      </c>
      <c r="N107" s="17">
        <v>91377.8</v>
      </c>
      <c r="O10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137066.70599999998</v>
      </c>
      <c r="P107" s="17">
        <f>Таблица82343[[#This Row],[Начисленовзносов  расчетное]]-Таблица82343[[#This Row],[Начислено взносов по отчету УК, руб,]]</f>
        <v>45688.905999999974</v>
      </c>
      <c r="Q107" s="49">
        <v>108781.02</v>
      </c>
      <c r="R107" s="22">
        <f>Таблица82343[[#This Row],[ПОСТУПИЛО ВЗНОСОВ ПО БАНКОВСКОЙ ВЫПИСКЕ]]-Таблица82343[[#This Row],[Оплачено пени, руб,]]</f>
        <v>98412.760000000009</v>
      </c>
      <c r="S107" s="17">
        <f t="shared" si="2"/>
        <v>-6228.9900000000071</v>
      </c>
      <c r="T107" s="17">
        <v>11174.23</v>
      </c>
      <c r="U107" s="17">
        <v>10368.26</v>
      </c>
      <c r="V107" s="17">
        <v>11751.08</v>
      </c>
      <c r="W107" s="17">
        <v>0</v>
      </c>
      <c r="X107" s="17">
        <v>0</v>
      </c>
      <c r="Y107" s="17">
        <v>0</v>
      </c>
      <c r="Z107" s="17">
        <v>0</v>
      </c>
      <c r="AA107" s="22">
        <v>1660609.62</v>
      </c>
      <c r="AB107" s="16">
        <v>1540077.52</v>
      </c>
      <c r="AC107" s="17">
        <v>1660609.62</v>
      </c>
      <c r="AD107" s="17">
        <v>0</v>
      </c>
      <c r="AE107" s="3" t="s">
        <v>1812</v>
      </c>
      <c r="AF107" s="1" t="s">
        <v>409</v>
      </c>
      <c r="AG107" s="1">
        <v>1540077.52</v>
      </c>
    </row>
    <row r="108" spans="2:33" ht="30">
      <c r="B108" s="2" t="s">
        <v>1802</v>
      </c>
      <c r="C108" s="1" t="s">
        <v>413</v>
      </c>
      <c r="D108" s="1" t="s">
        <v>83</v>
      </c>
      <c r="E108" s="1" t="s">
        <v>313</v>
      </c>
      <c r="F108" s="1" t="s">
        <v>314</v>
      </c>
      <c r="G108" s="1" t="s">
        <v>414</v>
      </c>
      <c r="I108" s="1" t="s">
        <v>226</v>
      </c>
      <c r="J108" s="1" t="s">
        <v>227</v>
      </c>
      <c r="K108" s="17">
        <v>2867.6</v>
      </c>
      <c r="L108" s="17">
        <v>0</v>
      </c>
      <c r="M108" s="17">
        <v>9.66</v>
      </c>
      <c r="N108" s="17">
        <v>83103.210000000006</v>
      </c>
      <c r="O10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83103.047999999995</v>
      </c>
      <c r="P108" s="17">
        <f>Таблица82343[[#This Row],[Начисленовзносов  расчетное]]-Таблица82343[[#This Row],[Начислено взносов по отчету УК, руб,]]</f>
        <v>-0.16200000001117587</v>
      </c>
      <c r="Q108" s="17">
        <v>80603.64</v>
      </c>
      <c r="R108" s="22">
        <f>Таблица82343[[#This Row],[ПОСТУПИЛО ВЗНОСОВ ПО БАНКОВСКОЙ ВЫПИСКЕ]]-Таблица82343[[#This Row],[Оплачено пени, руб,]]</f>
        <v>80603.64</v>
      </c>
      <c r="S108" s="17">
        <f t="shared" si="2"/>
        <v>5772.320000000007</v>
      </c>
      <c r="T108" s="17">
        <v>3272.75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22">
        <v>963667.22</v>
      </c>
      <c r="AB108" s="16">
        <v>883063.58</v>
      </c>
      <c r="AC108" s="17">
        <v>963667.22</v>
      </c>
      <c r="AD108" s="17">
        <v>0</v>
      </c>
      <c r="AE108" s="3"/>
      <c r="AF108" s="1" t="s">
        <v>413</v>
      </c>
      <c r="AG108" s="1">
        <v>883063.58</v>
      </c>
    </row>
    <row r="109" spans="2:33" ht="30">
      <c r="B109" s="2" t="s">
        <v>1802</v>
      </c>
      <c r="C109" s="1" t="s">
        <v>415</v>
      </c>
      <c r="D109" s="1" t="s">
        <v>33</v>
      </c>
      <c r="E109" s="1" t="s">
        <v>208</v>
      </c>
      <c r="F109" s="1" t="s">
        <v>209</v>
      </c>
      <c r="G109" s="1" t="s">
        <v>416</v>
      </c>
      <c r="I109" s="1" t="s">
        <v>195</v>
      </c>
      <c r="J109" s="1" t="s">
        <v>51</v>
      </c>
      <c r="K109" s="17">
        <v>6270.2</v>
      </c>
      <c r="L109" s="17">
        <v>0</v>
      </c>
      <c r="M109" s="17">
        <v>9.66</v>
      </c>
      <c r="N109" s="17">
        <v>181710.45</v>
      </c>
      <c r="O10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181710.39599999998</v>
      </c>
      <c r="P109" s="17">
        <f>Таблица82343[[#This Row],[Начисленовзносов  расчетное]]-Таблица82343[[#This Row],[Начислено взносов по отчету УК, руб,]]</f>
        <v>-5.4000000032829121E-2</v>
      </c>
      <c r="Q109" s="17">
        <v>172965.82</v>
      </c>
      <c r="R109" s="22">
        <f>Таблица82343[[#This Row],[ПОСТУПИЛО ВЗНОСОВ ПО БАНКОВСКОЙ ВЫПИСКЕ]]-Таблица82343[[#This Row],[Оплачено пени, руб,]]</f>
        <v>172503.98</v>
      </c>
      <c r="S109" s="17">
        <f t="shared" si="2"/>
        <v>17315.79</v>
      </c>
      <c r="T109" s="17">
        <v>8571.16</v>
      </c>
      <c r="U109" s="17">
        <v>461.84</v>
      </c>
      <c r="V109" s="17">
        <v>0</v>
      </c>
      <c r="W109" s="17">
        <v>0</v>
      </c>
      <c r="X109" s="17">
        <v>0</v>
      </c>
      <c r="Y109" s="17">
        <v>3571780.09</v>
      </c>
      <c r="Z109" s="17">
        <v>0</v>
      </c>
      <c r="AA109" s="22">
        <v>860403.30000000075</v>
      </c>
      <c r="AB109" s="16">
        <v>4259217.57</v>
      </c>
      <c r="AC109" s="17">
        <v>860403.3</v>
      </c>
      <c r="AD109" s="17">
        <v>0</v>
      </c>
      <c r="AE109" s="3"/>
      <c r="AF109" s="1" t="s">
        <v>415</v>
      </c>
      <c r="AG109" s="1">
        <v>4259217.57</v>
      </c>
    </row>
    <row r="110" spans="2:33" ht="30">
      <c r="B110" s="2" t="s">
        <v>1802</v>
      </c>
      <c r="C110" s="1" t="s">
        <v>417</v>
      </c>
      <c r="D110" s="1" t="s">
        <v>33</v>
      </c>
      <c r="E110" s="1" t="s">
        <v>418</v>
      </c>
      <c r="F110" s="1" t="s">
        <v>419</v>
      </c>
      <c r="G110" s="1" t="s">
        <v>270</v>
      </c>
      <c r="I110" s="1" t="s">
        <v>195</v>
      </c>
      <c r="J110" s="1" t="s">
        <v>51</v>
      </c>
      <c r="K110" s="17">
        <v>7614.8</v>
      </c>
      <c r="L110" s="17">
        <v>0</v>
      </c>
      <c r="M110" s="17">
        <v>10.039999999999999</v>
      </c>
      <c r="N110" s="17">
        <v>229357.72</v>
      </c>
      <c r="O1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229357.77599999998</v>
      </c>
      <c r="P110" s="17">
        <f>Таблица82343[[#This Row],[Начисленовзносов  расчетное]]-Таблица82343[[#This Row],[Начислено взносов по отчету УК, руб,]]</f>
        <v>5.5999999982304871E-2</v>
      </c>
      <c r="Q110" s="17">
        <v>293874.23</v>
      </c>
      <c r="R110" s="22">
        <f>Таблица82343[[#This Row],[ПОСТУПИЛО ВЗНОСОВ ПО БАНКОВСКОЙ ВЫПИСКЕ]]-Таблица82343[[#This Row],[Оплачено пени, руб,]]</f>
        <v>288133.96999999997</v>
      </c>
      <c r="S110" s="17">
        <f t="shared" si="2"/>
        <v>-54002.679999999971</v>
      </c>
      <c r="T110" s="17">
        <v>10513.83</v>
      </c>
      <c r="U110" s="17">
        <v>5740.26</v>
      </c>
      <c r="V110" s="17">
        <v>0</v>
      </c>
      <c r="W110" s="17">
        <v>0</v>
      </c>
      <c r="X110" s="17">
        <v>0</v>
      </c>
      <c r="Y110" s="17">
        <v>4050737.83</v>
      </c>
      <c r="Z110" s="17">
        <v>0</v>
      </c>
      <c r="AA110" s="22">
        <v>1936839.8599999994</v>
      </c>
      <c r="AB110" s="16">
        <v>5693703.46</v>
      </c>
      <c r="AC110" s="17">
        <v>1936839.86</v>
      </c>
      <c r="AD110" s="17">
        <v>0</v>
      </c>
      <c r="AF110" s="1" t="s">
        <v>417</v>
      </c>
      <c r="AG110" s="1">
        <v>5693703.46</v>
      </c>
    </row>
    <row r="111" spans="2:33" ht="30">
      <c r="B111" s="2" t="s">
        <v>1802</v>
      </c>
      <c r="C111" s="1" t="s">
        <v>420</v>
      </c>
      <c r="D111" s="1" t="s">
        <v>33</v>
      </c>
      <c r="E111" s="1" t="s">
        <v>208</v>
      </c>
      <c r="F111" s="1" t="s">
        <v>209</v>
      </c>
      <c r="G111" s="1" t="s">
        <v>421</v>
      </c>
      <c r="I111" s="1" t="s">
        <v>195</v>
      </c>
      <c r="J111" s="1" t="s">
        <v>51</v>
      </c>
      <c r="K111" s="17">
        <v>2878.8</v>
      </c>
      <c r="L111" s="17">
        <v>433</v>
      </c>
      <c r="M111" s="17">
        <v>9.66</v>
      </c>
      <c r="N111" s="17">
        <v>95956.62</v>
      </c>
      <c r="O1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95975.964000000022</v>
      </c>
      <c r="P111" s="17">
        <f>Таблица82343[[#This Row],[Начисленовзносов  расчетное]]-Таблица82343[[#This Row],[Начислено взносов по отчету УК, руб,]]</f>
        <v>19.344000000026426</v>
      </c>
      <c r="Q111" s="17">
        <v>133433.97</v>
      </c>
      <c r="R111" s="22">
        <f>Таблица82343[[#This Row],[ПОСТУПИЛО ВЗНОСОВ ПО БАНКОВСКОЙ ВЫПИСКЕ]]-Таблица82343[[#This Row],[Оплачено пени, руб,]]</f>
        <v>129606.2</v>
      </c>
      <c r="S111" s="17">
        <f t="shared" si="2"/>
        <v>-31274.460000000003</v>
      </c>
      <c r="T111" s="17">
        <v>6202.89</v>
      </c>
      <c r="U111" s="17">
        <v>3827.77</v>
      </c>
      <c r="V111" s="17">
        <v>0</v>
      </c>
      <c r="W111" s="17">
        <v>0</v>
      </c>
      <c r="X111" s="17">
        <v>0</v>
      </c>
      <c r="Y111" s="17">
        <v>0</v>
      </c>
      <c r="Z111" s="17">
        <v>1862.61</v>
      </c>
      <c r="AA111" s="22">
        <v>1333052.1499999999</v>
      </c>
      <c r="AB111" s="16">
        <v>1201480.79</v>
      </c>
      <c r="AC111" s="17">
        <v>1333052.1499999999</v>
      </c>
      <c r="AD111" s="17">
        <v>0</v>
      </c>
      <c r="AE111" s="3"/>
      <c r="AF111" s="1" t="s">
        <v>420</v>
      </c>
      <c r="AG111" s="1">
        <v>1201480.79</v>
      </c>
    </row>
    <row r="112" spans="2:33" ht="30">
      <c r="B112" s="2" t="s">
        <v>1802</v>
      </c>
      <c r="C112" s="1" t="s">
        <v>422</v>
      </c>
      <c r="D112" s="1" t="s">
        <v>33</v>
      </c>
      <c r="E112" s="1" t="s">
        <v>423</v>
      </c>
      <c r="F112" s="1" t="s">
        <v>424</v>
      </c>
      <c r="G112" s="1" t="s">
        <v>425</v>
      </c>
      <c r="I112" s="1" t="s">
        <v>195</v>
      </c>
      <c r="J112" s="1" t="s">
        <v>51</v>
      </c>
      <c r="K112" s="17">
        <v>3313.4</v>
      </c>
      <c r="L112" s="17">
        <v>0</v>
      </c>
      <c r="M112" s="17">
        <v>9.66</v>
      </c>
      <c r="N112" s="146">
        <v>96022.44</v>
      </c>
      <c r="O1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96022.332000000009</v>
      </c>
      <c r="P112" s="17">
        <f>Таблица82343[[#This Row],[Начисленовзносов  расчетное]]-Таблица82343[[#This Row],[Начислено взносов по отчету УК, руб,]]</f>
        <v>-0.10799999999289867</v>
      </c>
      <c r="Q112" s="49">
        <v>92898.15</v>
      </c>
      <c r="R112" s="22">
        <f>Таблица82343[[#This Row],[ПОСТУПИЛО ВЗНОСОВ ПО БАНКОВСКОЙ ВЫПИСКЕ]]-Таблица82343[[#This Row],[Оплачено пени, руб,]]</f>
        <v>88541.709999999992</v>
      </c>
      <c r="S112" s="17">
        <f t="shared" si="2"/>
        <v>15923.150000000012</v>
      </c>
      <c r="T112" s="146">
        <v>12798.86</v>
      </c>
      <c r="U112" s="147">
        <v>4356.4399999999996</v>
      </c>
      <c r="V112" s="17">
        <v>22650.83</v>
      </c>
      <c r="W112" s="17">
        <v>0</v>
      </c>
      <c r="X112" s="17">
        <v>0</v>
      </c>
      <c r="Y112" s="17">
        <v>0</v>
      </c>
      <c r="Z112" s="17">
        <v>0</v>
      </c>
      <c r="AA112" s="22">
        <v>3120128.06</v>
      </c>
      <c r="AB112" s="16">
        <v>3004579.08</v>
      </c>
      <c r="AC112" s="17">
        <v>3120128.06</v>
      </c>
      <c r="AD112" s="17">
        <v>0</v>
      </c>
      <c r="AE112" s="3"/>
      <c r="AF112" s="1" t="s">
        <v>422</v>
      </c>
      <c r="AG112" s="1">
        <v>3004579.08</v>
      </c>
    </row>
    <row r="113" spans="2:33" ht="30">
      <c r="B113" s="2" t="s">
        <v>1802</v>
      </c>
      <c r="C113" s="1" t="s">
        <v>426</v>
      </c>
      <c r="D113" s="1" t="s">
        <v>33</v>
      </c>
      <c r="E113" s="1" t="s">
        <v>267</v>
      </c>
      <c r="F113" s="1" t="s">
        <v>427</v>
      </c>
      <c r="G113" s="1" t="s">
        <v>428</v>
      </c>
      <c r="I113" s="30" t="s">
        <v>57</v>
      </c>
      <c r="J113" s="30" t="s">
        <v>429</v>
      </c>
      <c r="K113" s="31">
        <v>2897.8</v>
      </c>
      <c r="L113" s="31">
        <v>0</v>
      </c>
      <c r="M113" s="31">
        <v>9.66</v>
      </c>
      <c r="N113" s="17">
        <v>83978.31</v>
      </c>
      <c r="O11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83978.244000000021</v>
      </c>
      <c r="P113" s="17">
        <f>Таблица82343[[#This Row],[Начисленовзносов  расчетное]]-Таблица82343[[#This Row],[Начислено взносов по отчету УК, руб,]]</f>
        <v>-6.5999999977066182E-2</v>
      </c>
      <c r="Q113" s="17">
        <v>104888.34</v>
      </c>
      <c r="R113" s="22">
        <f>Таблица82343[[#This Row],[ПОСТУПИЛО ВЗНОСОВ ПО БАНКОВСКОЙ ВЫПИСКЕ]]-Таблица82343[[#This Row],[Оплачено пени, руб,]]</f>
        <v>104875.87999999999</v>
      </c>
      <c r="S113" s="17">
        <f t="shared" si="2"/>
        <v>-20643.139999999992</v>
      </c>
      <c r="T113" s="17">
        <v>266.89</v>
      </c>
      <c r="U113" s="17">
        <v>12.46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22">
        <v>539023.30999999994</v>
      </c>
      <c r="AB113" s="16">
        <v>434134.97</v>
      </c>
      <c r="AC113" s="17">
        <v>539023.31000000006</v>
      </c>
      <c r="AD113" s="17">
        <v>0</v>
      </c>
      <c r="AE113" s="3"/>
      <c r="AF113" s="1" t="s">
        <v>426</v>
      </c>
      <c r="AG113" s="1">
        <v>434134.97</v>
      </c>
    </row>
    <row r="114" spans="2:33" ht="30">
      <c r="B114" s="2" t="s">
        <v>1802</v>
      </c>
      <c r="C114" s="1" t="s">
        <v>430</v>
      </c>
      <c r="D114" s="1" t="s">
        <v>83</v>
      </c>
      <c r="E114" s="1" t="s">
        <v>313</v>
      </c>
      <c r="F114" s="1" t="s">
        <v>314</v>
      </c>
      <c r="G114" s="1" t="s">
        <v>138</v>
      </c>
      <c r="I114" s="1" t="s">
        <v>226</v>
      </c>
      <c r="J114" s="1" t="s">
        <v>227</v>
      </c>
      <c r="K114" s="17">
        <v>2865.3</v>
      </c>
      <c r="L114" s="17">
        <v>34.700000000000003</v>
      </c>
      <c r="M114" s="17">
        <v>9.66</v>
      </c>
      <c r="N114" s="17">
        <v>84042.06</v>
      </c>
      <c r="O1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84042</v>
      </c>
      <c r="P114" s="17">
        <f>Таблица82343[[#This Row],[Начисленовзносов  расчетное]]-Таблица82343[[#This Row],[Начислено взносов по отчету УК, руб,]]</f>
        <v>-5.9999999997671694E-2</v>
      </c>
      <c r="Q114" s="17">
        <v>79512.36</v>
      </c>
      <c r="R114" s="22">
        <f>Таблица82343[[#This Row],[ПОСТУПИЛО ВЗНОСОВ ПО БАНКОВСКОЙ ВЫПИСКЕ]]-Таблица82343[[#This Row],[Оплачено пени, руб,]]</f>
        <v>79512.36</v>
      </c>
      <c r="S114" s="17">
        <f t="shared" si="2"/>
        <v>11637.769999999997</v>
      </c>
      <c r="T114" s="17">
        <v>7108.07</v>
      </c>
      <c r="U114" s="17">
        <v>0</v>
      </c>
      <c r="V114" s="17">
        <v>1516.31</v>
      </c>
      <c r="W114" s="17">
        <v>0</v>
      </c>
      <c r="X114" s="17">
        <v>0</v>
      </c>
      <c r="Y114" s="17">
        <v>0</v>
      </c>
      <c r="Z114" s="17">
        <v>0</v>
      </c>
      <c r="AA114" s="22">
        <v>1289028.82</v>
      </c>
      <c r="AB114" s="16">
        <v>1208000.1499999999</v>
      </c>
      <c r="AC114" s="17">
        <v>1289028.82</v>
      </c>
      <c r="AD114" s="17">
        <v>0</v>
      </c>
      <c r="AE114" s="3"/>
      <c r="AF114" s="1" t="s">
        <v>430</v>
      </c>
      <c r="AG114" s="1">
        <v>1208000.1499999999</v>
      </c>
    </row>
    <row r="115" spans="2:33" ht="30">
      <c r="B115" s="2" t="s">
        <v>1802</v>
      </c>
      <c r="C115" s="1" t="s">
        <v>431</v>
      </c>
      <c r="D115" s="1" t="s">
        <v>33</v>
      </c>
      <c r="E115" s="1" t="s">
        <v>165</v>
      </c>
      <c r="F115" s="1" t="s">
        <v>166</v>
      </c>
      <c r="G115" s="1" t="s">
        <v>432</v>
      </c>
      <c r="I115" s="1" t="s">
        <v>433</v>
      </c>
      <c r="J115" s="1" t="s">
        <v>434</v>
      </c>
      <c r="K115" s="17">
        <v>2466.5</v>
      </c>
      <c r="L115" s="17">
        <v>324.60000000000002</v>
      </c>
      <c r="M115" s="17">
        <v>10.039999999999999</v>
      </c>
      <c r="N115" s="17">
        <v>84067.92</v>
      </c>
      <c r="O1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84067.931999999986</v>
      </c>
      <c r="P115" s="17">
        <f>Таблица82343[[#This Row],[Начисленовзносов  расчетное]]-Таблица82343[[#This Row],[Начислено взносов по отчету УК, руб,]]</f>
        <v>1.1999999987892807E-2</v>
      </c>
      <c r="Q115" s="17">
        <v>65065.53</v>
      </c>
      <c r="R115" s="22">
        <f>Таблица82343[[#This Row],[ПОСТУПИЛО ВЗНОСОВ ПО БАНКОВСКОЙ ВЫПИСКЕ]]-Таблица82343[[#This Row],[Оплачено пени, руб,]]</f>
        <v>65052.81</v>
      </c>
      <c r="S115" s="17">
        <f t="shared" si="2"/>
        <v>23529.09</v>
      </c>
      <c r="T115" s="17">
        <v>4526.7</v>
      </c>
      <c r="U115" s="17">
        <v>12.72</v>
      </c>
      <c r="V115" s="17">
        <v>3283.64</v>
      </c>
      <c r="W115" s="17">
        <v>0</v>
      </c>
      <c r="X115" s="17">
        <v>0</v>
      </c>
      <c r="Y115" s="17">
        <v>0</v>
      </c>
      <c r="Z115" s="17">
        <v>0</v>
      </c>
      <c r="AA115" s="22">
        <v>2695932.9499999997</v>
      </c>
      <c r="AB115" s="16">
        <v>2627583.7799999998</v>
      </c>
      <c r="AC115" s="17">
        <v>2695932.95</v>
      </c>
      <c r="AD115" s="17">
        <v>0</v>
      </c>
      <c r="AE115" s="3"/>
      <c r="AF115" s="1" t="s">
        <v>431</v>
      </c>
      <c r="AG115" s="1">
        <v>2627583.7799999998</v>
      </c>
    </row>
    <row r="116" spans="2:33" ht="30">
      <c r="B116" s="2" t="s">
        <v>1802</v>
      </c>
      <c r="C116" s="1" t="s">
        <v>435</v>
      </c>
      <c r="D116" s="1" t="s">
        <v>83</v>
      </c>
      <c r="E116" s="1" t="s">
        <v>183</v>
      </c>
      <c r="F116" s="1" t="s">
        <v>184</v>
      </c>
      <c r="G116" s="1" t="s">
        <v>436</v>
      </c>
      <c r="I116" s="1" t="s">
        <v>226</v>
      </c>
      <c r="J116" s="1" t="s">
        <v>227</v>
      </c>
      <c r="K116" s="17">
        <v>2905.4</v>
      </c>
      <c r="L116" s="17">
        <v>0</v>
      </c>
      <c r="M116" s="17">
        <v>9.66</v>
      </c>
      <c r="N116" s="17">
        <v>84198.57</v>
      </c>
      <c r="O1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84198.492000000013</v>
      </c>
      <c r="P116" s="17">
        <f>Таблица82343[[#This Row],[Начисленовзносов  расчетное]]-Таблица82343[[#This Row],[Начислено взносов по отчету УК, руб,]]</f>
        <v>-7.7999999994062819E-2</v>
      </c>
      <c r="Q116" s="17">
        <v>82743.509999999995</v>
      </c>
      <c r="R116" s="22">
        <f>Таблица82343[[#This Row],[ПОСТУПИЛО ВЗНОСОВ ПО БАНКОВСКОЙ ВЫПИСКЕ]]-Таблица82343[[#This Row],[Оплачено пени, руб,]]</f>
        <v>82743.509999999995</v>
      </c>
      <c r="S116" s="17">
        <f t="shared" si="2"/>
        <v>111156.6</v>
      </c>
      <c r="T116" s="17">
        <v>109701.54</v>
      </c>
      <c r="U116" s="17">
        <v>0</v>
      </c>
      <c r="V116" s="17">
        <v>1474.59</v>
      </c>
      <c r="W116" s="17">
        <v>0</v>
      </c>
      <c r="X116" s="17">
        <v>0</v>
      </c>
      <c r="Y116" s="17">
        <v>0</v>
      </c>
      <c r="Z116" s="17">
        <v>0</v>
      </c>
      <c r="AA116" s="22">
        <v>1258523.31</v>
      </c>
      <c r="AB116" s="16">
        <v>1174305.21</v>
      </c>
      <c r="AC116" s="17">
        <v>1258523.31</v>
      </c>
      <c r="AD116" s="17">
        <v>0</v>
      </c>
      <c r="AE116" s="3"/>
      <c r="AF116" s="1" t="s">
        <v>435</v>
      </c>
      <c r="AG116" s="1">
        <v>1174305.21</v>
      </c>
    </row>
    <row r="117" spans="2:33" ht="30">
      <c r="B117" s="2" t="s">
        <v>1802</v>
      </c>
      <c r="C117" s="1" t="s">
        <v>437</v>
      </c>
      <c r="D117" s="1" t="s">
        <v>33</v>
      </c>
      <c r="E117" s="1" t="s">
        <v>305</v>
      </c>
      <c r="F117" s="1" t="s">
        <v>306</v>
      </c>
      <c r="G117" s="1" t="s">
        <v>115</v>
      </c>
      <c r="I117" s="1" t="s">
        <v>195</v>
      </c>
      <c r="J117" s="1" t="s">
        <v>51</v>
      </c>
      <c r="K117" s="17">
        <v>4370.8999999999996</v>
      </c>
      <c r="L117" s="17">
        <v>0</v>
      </c>
      <c r="M117" s="17">
        <v>9.66</v>
      </c>
      <c r="N117" s="146">
        <v>126668.73</v>
      </c>
      <c r="O1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126668.68199999999</v>
      </c>
      <c r="P117" s="17">
        <f>Таблица82343[[#This Row],[Начисленовзносов  расчетное]]-Таблица82343[[#This Row],[Начислено взносов по отчету УК, руб,]]</f>
        <v>-4.8000000009778887E-2</v>
      </c>
      <c r="Q117" s="17">
        <v>126190.04</v>
      </c>
      <c r="R117" s="22">
        <f>Таблица82343[[#This Row],[ПОСТУПИЛО ВЗНОСОВ ПО БАНКОВСКОЙ ВЫПИСКЕ]]-Таблица82343[[#This Row],[Оплачено пени, руб,]]</f>
        <v>123792.26</v>
      </c>
      <c r="S117" s="17">
        <f t="shared" si="2"/>
        <v>9671.4</v>
      </c>
      <c r="T117" s="146">
        <v>9192.7099999999991</v>
      </c>
      <c r="U117" s="147">
        <v>2397.7800000000002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22">
        <v>1687416.77</v>
      </c>
      <c r="AB117" s="16">
        <v>1561226.73</v>
      </c>
      <c r="AC117" s="17">
        <v>1687416.77</v>
      </c>
      <c r="AD117" s="17">
        <v>0</v>
      </c>
      <c r="AE117" s="3"/>
      <c r="AF117" s="1" t="s">
        <v>437</v>
      </c>
      <c r="AG117" s="1">
        <v>1561226.73</v>
      </c>
    </row>
    <row r="118" spans="2:33" ht="30">
      <c r="B118" s="2" t="s">
        <v>1802</v>
      </c>
      <c r="C118" s="1" t="s">
        <v>438</v>
      </c>
      <c r="D118" s="1" t="s">
        <v>33</v>
      </c>
      <c r="E118" s="1" t="s">
        <v>439</v>
      </c>
      <c r="F118" s="1" t="s">
        <v>440</v>
      </c>
      <c r="G118" s="1" t="s">
        <v>441</v>
      </c>
      <c r="I118" s="1" t="s">
        <v>174</v>
      </c>
      <c r="J118" s="1" t="s">
        <v>175</v>
      </c>
      <c r="K118" s="17">
        <v>2913.6</v>
      </c>
      <c r="L118" s="17">
        <v>0</v>
      </c>
      <c r="M118" s="17">
        <v>9.66</v>
      </c>
      <c r="N118" s="17">
        <v>84436.2</v>
      </c>
      <c r="O1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84436.127999999997</v>
      </c>
      <c r="P118" s="17">
        <f>Таблица82343[[#This Row],[Начисленовзносов  расчетное]]-Таблица82343[[#This Row],[Начислено взносов по отчету УК, руб,]]</f>
        <v>-7.2000000000116415E-2</v>
      </c>
      <c r="Q118" s="17">
        <v>91741.33</v>
      </c>
      <c r="R118" s="22">
        <f>Таблица82343[[#This Row],[ПОСТУПИЛО ВЗНОСОВ ПО БАНКОВСКОЙ ВЫПИСКЕ]]-Таблица82343[[#This Row],[Оплачено пени, руб,]]</f>
        <v>91741.33</v>
      </c>
      <c r="S118" s="17">
        <f t="shared" si="2"/>
        <v>-7305.1300000000047</v>
      </c>
      <c r="T118" s="17">
        <v>0</v>
      </c>
      <c r="U118" s="17">
        <v>0</v>
      </c>
      <c r="V118" s="17">
        <v>1822.73</v>
      </c>
      <c r="W118" s="17">
        <v>0</v>
      </c>
      <c r="X118" s="17">
        <v>0</v>
      </c>
      <c r="Y118" s="17">
        <v>0</v>
      </c>
      <c r="Z118" s="17">
        <v>0</v>
      </c>
      <c r="AA118" s="22">
        <v>1543466.4000000001</v>
      </c>
      <c r="AB118" s="16">
        <v>1449902.34</v>
      </c>
      <c r="AC118" s="17">
        <v>1543466.4</v>
      </c>
      <c r="AD118" s="17">
        <v>0</v>
      </c>
      <c r="AE118" s="3"/>
      <c r="AF118" s="1" t="s">
        <v>438</v>
      </c>
      <c r="AG118" s="1">
        <v>1449902.34</v>
      </c>
    </row>
    <row r="119" spans="2:33" ht="30">
      <c r="B119" s="2" t="s">
        <v>1802</v>
      </c>
      <c r="C119" s="1" t="s">
        <v>442</v>
      </c>
      <c r="D119" s="1" t="s">
        <v>443</v>
      </c>
      <c r="E119" s="1" t="s">
        <v>444</v>
      </c>
      <c r="F119" s="1" t="s">
        <v>445</v>
      </c>
      <c r="G119" s="1" t="s">
        <v>446</v>
      </c>
      <c r="I119" s="1" t="s">
        <v>447</v>
      </c>
      <c r="J119" s="1" t="s">
        <v>448</v>
      </c>
      <c r="K119" s="17">
        <v>2864.62</v>
      </c>
      <c r="L119" s="17">
        <v>0</v>
      </c>
      <c r="M119" s="17">
        <v>10.039999999999999</v>
      </c>
      <c r="N119" s="17">
        <f>28760.74*3</f>
        <v>86282.22</v>
      </c>
      <c r="O1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86282.354399999997</v>
      </c>
      <c r="P119" s="17">
        <f>Таблица82343[[#This Row],[Начисленовзносов  расчетное]]-Таблица82343[[#This Row],[Начислено взносов по отчету УК, руб,]]</f>
        <v>0.13439999999536667</v>
      </c>
      <c r="Q119" s="49">
        <v>78292.89</v>
      </c>
      <c r="R119" s="22">
        <f>Таблица82343[[#This Row],[ПОСТУПИЛО ВЗНОСОВ ПО БАНКОВСКОЙ ВЫПИСКЕ]]-Таблица82343[[#This Row],[Оплачено пени, руб,]]</f>
        <v>78292.89</v>
      </c>
      <c r="S119" s="17">
        <f t="shared" si="2"/>
        <v>7989.3300000000017</v>
      </c>
      <c r="T119" s="17">
        <v>0</v>
      </c>
      <c r="U119" s="17">
        <v>0</v>
      </c>
      <c r="V119" s="49">
        <v>1026.47</v>
      </c>
      <c r="W119" s="17">
        <v>0</v>
      </c>
      <c r="X119" s="17">
        <v>0</v>
      </c>
      <c r="Y119" s="17">
        <v>0</v>
      </c>
      <c r="Z119" s="17">
        <v>0</v>
      </c>
      <c r="AA119" s="22">
        <v>2438787.33</v>
      </c>
      <c r="AB119" s="16">
        <v>2359467.9700000002</v>
      </c>
      <c r="AC119" s="17">
        <v>2438787.33</v>
      </c>
      <c r="AD119" s="17">
        <v>0</v>
      </c>
      <c r="AE119" s="3"/>
      <c r="AF119" s="1" t="s">
        <v>442</v>
      </c>
      <c r="AG119" s="1">
        <v>2359467.9700000002</v>
      </c>
    </row>
    <row r="120" spans="2:33" ht="30">
      <c r="B120" s="2" t="s">
        <v>1802</v>
      </c>
      <c r="C120" s="1" t="s">
        <v>449</v>
      </c>
      <c r="D120" s="1" t="s">
        <v>33</v>
      </c>
      <c r="E120" s="1" t="s">
        <v>450</v>
      </c>
      <c r="F120" s="1" t="s">
        <v>451</v>
      </c>
      <c r="G120" s="1" t="s">
        <v>452</v>
      </c>
      <c r="I120" s="1" t="s">
        <v>195</v>
      </c>
      <c r="J120" s="1" t="s">
        <v>51</v>
      </c>
      <c r="K120" s="17">
        <v>4166.3999999999996</v>
      </c>
      <c r="L120" s="17">
        <v>1079.5999999999999</v>
      </c>
      <c r="M120" s="17">
        <v>9.66</v>
      </c>
      <c r="N120" s="146">
        <v>152029.04999999999</v>
      </c>
      <c r="O1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152029.08000000002</v>
      </c>
      <c r="P120" s="17">
        <f>Таблица82343[[#This Row],[Начисленовзносов  расчетное]]-Таблица82343[[#This Row],[Начислено взносов по отчету УК, руб,]]</f>
        <v>3.0000000027939677E-2</v>
      </c>
      <c r="Q120" s="49">
        <v>114321.36</v>
      </c>
      <c r="R120" s="22">
        <f>Таблица82343[[#This Row],[ПОСТУПИЛО ВЗНОСОВ ПО БАНКОВСКОЙ ВЫПИСКЕ]]-Таблица82343[[#This Row],[Оплачено пени, руб,]]</f>
        <v>114318.27</v>
      </c>
      <c r="S120" s="17">
        <f t="shared" si="2"/>
        <v>41591.62999999999</v>
      </c>
      <c r="T120" s="146">
        <v>3883.94</v>
      </c>
      <c r="U120" s="147">
        <v>3.09</v>
      </c>
      <c r="V120" s="17">
        <v>2272.17</v>
      </c>
      <c r="W120" s="17">
        <v>0</v>
      </c>
      <c r="X120" s="17">
        <v>0</v>
      </c>
      <c r="Y120" s="17">
        <v>0</v>
      </c>
      <c r="Z120" s="17">
        <v>0</v>
      </c>
      <c r="AA120" s="22">
        <v>1929152.44</v>
      </c>
      <c r="AB120" s="16">
        <v>1812558.91</v>
      </c>
      <c r="AC120" s="17">
        <v>1929152.44</v>
      </c>
      <c r="AD120" s="17">
        <v>0</v>
      </c>
      <c r="AE120" s="3"/>
      <c r="AF120" s="1" t="s">
        <v>449</v>
      </c>
      <c r="AG120" s="1">
        <v>1812558.91</v>
      </c>
    </row>
    <row r="121" spans="2:33" ht="75">
      <c r="B121" s="2" t="s">
        <v>1802</v>
      </c>
      <c r="C121" s="1" t="s">
        <v>453</v>
      </c>
      <c r="D121" s="1" t="s">
        <v>33</v>
      </c>
      <c r="E121" s="1" t="s">
        <v>454</v>
      </c>
      <c r="F121" s="1" t="s">
        <v>455</v>
      </c>
      <c r="G121" s="1" t="s">
        <v>89</v>
      </c>
      <c r="I121" s="1" t="s">
        <v>157</v>
      </c>
      <c r="J121" s="1" t="s">
        <v>158</v>
      </c>
      <c r="K121" s="17">
        <v>2951.1</v>
      </c>
      <c r="L121" s="17">
        <v>0</v>
      </c>
      <c r="M121" s="17">
        <v>9.66</v>
      </c>
      <c r="N121" s="17">
        <v>85522.880000000005</v>
      </c>
      <c r="O1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85522.877999999997</v>
      </c>
      <c r="P121" s="17">
        <f>Таблица82343[[#This Row],[Начисленовзносов  расчетное]]-Таблица82343[[#This Row],[Начислено взносов по отчету УК, руб,]]</f>
        <v>-2.0000000076834112E-3</v>
      </c>
      <c r="Q121" s="17">
        <v>78996.149999999994</v>
      </c>
      <c r="R121" s="22">
        <f>Таблица82343[[#This Row],[ПОСТУПИЛО ВЗНОСОВ ПО БАНКОВСКОЙ ВЫПИСКЕ]]-Таблица82343[[#This Row],[Оплачено пени, руб,]]</f>
        <v>77460.76999999999</v>
      </c>
      <c r="S121" s="17">
        <f t="shared" si="2"/>
        <v>11050.920000000013</v>
      </c>
      <c r="T121" s="17">
        <v>4524.1899999999996</v>
      </c>
      <c r="U121" s="17">
        <v>1535.38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22">
        <v>546145.28000000003</v>
      </c>
      <c r="AB121" s="16">
        <v>467149.13</v>
      </c>
      <c r="AC121" s="17">
        <v>546145.28000000003</v>
      </c>
      <c r="AD121" s="17">
        <v>0</v>
      </c>
      <c r="AE121" s="3"/>
      <c r="AF121" s="1" t="s">
        <v>453</v>
      </c>
      <c r="AG121" s="1">
        <v>467149.13</v>
      </c>
    </row>
    <row r="122" spans="2:33" ht="30">
      <c r="B122" s="2" t="s">
        <v>1802</v>
      </c>
      <c r="C122" s="1" t="s">
        <v>456</v>
      </c>
      <c r="D122" s="1" t="s">
        <v>33</v>
      </c>
      <c r="E122" s="1" t="s">
        <v>41</v>
      </c>
      <c r="F122" s="1" t="s">
        <v>42</v>
      </c>
      <c r="G122" s="1" t="s">
        <v>339</v>
      </c>
      <c r="I122" s="1" t="s">
        <v>1813</v>
      </c>
      <c r="J122" s="1" t="s">
        <v>169</v>
      </c>
      <c r="K122" s="17">
        <v>6138.71</v>
      </c>
      <c r="L122" s="17">
        <v>2573.3000000000002</v>
      </c>
      <c r="M122" s="17">
        <v>9.66</v>
      </c>
      <c r="N122" s="17">
        <v>252474.09</v>
      </c>
      <c r="O1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252474.04979999998</v>
      </c>
      <c r="P122" s="17">
        <f>Таблица82343[[#This Row],[Начисленовзносов  расчетное]]-Таблица82343[[#This Row],[Начислено взносов по отчету УК, руб,]]</f>
        <v>-4.0200000017648563E-2</v>
      </c>
      <c r="Q122" s="17">
        <v>213375.71</v>
      </c>
      <c r="R122" s="22">
        <f>Таблица82343[[#This Row],[ПОСТУПИЛО ВЗНОСОВ ПО БАНКОВСКОЙ ВЫПИСКЕ]]-Таблица82343[[#This Row],[Оплачено пени, руб,]]</f>
        <v>208968.02</v>
      </c>
      <c r="S122" s="17">
        <f t="shared" si="2"/>
        <v>42946.290000000008</v>
      </c>
      <c r="T122" s="17">
        <v>3847.91</v>
      </c>
      <c r="U122" s="17">
        <v>4407.6899999999996</v>
      </c>
      <c r="V122" s="17">
        <v>8612.1299999999992</v>
      </c>
      <c r="W122" s="17">
        <v>0</v>
      </c>
      <c r="X122" s="17">
        <v>0</v>
      </c>
      <c r="Y122" s="17">
        <v>0</v>
      </c>
      <c r="Z122" s="17">
        <v>0</v>
      </c>
      <c r="AA122" s="22">
        <v>7125777.7800000003</v>
      </c>
      <c r="AB122" s="16">
        <v>6903789.9400000004</v>
      </c>
      <c r="AC122" s="17">
        <v>7125777.7800000003</v>
      </c>
      <c r="AD122" s="17">
        <v>0</v>
      </c>
      <c r="AE122" s="3"/>
      <c r="AF122" s="1" t="s">
        <v>456</v>
      </c>
      <c r="AG122" s="1">
        <v>6903789.9400000004</v>
      </c>
    </row>
    <row r="123" spans="2:33" ht="30">
      <c r="B123" s="2" t="s">
        <v>1802</v>
      </c>
      <c r="C123" s="1" t="s">
        <v>458</v>
      </c>
      <c r="D123" s="1" t="s">
        <v>83</v>
      </c>
      <c r="E123" s="1" t="s">
        <v>311</v>
      </c>
      <c r="F123" s="1" t="s">
        <v>291</v>
      </c>
      <c r="G123" s="1" t="s">
        <v>459</v>
      </c>
      <c r="I123" s="1" t="s">
        <v>226</v>
      </c>
      <c r="J123" s="1" t="s">
        <v>227</v>
      </c>
      <c r="K123" s="17">
        <v>2722.5</v>
      </c>
      <c r="L123" s="17">
        <v>235.4</v>
      </c>
      <c r="M123" s="17">
        <v>9.66</v>
      </c>
      <c r="N123" s="17">
        <v>85719.84</v>
      </c>
      <c r="O1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85719.94200000001</v>
      </c>
      <c r="P123" s="17">
        <f>Таблица82343[[#This Row],[Начисленовзносов  расчетное]]-Таблица82343[[#This Row],[Начислено взносов по отчету УК, руб,]]</f>
        <v>0.10200000001350418</v>
      </c>
      <c r="Q123" s="17">
        <v>90041.4</v>
      </c>
      <c r="R123" s="22">
        <f>Таблица82343[[#This Row],[ПОСТУПИЛО ВЗНОСОВ ПО БАНКОВСКОЙ ВЫПИСКЕ]]-Таблица82343[[#This Row],[Оплачено пени, руб,]]</f>
        <v>90041.4</v>
      </c>
      <c r="S123" s="17">
        <f t="shared" si="2"/>
        <v>3370.800000000002</v>
      </c>
      <c r="T123" s="17">
        <v>7692.36</v>
      </c>
      <c r="U123" s="17">
        <v>0</v>
      </c>
      <c r="V123" s="17">
        <v>415.74</v>
      </c>
      <c r="W123" s="17">
        <v>0</v>
      </c>
      <c r="X123" s="17">
        <v>0</v>
      </c>
      <c r="Y123" s="17">
        <v>0</v>
      </c>
      <c r="Z123" s="17">
        <v>0</v>
      </c>
      <c r="AA123" s="22">
        <v>1064131.8599999999</v>
      </c>
      <c r="AB123" s="16">
        <v>973674.72</v>
      </c>
      <c r="AC123" s="17">
        <v>1064131.8600000001</v>
      </c>
      <c r="AD123" s="17">
        <v>0</v>
      </c>
      <c r="AE123" s="3"/>
      <c r="AF123" s="1" t="s">
        <v>458</v>
      </c>
      <c r="AG123" s="1">
        <v>973674.72</v>
      </c>
    </row>
    <row r="124" spans="2:33" ht="30">
      <c r="B124" s="2" t="s">
        <v>1802</v>
      </c>
      <c r="C124" s="1" t="s">
        <v>460</v>
      </c>
      <c r="D124" s="1" t="s">
        <v>197</v>
      </c>
      <c r="E124" s="1" t="s">
        <v>183</v>
      </c>
      <c r="F124" s="1" t="s">
        <v>184</v>
      </c>
      <c r="G124" s="1" t="s">
        <v>461</v>
      </c>
      <c r="I124" s="1" t="s">
        <v>180</v>
      </c>
      <c r="J124" s="1" t="s">
        <v>181</v>
      </c>
      <c r="K124" s="17">
        <v>4363.6000000000004</v>
      </c>
      <c r="L124" s="17">
        <v>82.8</v>
      </c>
      <c r="M124" s="17">
        <v>9.66</v>
      </c>
      <c r="N124" s="17">
        <v>128856.78</v>
      </c>
      <c r="O1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128856.67200000001</v>
      </c>
      <c r="P124" s="17">
        <f>Таблица82343[[#This Row],[Начисленовзносов  расчетное]]-Таблица82343[[#This Row],[Начислено взносов по отчету УК, руб,]]</f>
        <v>-0.10799999999289867</v>
      </c>
      <c r="Q124" s="17">
        <v>126894.78</v>
      </c>
      <c r="R124" s="22">
        <f>Таблица82343[[#This Row],[ПОСТУПИЛО ВЗНОСОВ ПО БАНКОВСКОЙ ВЫПИСКЕ]]-Таблица82343[[#This Row],[Оплачено пени, руб,]]</f>
        <v>126894.78</v>
      </c>
      <c r="S124" s="17">
        <f t="shared" si="2"/>
        <v>22980.29</v>
      </c>
      <c r="T124" s="17">
        <v>21018.29</v>
      </c>
      <c r="U124" s="17">
        <v>0</v>
      </c>
      <c r="V124" s="17">
        <v>0</v>
      </c>
      <c r="W124" s="17">
        <v>0</v>
      </c>
      <c r="X124" s="17">
        <v>0</v>
      </c>
      <c r="Y124" s="17">
        <v>2355075.09</v>
      </c>
      <c r="Z124" s="17">
        <v>0</v>
      </c>
      <c r="AA124" s="22">
        <v>768494.96</v>
      </c>
      <c r="AB124" s="16">
        <v>2996675.27</v>
      </c>
      <c r="AC124" s="17">
        <v>768494.96</v>
      </c>
      <c r="AD124" s="17">
        <v>0</v>
      </c>
      <c r="AE124" s="3"/>
      <c r="AF124" s="1" t="s">
        <v>460</v>
      </c>
      <c r="AG124" s="1">
        <v>2996675.27</v>
      </c>
    </row>
    <row r="125" spans="2:33" ht="30">
      <c r="B125" s="2" t="s">
        <v>1802</v>
      </c>
      <c r="C125" s="1" t="s">
        <v>462</v>
      </c>
      <c r="D125" s="1" t="s">
        <v>83</v>
      </c>
      <c r="E125" s="1" t="s">
        <v>463</v>
      </c>
      <c r="F125" s="1" t="s">
        <v>464</v>
      </c>
      <c r="G125" s="1" t="s">
        <v>465</v>
      </c>
      <c r="I125" s="1" t="s">
        <v>116</v>
      </c>
      <c r="J125" s="1" t="s">
        <v>117</v>
      </c>
      <c r="K125" s="17">
        <v>2458.9</v>
      </c>
      <c r="L125" s="17">
        <v>510.9</v>
      </c>
      <c r="M125" s="17">
        <v>9.66</v>
      </c>
      <c r="N125" s="17">
        <v>86064.69</v>
      </c>
      <c r="O1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86064.804000000018</v>
      </c>
      <c r="P125" s="17">
        <f>Таблица82343[[#This Row],[Начисленовзносов  расчетное]]-Таблица82343[[#This Row],[Начислено взносов по отчету УК, руб,]]</f>
        <v>0.1140000000159489</v>
      </c>
      <c r="Q125" s="17">
        <v>73422.539999999994</v>
      </c>
      <c r="R125" s="22">
        <f>Таблица82343[[#This Row],[ПОСТУПИЛО ВЗНОСОВ ПО БАНКОВСКОЙ ВЫПИСКЕ]]-Таблица82343[[#This Row],[Оплачено пени, руб,]]</f>
        <v>73422.539999999994</v>
      </c>
      <c r="S125" s="17">
        <f t="shared" si="2"/>
        <v>12642.150000000009</v>
      </c>
      <c r="T125" s="17">
        <v>0</v>
      </c>
      <c r="U125" s="17">
        <v>0</v>
      </c>
      <c r="V125" s="17">
        <v>3068.41</v>
      </c>
      <c r="W125" s="17">
        <v>0</v>
      </c>
      <c r="X125" s="17">
        <v>0</v>
      </c>
      <c r="Y125" s="17">
        <v>0</v>
      </c>
      <c r="Z125" s="17">
        <v>0</v>
      </c>
      <c r="AA125" s="22">
        <v>2568920.1100000003</v>
      </c>
      <c r="AB125" s="16">
        <v>2492429.16</v>
      </c>
      <c r="AC125" s="17">
        <v>2568920.11</v>
      </c>
      <c r="AD125" s="17">
        <v>0</v>
      </c>
      <c r="AE125" s="3"/>
      <c r="AF125" s="1" t="s">
        <v>462</v>
      </c>
      <c r="AG125" s="1">
        <v>2492429.16</v>
      </c>
    </row>
    <row r="126" spans="2:33" ht="30">
      <c r="B126" s="2" t="s">
        <v>1802</v>
      </c>
      <c r="C126" s="1" t="s">
        <v>466</v>
      </c>
      <c r="D126" s="1" t="s">
        <v>33</v>
      </c>
      <c r="E126" s="1" t="s">
        <v>467</v>
      </c>
      <c r="F126" s="1" t="s">
        <v>468</v>
      </c>
      <c r="G126" s="1" t="s">
        <v>469</v>
      </c>
      <c r="I126" s="1" t="s">
        <v>195</v>
      </c>
      <c r="J126" s="1" t="s">
        <v>51</v>
      </c>
      <c r="K126" s="17">
        <v>6063.8</v>
      </c>
      <c r="L126" s="17">
        <v>1466.6</v>
      </c>
      <c r="M126" s="17">
        <v>9.66</v>
      </c>
      <c r="N126" s="17">
        <v>218230.92</v>
      </c>
      <c r="O1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218230.99199999997</v>
      </c>
      <c r="P126" s="17">
        <f>Таблица82343[[#This Row],[Начисленовзносов  расчетное]]-Таблица82343[[#This Row],[Начислено взносов по отчету УК, руб,]]</f>
        <v>7.199999995646067E-2</v>
      </c>
      <c r="Q126" s="17">
        <v>223990.53</v>
      </c>
      <c r="R126" s="22">
        <f>Таблица82343[[#This Row],[ПОСТУПИЛО ВЗНОСОВ ПО БАНКОВСКОЙ ВЫПИСКЕ]]-Таблица82343[[#This Row],[Оплачено пени, руб,]]</f>
        <v>223399.21</v>
      </c>
      <c r="S126" s="17">
        <f t="shared" si="2"/>
        <v>-230.70999999997946</v>
      </c>
      <c r="T126" s="17">
        <v>5528.9</v>
      </c>
      <c r="U126" s="17">
        <v>591.32000000000005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22">
        <v>6868557.6500000004</v>
      </c>
      <c r="AB126" s="16">
        <v>6644567.1200000001</v>
      </c>
      <c r="AC126" s="17">
        <v>6868557.6500000004</v>
      </c>
      <c r="AD126" s="17">
        <v>0</v>
      </c>
      <c r="AE126" s="3"/>
      <c r="AF126" s="1" t="s">
        <v>466</v>
      </c>
      <c r="AG126" s="1">
        <v>6644567.1200000001</v>
      </c>
    </row>
    <row r="127" spans="2:33" ht="30">
      <c r="B127" s="2" t="s">
        <v>1802</v>
      </c>
      <c r="C127" s="1" t="s">
        <v>470</v>
      </c>
      <c r="D127" s="1" t="s">
        <v>33</v>
      </c>
      <c r="E127" s="1" t="s">
        <v>471</v>
      </c>
      <c r="F127" s="1" t="s">
        <v>472</v>
      </c>
      <c r="G127" s="1" t="s">
        <v>218</v>
      </c>
      <c r="I127" s="1" t="s">
        <v>345</v>
      </c>
      <c r="J127" s="1" t="s">
        <v>346</v>
      </c>
      <c r="K127" s="17">
        <v>2327.1</v>
      </c>
      <c r="L127" s="17">
        <v>548.9</v>
      </c>
      <c r="M127" s="17">
        <v>10.039999999999999</v>
      </c>
      <c r="N127" s="17">
        <v>86624.94</v>
      </c>
      <c r="O1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86625.12</v>
      </c>
      <c r="P127" s="17">
        <f>Таблица82343[[#This Row],[Начисленовзносов  расчетное]]-Таблица82343[[#This Row],[Начислено взносов по отчету УК, руб,]]</f>
        <v>0.17999999999301508</v>
      </c>
      <c r="Q127" s="17">
        <v>135329.14000000001</v>
      </c>
      <c r="R127" s="22">
        <f>Таблица82343[[#This Row],[ПОСТУПИЛО ВЗНОСОВ ПО БАНКОВСКОЙ ВЫПИСКЕ]]-Таблица82343[[#This Row],[Оплачено пени, руб,]]</f>
        <v>125387.56000000001</v>
      </c>
      <c r="S127" s="17">
        <f t="shared" si="2"/>
        <v>-46225.30000000001</v>
      </c>
      <c r="T127" s="44">
        <v>2478.9</v>
      </c>
      <c r="U127" s="47">
        <v>9941.58</v>
      </c>
      <c r="V127" s="17">
        <v>1847.89</v>
      </c>
      <c r="W127" s="17">
        <v>0</v>
      </c>
      <c r="X127" s="17">
        <v>0</v>
      </c>
      <c r="Y127" s="17">
        <v>0</v>
      </c>
      <c r="Z127" s="17">
        <v>0</v>
      </c>
      <c r="AA127" s="22">
        <v>1592707.37</v>
      </c>
      <c r="AB127" s="16">
        <v>1455530.34</v>
      </c>
      <c r="AC127" s="17">
        <v>1592707.37</v>
      </c>
      <c r="AD127" s="17">
        <v>0</v>
      </c>
      <c r="AE127" s="3"/>
      <c r="AF127" s="1" t="s">
        <v>470</v>
      </c>
      <c r="AG127" s="1">
        <v>1455530.34</v>
      </c>
    </row>
    <row r="128" spans="2:33" ht="30">
      <c r="B128" s="2" t="s">
        <v>1802</v>
      </c>
      <c r="C128" s="1" t="s">
        <v>473</v>
      </c>
      <c r="D128" s="1" t="s">
        <v>33</v>
      </c>
      <c r="E128" s="1" t="s">
        <v>474</v>
      </c>
      <c r="F128" s="1" t="s">
        <v>475</v>
      </c>
      <c r="G128" s="1" t="s">
        <v>213</v>
      </c>
      <c r="I128" s="1" t="s">
        <v>195</v>
      </c>
      <c r="J128" s="1" t="s">
        <v>51</v>
      </c>
      <c r="K128" s="17">
        <v>22477.8</v>
      </c>
      <c r="L128" s="17">
        <v>1802.4</v>
      </c>
      <c r="M128" s="17">
        <v>10.039999999999999</v>
      </c>
      <c r="N128" s="17">
        <v>730339.82</v>
      </c>
      <c r="O1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731319.62399999995</v>
      </c>
      <c r="P128" s="17">
        <f>Таблица82343[[#This Row],[Начисленовзносов  расчетное]]-Таблица82343[[#This Row],[Начислено взносов по отчету УК, руб,]]</f>
        <v>979.80400000000373</v>
      </c>
      <c r="Q128" s="49">
        <v>713693.45</v>
      </c>
      <c r="R128" s="22">
        <f>Таблица82343[[#This Row],[ПОСТУПИЛО ВЗНОСОВ ПО БАНКОВСКОЙ ВЫПИСКЕ]]-Таблица82343[[#This Row],[Оплачено пени, руб,]]</f>
        <v>706395.5</v>
      </c>
      <c r="S128" s="17">
        <f t="shared" si="2"/>
        <v>73412.989999999947</v>
      </c>
      <c r="T128" s="17">
        <v>56766.62</v>
      </c>
      <c r="U128" s="17">
        <v>7297.95</v>
      </c>
      <c r="V128" s="17">
        <v>11968.55</v>
      </c>
      <c r="W128" s="17">
        <v>0</v>
      </c>
      <c r="X128" s="17">
        <v>0</v>
      </c>
      <c r="Y128" s="17">
        <v>0</v>
      </c>
      <c r="Z128" s="17">
        <v>0</v>
      </c>
      <c r="AA128" s="22">
        <v>10246735.32</v>
      </c>
      <c r="AB128" s="16">
        <v>9521073.3200000003</v>
      </c>
      <c r="AC128" s="17">
        <v>10246735.32</v>
      </c>
      <c r="AD128" s="17">
        <v>0</v>
      </c>
      <c r="AE128" s="3" t="s">
        <v>282</v>
      </c>
      <c r="AF128" s="1" t="s">
        <v>473</v>
      </c>
      <c r="AG128" s="1">
        <v>9521073.3200000003</v>
      </c>
    </row>
    <row r="129" spans="2:33" ht="75">
      <c r="B129" s="2" t="s">
        <v>1802</v>
      </c>
      <c r="C129" s="1" t="s">
        <v>476</v>
      </c>
      <c r="D129" s="1" t="s">
        <v>33</v>
      </c>
      <c r="E129" s="1" t="s">
        <v>454</v>
      </c>
      <c r="F129" s="1" t="s">
        <v>455</v>
      </c>
      <c r="G129" s="1" t="s">
        <v>270</v>
      </c>
      <c r="I129" s="1" t="s">
        <v>157</v>
      </c>
      <c r="J129" s="1" t="s">
        <v>158</v>
      </c>
      <c r="K129" s="17">
        <v>3015.6</v>
      </c>
      <c r="L129" s="17">
        <v>0</v>
      </c>
      <c r="M129" s="17">
        <v>9.66</v>
      </c>
      <c r="N129" s="17">
        <v>87392.09</v>
      </c>
      <c r="O1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87392.087999999989</v>
      </c>
      <c r="P129" s="17">
        <f>Таблица82343[[#This Row],[Начисленовзносов  расчетное]]-Таблица82343[[#This Row],[Начислено взносов по отчету УК, руб,]]</f>
        <v>-2.0000000076834112E-3</v>
      </c>
      <c r="Q129" s="17">
        <v>95719.48</v>
      </c>
      <c r="R129" s="22">
        <f>Таблица82343[[#This Row],[ПОСТУПИЛО ВЗНОСОВ ПО БАНКОВСКОЙ ВЫПИСКЕ]]-Таблица82343[[#This Row],[Оплачено пени, руб,]]</f>
        <v>94121.87</v>
      </c>
      <c r="S129" s="17">
        <f t="shared" si="2"/>
        <v>-6346.7099999999982</v>
      </c>
      <c r="T129" s="17">
        <v>1980.68</v>
      </c>
      <c r="U129" s="17">
        <v>1597.61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22">
        <v>620306.71</v>
      </c>
      <c r="AB129" s="16">
        <v>524587.23</v>
      </c>
      <c r="AC129" s="17">
        <v>620306.71</v>
      </c>
      <c r="AD129" s="17">
        <v>0</v>
      </c>
      <c r="AE129" s="3"/>
      <c r="AF129" s="1" t="s">
        <v>476</v>
      </c>
      <c r="AG129" s="1">
        <v>524587.23</v>
      </c>
    </row>
    <row r="130" spans="2:33" ht="30">
      <c r="B130" s="2" t="s">
        <v>1802</v>
      </c>
      <c r="C130" s="1" t="s">
        <v>477</v>
      </c>
      <c r="D130" s="1" t="s">
        <v>83</v>
      </c>
      <c r="E130" s="1" t="s">
        <v>263</v>
      </c>
      <c r="F130" s="1" t="s">
        <v>264</v>
      </c>
      <c r="G130" s="1" t="s">
        <v>135</v>
      </c>
      <c r="I130" s="30" t="s">
        <v>226</v>
      </c>
      <c r="J130" s="30" t="s">
        <v>227</v>
      </c>
      <c r="K130" s="31">
        <v>3018.4</v>
      </c>
      <c r="L130" s="31">
        <v>0</v>
      </c>
      <c r="M130" s="31">
        <v>9.66</v>
      </c>
      <c r="N130" s="17">
        <v>87473.1</v>
      </c>
      <c r="O1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87473.232000000004</v>
      </c>
      <c r="P130" s="17">
        <f>Таблица82343[[#This Row],[Начисленовзносов  расчетное]]-Таблица82343[[#This Row],[Начислено взносов по отчету УК, руб,]]</f>
        <v>0.13199999999778811</v>
      </c>
      <c r="Q130" s="17">
        <v>95455.41</v>
      </c>
      <c r="R130" s="22">
        <f>Таблица82343[[#This Row],[ПОСТУПИЛО ВЗНОСОВ ПО БАНКОВСКОЙ ВЫПИСКЕ]]-Таблица82343[[#This Row],[Оплачено пени, руб,]]</f>
        <v>95455.41</v>
      </c>
      <c r="S130" s="17">
        <f t="shared" si="2"/>
        <v>-5004.1999999999971</v>
      </c>
      <c r="T130" s="17">
        <v>2978.11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22">
        <v>860760.58000000007</v>
      </c>
      <c r="AB130" s="16">
        <v>765305.17</v>
      </c>
      <c r="AC130" s="17">
        <v>860760.58</v>
      </c>
      <c r="AD130" s="17">
        <v>0</v>
      </c>
      <c r="AE130" s="3"/>
      <c r="AF130" s="1" t="s">
        <v>477</v>
      </c>
      <c r="AG130" s="1">
        <v>765305.17</v>
      </c>
    </row>
    <row r="131" spans="2:33" ht="30">
      <c r="B131" s="2" t="s">
        <v>1802</v>
      </c>
      <c r="C131" s="1" t="s">
        <v>478</v>
      </c>
      <c r="D131" s="1" t="s">
        <v>83</v>
      </c>
      <c r="E131" s="1" t="s">
        <v>311</v>
      </c>
      <c r="F131" s="1" t="s">
        <v>291</v>
      </c>
      <c r="G131" s="1" t="s">
        <v>105</v>
      </c>
      <c r="I131" s="1" t="s">
        <v>226</v>
      </c>
      <c r="J131" s="1" t="s">
        <v>227</v>
      </c>
      <c r="K131" s="17">
        <v>2709.2</v>
      </c>
      <c r="L131" s="17">
        <v>317.89999999999998</v>
      </c>
      <c r="M131" s="17">
        <v>9.66</v>
      </c>
      <c r="N131" s="17">
        <v>87725.37</v>
      </c>
      <c r="O1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87725.357999999993</v>
      </c>
      <c r="P131" s="17">
        <f>Таблица82343[[#This Row],[Начисленовзносов  расчетное]]-Таблица82343[[#This Row],[Начислено взносов по отчету УК, руб,]]</f>
        <v>-1.2000000002444722E-2</v>
      </c>
      <c r="Q131" s="17">
        <v>83603.58</v>
      </c>
      <c r="R131" s="22">
        <f>Таблица82343[[#This Row],[ПОСТУПИЛО ВЗНОСОВ ПО БАНКОВСКОЙ ВЫПИСКЕ]]-Таблица82343[[#This Row],[Оплачено пени, руб,]]</f>
        <v>83603.58</v>
      </c>
      <c r="S131" s="17">
        <f t="shared" si="2"/>
        <v>11263.769999999993</v>
      </c>
      <c r="T131" s="17">
        <v>7141.98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22">
        <v>955785.05999999994</v>
      </c>
      <c r="AB131" s="16">
        <v>872181.48</v>
      </c>
      <c r="AC131" s="17">
        <v>955785.06</v>
      </c>
      <c r="AD131" s="17">
        <v>0</v>
      </c>
      <c r="AE131" s="3"/>
      <c r="AF131" s="1" t="s">
        <v>478</v>
      </c>
      <c r="AG131" s="1">
        <v>872181.48</v>
      </c>
    </row>
    <row r="132" spans="2:33" ht="30">
      <c r="B132" s="2" t="s">
        <v>1802</v>
      </c>
      <c r="C132" s="1" t="s">
        <v>479</v>
      </c>
      <c r="D132" s="1" t="s">
        <v>66</v>
      </c>
      <c r="E132" s="1" t="s">
        <v>311</v>
      </c>
      <c r="F132" s="1" t="s">
        <v>480</v>
      </c>
      <c r="G132" s="1" t="s">
        <v>459</v>
      </c>
      <c r="I132" s="1" t="s">
        <v>70</v>
      </c>
      <c r="J132" s="1" t="s">
        <v>71</v>
      </c>
      <c r="K132" s="17">
        <v>3043.3</v>
      </c>
      <c r="L132" s="17">
        <v>0</v>
      </c>
      <c r="M132" s="17">
        <v>9.66</v>
      </c>
      <c r="N132" s="17">
        <f>29377.01+58754.02</f>
        <v>88131.03</v>
      </c>
      <c r="O1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88194.834000000017</v>
      </c>
      <c r="P132" s="17">
        <f>Таблица82343[[#This Row],[Начисленовзносов  расчетное]]-Таблица82343[[#This Row],[Начислено взносов по отчету УК, руб,]]</f>
        <v>63.804000000018277</v>
      </c>
      <c r="Q132" s="17">
        <v>71013.58</v>
      </c>
      <c r="R132" s="22">
        <f>Таблица82343[[#This Row],[ПОСТУПИЛО ВЗНОСОВ ПО БАНКОВСКОЙ ВЫПИСКЕ]]-Таблица82343[[#This Row],[Оплачено пени, руб,]]</f>
        <v>71004.97</v>
      </c>
      <c r="S132" s="17">
        <f t="shared" si="2"/>
        <v>17502.769999999997</v>
      </c>
      <c r="T132" s="17">
        <v>385.32</v>
      </c>
      <c r="U132" s="17">
        <v>8.61</v>
      </c>
      <c r="V132" s="17">
        <v>2393.31</v>
      </c>
      <c r="W132" s="17">
        <v>0</v>
      </c>
      <c r="X132" s="17">
        <v>0</v>
      </c>
      <c r="Y132" s="17">
        <v>0</v>
      </c>
      <c r="Z132" s="17">
        <v>0</v>
      </c>
      <c r="AA132" s="22">
        <v>1985361.5499999998</v>
      </c>
      <c r="AB132" s="16">
        <v>1911954.66</v>
      </c>
      <c r="AC132" s="17">
        <v>1985361.55</v>
      </c>
      <c r="AD132" s="17">
        <v>0</v>
      </c>
      <c r="AE132" s="3" t="s">
        <v>81</v>
      </c>
      <c r="AF132" s="1" t="s">
        <v>479</v>
      </c>
      <c r="AG132" s="1">
        <v>1911954.66</v>
      </c>
    </row>
    <row r="133" spans="2:33" ht="45">
      <c r="B133" s="2" t="s">
        <v>1802</v>
      </c>
      <c r="C133" s="1" t="s">
        <v>481</v>
      </c>
      <c r="D133" s="1" t="s">
        <v>33</v>
      </c>
      <c r="E133" s="1" t="s">
        <v>482</v>
      </c>
      <c r="F133" s="1" t="s">
        <v>483</v>
      </c>
      <c r="G133" s="1" t="s">
        <v>484</v>
      </c>
      <c r="I133" s="1" t="s">
        <v>485</v>
      </c>
      <c r="J133" s="1" t="s">
        <v>486</v>
      </c>
      <c r="K133" s="17">
        <v>2265</v>
      </c>
      <c r="L133" s="17">
        <v>790.3</v>
      </c>
      <c r="M133" s="17">
        <v>9.66</v>
      </c>
      <c r="N133" s="17">
        <v>88542.6</v>
      </c>
      <c r="O1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88542.594000000012</v>
      </c>
      <c r="P133" s="17">
        <f>Таблица82343[[#This Row],[Начисленовзносов  расчетное]]-Таблица82343[[#This Row],[Начислено взносов по отчету УК, руб,]]</f>
        <v>-5.9999999939464033E-3</v>
      </c>
      <c r="Q133" s="17">
        <v>115025.74</v>
      </c>
      <c r="R133" s="22">
        <f>Таблица82343[[#This Row],[ПОСТУПИЛО ВЗНОСОВ ПО БАНКОВСКОЙ ВЫПИСКЕ]]-Таблица82343[[#This Row],[Оплачено пени, руб,]]</f>
        <v>93058.05</v>
      </c>
      <c r="S133" s="17">
        <f t="shared" si="2"/>
        <v>-22997.049999999996</v>
      </c>
      <c r="T133" s="17">
        <v>3486.09</v>
      </c>
      <c r="U133" s="17">
        <v>21967.69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22">
        <v>2870526.58</v>
      </c>
      <c r="AB133" s="16">
        <v>2755500.84</v>
      </c>
      <c r="AC133" s="17">
        <v>2870526.58</v>
      </c>
      <c r="AD133" s="17">
        <v>0</v>
      </c>
      <c r="AE133" s="3"/>
      <c r="AF133" s="1" t="s">
        <v>481</v>
      </c>
      <c r="AG133" s="1">
        <v>2755500.84</v>
      </c>
    </row>
    <row r="134" spans="2:33" ht="30">
      <c r="B134" s="2" t="s">
        <v>1802</v>
      </c>
      <c r="C134" s="1" t="s">
        <v>487</v>
      </c>
      <c r="D134" s="1" t="s">
        <v>33</v>
      </c>
      <c r="E134" s="1" t="s">
        <v>488</v>
      </c>
      <c r="F134" s="1" t="s">
        <v>489</v>
      </c>
      <c r="G134" s="1" t="s">
        <v>490</v>
      </c>
      <c r="I134" s="1" t="s">
        <v>491</v>
      </c>
      <c r="J134" s="1" t="s">
        <v>492</v>
      </c>
      <c r="K134" s="17">
        <v>2626.8</v>
      </c>
      <c r="L134" s="17">
        <v>323.89999999999998</v>
      </c>
      <c r="M134" s="17">
        <v>10.039999999999999</v>
      </c>
      <c r="N134" s="44">
        <v>88875.06</v>
      </c>
      <c r="O1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88875.084000000003</v>
      </c>
      <c r="P134" s="17">
        <f>Таблица82343[[#This Row],[Начисленовзносов  расчетное]]-Таблица82343[[#This Row],[Начислено взносов по отчету УК, руб,]]</f>
        <v>2.4000000004889444E-2</v>
      </c>
      <c r="Q134" s="17">
        <v>95290.97</v>
      </c>
      <c r="R134" s="22">
        <f>Таблица82343[[#This Row],[ПОСТУПИЛО ВЗНОСОВ ПО БАНКОВСКОЙ ВЫПИСКЕ]]-Таблица82343[[#This Row],[Оплачено пени, руб,]]</f>
        <v>95284.86</v>
      </c>
      <c r="S134" s="17">
        <f t="shared" si="2"/>
        <v>848.80999999999733</v>
      </c>
      <c r="T134" s="44">
        <v>7264.72</v>
      </c>
      <c r="U134" s="47">
        <v>6.11</v>
      </c>
      <c r="V134" s="17">
        <v>3163.6</v>
      </c>
      <c r="W134" s="17">
        <v>0</v>
      </c>
      <c r="X134" s="17">
        <v>0</v>
      </c>
      <c r="Y134" s="17">
        <v>0</v>
      </c>
      <c r="Z134" s="17">
        <v>2298.39</v>
      </c>
      <c r="AA134" s="22">
        <v>2616526.2499999995</v>
      </c>
      <c r="AB134" s="16">
        <v>2520370.0699999998</v>
      </c>
      <c r="AC134" s="17">
        <v>2616526.25</v>
      </c>
      <c r="AD134" s="17">
        <v>0</v>
      </c>
      <c r="AE134" s="3"/>
      <c r="AF134" s="1" t="s">
        <v>487</v>
      </c>
      <c r="AG134" s="1">
        <v>2520370.0699999998</v>
      </c>
    </row>
    <row r="135" spans="2:33" ht="30">
      <c r="B135" s="2" t="s">
        <v>1802</v>
      </c>
      <c r="C135" s="1" t="s">
        <v>493</v>
      </c>
      <c r="D135" s="1" t="s">
        <v>83</v>
      </c>
      <c r="E135" s="1" t="s">
        <v>41</v>
      </c>
      <c r="F135" s="1" t="s">
        <v>212</v>
      </c>
      <c r="G135" s="1" t="s">
        <v>494</v>
      </c>
      <c r="I135" s="1" t="s">
        <v>214</v>
      </c>
      <c r="J135" s="1" t="s">
        <v>87</v>
      </c>
      <c r="K135" s="17">
        <v>3093.8</v>
      </c>
      <c r="L135" s="17">
        <v>0</v>
      </c>
      <c r="M135" s="17">
        <v>9.66</v>
      </c>
      <c r="N135" s="17">
        <v>89658.32</v>
      </c>
      <c r="O1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89658.324000000022</v>
      </c>
      <c r="P135" s="17">
        <f>Таблица82343[[#This Row],[Начисленовзносов  расчетное]]-Таблица82343[[#This Row],[Начислено взносов по отчету УК, руб,]]</f>
        <v>4.0000000153668225E-3</v>
      </c>
      <c r="Q135" s="17">
        <v>86078.55</v>
      </c>
      <c r="R135" s="22">
        <f>Таблица82343[[#This Row],[ПОСТУПИЛО ВЗНОСОВ ПО БАНКОВСКОЙ ВЫПИСКЕ]]-Таблица82343[[#This Row],[Оплачено пени, руб,]]</f>
        <v>85877.27</v>
      </c>
      <c r="S135" s="17">
        <f t="shared" si="2"/>
        <v>15457.560000000003</v>
      </c>
      <c r="T135" s="17">
        <v>11877.79</v>
      </c>
      <c r="U135" s="17">
        <v>201.28</v>
      </c>
      <c r="V135" s="17">
        <v>1981.13</v>
      </c>
      <c r="W135" s="17">
        <v>0</v>
      </c>
      <c r="X135" s="17">
        <v>0</v>
      </c>
      <c r="Y135" s="17">
        <v>0</v>
      </c>
      <c r="Z135" s="17">
        <v>0</v>
      </c>
      <c r="AA135" s="22">
        <v>1666461.68</v>
      </c>
      <c r="AB135" s="16">
        <v>1578402</v>
      </c>
      <c r="AC135" s="17">
        <v>1666461.68</v>
      </c>
      <c r="AD135" s="17">
        <v>0</v>
      </c>
      <c r="AE135" s="3"/>
      <c r="AF135" s="1" t="s">
        <v>493</v>
      </c>
      <c r="AG135" s="1">
        <v>1578402</v>
      </c>
    </row>
    <row r="136" spans="2:33" ht="30">
      <c r="B136" s="2" t="s">
        <v>1802</v>
      </c>
      <c r="C136" s="1" t="s">
        <v>495</v>
      </c>
      <c r="D136" s="1" t="s">
        <v>83</v>
      </c>
      <c r="E136" s="1" t="s">
        <v>84</v>
      </c>
      <c r="F136" s="1" t="s">
        <v>85</v>
      </c>
      <c r="G136" s="1" t="s">
        <v>128</v>
      </c>
      <c r="I136" s="30" t="s">
        <v>214</v>
      </c>
      <c r="J136" s="1" t="s">
        <v>87</v>
      </c>
      <c r="K136" s="17">
        <v>3124.4</v>
      </c>
      <c r="L136" s="17">
        <v>0</v>
      </c>
      <c r="M136" s="17">
        <v>9.66</v>
      </c>
      <c r="N136" s="17">
        <v>90545.11</v>
      </c>
      <c r="O1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90545.112000000008</v>
      </c>
      <c r="P136" s="17">
        <f>Таблица82343[[#This Row],[Начисленовзносов  расчетное]]-Таблица82343[[#This Row],[Начислено взносов по отчету УК, руб,]]</f>
        <v>2.0000000076834112E-3</v>
      </c>
      <c r="Q136" s="17">
        <v>79595.86</v>
      </c>
      <c r="R136" s="22">
        <f>Таблица82343[[#This Row],[ПОСТУПИЛО ВЗНОСОВ ПО БАНКОВСКОЙ ВЫПИСКЕ]]-Таблица82343[[#This Row],[Оплачено пени, руб,]]</f>
        <v>79512.639999999999</v>
      </c>
      <c r="S136" s="17">
        <f t="shared" si="2"/>
        <v>21138.42</v>
      </c>
      <c r="T136" s="17">
        <v>10189.17</v>
      </c>
      <c r="U136" s="17">
        <v>83.22</v>
      </c>
      <c r="V136" s="17">
        <v>2291.0700000000002</v>
      </c>
      <c r="W136" s="17">
        <v>0</v>
      </c>
      <c r="X136" s="17">
        <v>0</v>
      </c>
      <c r="Y136" s="17">
        <v>0</v>
      </c>
      <c r="Z136" s="17">
        <v>0</v>
      </c>
      <c r="AA136" s="22">
        <v>1911226.0899999999</v>
      </c>
      <c r="AB136" s="16">
        <v>1829339.16</v>
      </c>
      <c r="AC136" s="17">
        <v>1911226.0899999999</v>
      </c>
      <c r="AD136" s="17">
        <v>0</v>
      </c>
      <c r="AE136" s="3"/>
      <c r="AF136" s="1" t="s">
        <v>495</v>
      </c>
      <c r="AG136" s="1">
        <v>1829339.16</v>
      </c>
    </row>
    <row r="137" spans="2:33" ht="30">
      <c r="B137" s="2" t="s">
        <v>1802</v>
      </c>
      <c r="C137" s="1" t="s">
        <v>496</v>
      </c>
      <c r="D137" s="1" t="s">
        <v>83</v>
      </c>
      <c r="E137" s="1" t="s">
        <v>497</v>
      </c>
      <c r="F137" s="1" t="s">
        <v>199</v>
      </c>
      <c r="G137" s="1" t="s">
        <v>498</v>
      </c>
      <c r="I137" s="1" t="s">
        <v>180</v>
      </c>
      <c r="J137" s="1" t="s">
        <v>181</v>
      </c>
      <c r="K137" s="17">
        <v>2764.9</v>
      </c>
      <c r="L137" s="17">
        <v>369.4</v>
      </c>
      <c r="M137" s="17">
        <v>9.66</v>
      </c>
      <c r="N137" s="17">
        <v>90831.9</v>
      </c>
      <c r="O1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90832.01400000001</v>
      </c>
      <c r="P137" s="17">
        <f>Таблица82343[[#This Row],[Начисленовзносов  расчетное]]-Таблица82343[[#This Row],[Начислено взносов по отчету УК, руб,]]</f>
        <v>0.1140000000159489</v>
      </c>
      <c r="Q137" s="17">
        <v>85158.62</v>
      </c>
      <c r="R137" s="22">
        <f>Таблица82343[[#This Row],[ПОСТУПИЛО ВЗНОСОВ ПО БАНКОВСКОЙ ВЫПИСКЕ]]-Таблица82343[[#This Row],[Оплачено пени, руб,]]</f>
        <v>85158.62</v>
      </c>
      <c r="S137" s="17">
        <f t="shared" si="2"/>
        <v>9114.7099999999991</v>
      </c>
      <c r="T137" s="17">
        <v>3441.43</v>
      </c>
      <c r="U137" s="17">
        <v>0</v>
      </c>
      <c r="V137" s="17">
        <v>1729.12</v>
      </c>
      <c r="W137" s="17">
        <v>0</v>
      </c>
      <c r="X137" s="17">
        <v>0</v>
      </c>
      <c r="Y137" s="17">
        <v>0</v>
      </c>
      <c r="Z137" s="17">
        <v>0</v>
      </c>
      <c r="AA137" s="22">
        <v>1464611.97</v>
      </c>
      <c r="AB137" s="16">
        <v>1377724.23</v>
      </c>
      <c r="AC137" s="17">
        <v>1464611.97</v>
      </c>
      <c r="AD137" s="17">
        <v>0</v>
      </c>
      <c r="AE137" s="3"/>
      <c r="AF137" s="1" t="s">
        <v>496</v>
      </c>
      <c r="AG137" s="1">
        <v>1377724.23</v>
      </c>
    </row>
    <row r="138" spans="2:33" ht="30">
      <c r="B138" s="2" t="s">
        <v>1802</v>
      </c>
      <c r="C138" s="1" t="s">
        <v>499</v>
      </c>
      <c r="D138" s="1" t="s">
        <v>83</v>
      </c>
      <c r="E138" s="1" t="s">
        <v>183</v>
      </c>
      <c r="F138" s="1" t="s">
        <v>184</v>
      </c>
      <c r="G138" s="1" t="s">
        <v>500</v>
      </c>
      <c r="I138" s="1" t="s">
        <v>180</v>
      </c>
      <c r="J138" s="1" t="s">
        <v>181</v>
      </c>
      <c r="K138" s="17">
        <v>3035.8</v>
      </c>
      <c r="L138" s="17">
        <v>99</v>
      </c>
      <c r="M138" s="17">
        <v>9.66</v>
      </c>
      <c r="N138" s="17">
        <v>90846.48</v>
      </c>
      <c r="O1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90846.504000000015</v>
      </c>
      <c r="P138" s="17">
        <f>Таблица82343[[#This Row],[Начисленовзносов  расчетное]]-Таблица82343[[#This Row],[Начислено взносов по отчету УК, руб,]]</f>
        <v>2.4000000019441359E-2</v>
      </c>
      <c r="Q138" s="17">
        <v>116382.79</v>
      </c>
      <c r="R138" s="22">
        <f>Таблица82343[[#This Row],[ПОСТУПИЛО ВЗНОСОВ ПО БАНКОВСКОЙ ВЫПИСКЕ]]-Таблица82343[[#This Row],[Оплачено пени, руб,]]</f>
        <v>116382.79</v>
      </c>
      <c r="S138" s="17">
        <f t="shared" si="2"/>
        <v>-13567.299999999997</v>
      </c>
      <c r="T138" s="17">
        <v>11969.01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22">
        <v>287852.86</v>
      </c>
      <c r="AB138" s="16">
        <v>171470.07</v>
      </c>
      <c r="AC138" s="17">
        <v>287852.86</v>
      </c>
      <c r="AD138" s="17">
        <v>0</v>
      </c>
      <c r="AE138" s="3"/>
      <c r="AF138" s="1" t="s">
        <v>499</v>
      </c>
      <c r="AG138" s="1">
        <v>171470.07</v>
      </c>
    </row>
    <row r="139" spans="2:33" ht="30">
      <c r="B139" s="2" t="s">
        <v>1802</v>
      </c>
      <c r="C139" s="1" t="s">
        <v>501</v>
      </c>
      <c r="D139" s="1" t="s">
        <v>83</v>
      </c>
      <c r="E139" s="1" t="s">
        <v>183</v>
      </c>
      <c r="F139" s="1" t="s">
        <v>184</v>
      </c>
      <c r="G139" s="1" t="s">
        <v>502</v>
      </c>
      <c r="I139" s="1" t="s">
        <v>226</v>
      </c>
      <c r="J139" s="1" t="s">
        <v>227</v>
      </c>
      <c r="K139" s="17">
        <v>2949.3</v>
      </c>
      <c r="L139" s="17">
        <v>187.3</v>
      </c>
      <c r="M139" s="17">
        <v>9.66</v>
      </c>
      <c r="N139" s="17">
        <v>90898.74</v>
      </c>
      <c r="O1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90898.668000000005</v>
      </c>
      <c r="P139" s="17">
        <f>Таблица82343[[#This Row],[Начисленовзносов  расчетное]]-Таблица82343[[#This Row],[Начислено взносов по отчету УК, руб,]]</f>
        <v>-7.2000000000116415E-2</v>
      </c>
      <c r="Q139" s="17">
        <v>72864.039999999994</v>
      </c>
      <c r="R139" s="22">
        <f>Таблица82343[[#This Row],[ПОСТУПИЛО ВЗНОСОВ ПО БАНКОВСКОЙ ВЫПИСКЕ]]-Таблица82343[[#This Row],[Оплачено пени, руб,]]</f>
        <v>72864.039999999994</v>
      </c>
      <c r="S139" s="17">
        <f t="shared" si="2"/>
        <v>23307.530000000013</v>
      </c>
      <c r="T139" s="17">
        <v>5272.83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22">
        <v>862958.32000000007</v>
      </c>
      <c r="AB139" s="16">
        <v>790094.28</v>
      </c>
      <c r="AC139" s="17">
        <v>862958.32</v>
      </c>
      <c r="AD139" s="17">
        <v>0</v>
      </c>
      <c r="AE139" s="3"/>
      <c r="AF139" s="1" t="s">
        <v>501</v>
      </c>
      <c r="AG139" s="1">
        <v>790094.28</v>
      </c>
    </row>
    <row r="140" spans="2:33" ht="30">
      <c r="B140" s="2" t="s">
        <v>1802</v>
      </c>
      <c r="C140" s="1" t="s">
        <v>503</v>
      </c>
      <c r="D140" s="1" t="s">
        <v>83</v>
      </c>
      <c r="E140" s="1" t="s">
        <v>385</v>
      </c>
      <c r="F140" s="1" t="s">
        <v>224</v>
      </c>
      <c r="G140" s="1" t="s">
        <v>504</v>
      </c>
      <c r="I140" s="1" t="s">
        <v>180</v>
      </c>
      <c r="J140" s="1" t="s">
        <v>181</v>
      </c>
      <c r="K140" s="17">
        <v>2963.1</v>
      </c>
      <c r="L140" s="17">
        <v>182.7</v>
      </c>
      <c r="M140" s="17">
        <v>9.66</v>
      </c>
      <c r="N140" s="17">
        <v>91165.23</v>
      </c>
      <c r="O1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91165.284</v>
      </c>
      <c r="P140" s="17">
        <f>Таблица82343[[#This Row],[Начисленовзносов  расчетное]]-Таблица82343[[#This Row],[Начислено взносов по отчету УК, руб,]]</f>
        <v>5.400000000372529E-2</v>
      </c>
      <c r="Q140" s="17">
        <v>94599.4</v>
      </c>
      <c r="R140" s="22">
        <f>Таблица82343[[#This Row],[ПОСТУПИЛО ВЗНОСОВ ПО БАНКОВСКОЙ ВЫПИСКЕ]]-Таблица82343[[#This Row],[Оплачено пени, руб,]]</f>
        <v>94599.4</v>
      </c>
      <c r="S140" s="17">
        <f t="shared" si="2"/>
        <v>138.64000000000169</v>
      </c>
      <c r="T140" s="17">
        <v>3572.81</v>
      </c>
      <c r="U140" s="17">
        <v>0</v>
      </c>
      <c r="V140" s="17">
        <v>3192.83</v>
      </c>
      <c r="W140" s="17">
        <v>0</v>
      </c>
      <c r="X140" s="17">
        <v>0</v>
      </c>
      <c r="Y140" s="17">
        <v>0</v>
      </c>
      <c r="Z140" s="17">
        <v>354.41</v>
      </c>
      <c r="AA140" s="22">
        <v>2651495.5999999996</v>
      </c>
      <c r="AB140" s="16">
        <v>2554057.7799999998</v>
      </c>
      <c r="AC140" s="17">
        <v>2651495.6</v>
      </c>
      <c r="AD140" s="17">
        <v>0</v>
      </c>
      <c r="AE140" s="3"/>
      <c r="AF140" s="1" t="s">
        <v>503</v>
      </c>
      <c r="AG140" s="1">
        <v>2554057.7799999998</v>
      </c>
    </row>
    <row r="141" spans="2:33" ht="30">
      <c r="B141" s="2" t="s">
        <v>1802</v>
      </c>
      <c r="C141" s="1" t="s">
        <v>505</v>
      </c>
      <c r="D141" s="1" t="s">
        <v>83</v>
      </c>
      <c r="E141" s="1" t="s">
        <v>267</v>
      </c>
      <c r="F141" s="1" t="s">
        <v>268</v>
      </c>
      <c r="G141" s="1" t="s">
        <v>75</v>
      </c>
      <c r="I141" s="30" t="s">
        <v>272</v>
      </c>
      <c r="J141" s="30" t="s">
        <v>273</v>
      </c>
      <c r="K141" s="31">
        <v>3148.2</v>
      </c>
      <c r="L141" s="31">
        <v>0</v>
      </c>
      <c r="M141" s="31">
        <v>9.66</v>
      </c>
      <c r="N141" s="17">
        <v>91234.89</v>
      </c>
      <c r="O1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91234.835999999981</v>
      </c>
      <c r="P141" s="17">
        <f>Таблица82343[[#This Row],[Начисленовзносов  расчетное]]-Таблица82343[[#This Row],[Начислено взносов по отчету УК, руб,]]</f>
        <v>-5.4000000018277206E-2</v>
      </c>
      <c r="Q141" s="17">
        <v>92848.77</v>
      </c>
      <c r="R141" s="22">
        <f>Таблица82343[[#This Row],[ПОСТУПИЛО ВЗНОСОВ ПО БАНКОВСКОЙ ВЫПИСКЕ]]-Таблица82343[[#This Row],[Оплачено пени, руб,]]</f>
        <v>91972.11</v>
      </c>
      <c r="S141" s="17">
        <f t="shared" si="2"/>
        <v>7.8799999999988586</v>
      </c>
      <c r="T141" s="17">
        <v>1621.76</v>
      </c>
      <c r="U141" s="17">
        <v>876.66</v>
      </c>
      <c r="V141" s="17">
        <v>2423.6799999999998</v>
      </c>
      <c r="W141" s="17">
        <v>0</v>
      </c>
      <c r="X141" s="17">
        <v>0</v>
      </c>
      <c r="Y141" s="17">
        <v>0</v>
      </c>
      <c r="Z141" s="17">
        <v>0</v>
      </c>
      <c r="AA141" s="22">
        <v>2028180.29</v>
      </c>
      <c r="AB141" s="16">
        <v>1932907.84</v>
      </c>
      <c r="AC141" s="17">
        <v>2028180.29</v>
      </c>
      <c r="AD141" s="17">
        <v>0</v>
      </c>
      <c r="AE141" s="3"/>
      <c r="AF141" s="1" t="s">
        <v>505</v>
      </c>
      <c r="AG141" s="1">
        <v>1932907.84</v>
      </c>
    </row>
    <row r="142" spans="2:33" ht="30">
      <c r="B142" s="2" t="s">
        <v>1802</v>
      </c>
      <c r="C142" s="1" t="s">
        <v>506</v>
      </c>
      <c r="D142" s="1" t="s">
        <v>83</v>
      </c>
      <c r="E142" s="1" t="s">
        <v>41</v>
      </c>
      <c r="F142" s="1" t="s">
        <v>212</v>
      </c>
      <c r="G142" s="1" t="s">
        <v>507</v>
      </c>
      <c r="I142" s="1" t="s">
        <v>214</v>
      </c>
      <c r="J142" s="1" t="s">
        <v>87</v>
      </c>
      <c r="K142" s="17">
        <v>3164.9</v>
      </c>
      <c r="L142" s="17">
        <v>0</v>
      </c>
      <c r="M142" s="17">
        <v>9.66</v>
      </c>
      <c r="N142" s="149">
        <v>91718.8</v>
      </c>
      <c r="O14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91718.802000000011</v>
      </c>
      <c r="P142" s="17">
        <f>Таблица82343[[#This Row],[Начисленовзносов  расчетное]]-Таблица82343[[#This Row],[Начислено взносов по отчету УК, руб,]]</f>
        <v>2.0000000076834112E-3</v>
      </c>
      <c r="Q142" s="17">
        <v>86132.31</v>
      </c>
      <c r="R142" s="22">
        <f>Таблица82343[[#This Row],[ПОСТУПИЛО ВЗНОСОВ ПО БАНКОВСКОЙ ВЫПИСКЕ]]-Таблица82343[[#This Row],[Оплачено пени, руб,]]</f>
        <v>86073.67</v>
      </c>
      <c r="S142" s="17">
        <f t="shared" ref="S142:S205" si="3">N142-R142+T142-U142</f>
        <v>14529.450000000004</v>
      </c>
      <c r="T142" s="149">
        <v>8942.9599999999991</v>
      </c>
      <c r="U142" s="149">
        <v>58.64</v>
      </c>
      <c r="V142" s="17">
        <v>1572.81</v>
      </c>
      <c r="W142" s="17">
        <v>0</v>
      </c>
      <c r="X142" s="17">
        <v>0</v>
      </c>
      <c r="Y142" s="17">
        <v>0</v>
      </c>
      <c r="Z142" s="17">
        <v>0</v>
      </c>
      <c r="AA142" s="22">
        <v>1341747.08</v>
      </c>
      <c r="AB142" s="16">
        <v>1254041.96</v>
      </c>
      <c r="AC142" s="17">
        <v>1341747.08</v>
      </c>
      <c r="AD142" s="17">
        <v>0</v>
      </c>
      <c r="AE142" s="3"/>
      <c r="AF142" s="1" t="s">
        <v>506</v>
      </c>
      <c r="AG142" s="1">
        <v>1254041.96</v>
      </c>
    </row>
    <row r="143" spans="2:33" ht="30">
      <c r="B143" s="2" t="s">
        <v>1802</v>
      </c>
      <c r="C143" s="1" t="s">
        <v>508</v>
      </c>
      <c r="D143" s="1" t="s">
        <v>33</v>
      </c>
      <c r="E143" s="1" t="s">
        <v>308</v>
      </c>
      <c r="F143" s="1" t="s">
        <v>309</v>
      </c>
      <c r="G143" s="1" t="s">
        <v>89</v>
      </c>
      <c r="I143" s="1" t="s">
        <v>238</v>
      </c>
      <c r="J143" s="1" t="s">
        <v>239</v>
      </c>
      <c r="K143" s="17">
        <v>2109.9</v>
      </c>
      <c r="L143" s="17">
        <v>938.1</v>
      </c>
      <c r="M143" s="150">
        <v>9.66</v>
      </c>
      <c r="N143" s="44">
        <v>91781.55</v>
      </c>
      <c r="O143" s="32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88331.040000000008</v>
      </c>
      <c r="P143" s="17">
        <f>Таблица82343[[#This Row],[Начисленовзносов  расчетное]]-Таблица82343[[#This Row],[Начислено взносов по отчету УК, руб,]]</f>
        <v>-3450.5099999999948</v>
      </c>
      <c r="Q143" s="49">
        <v>99677.24</v>
      </c>
      <c r="R143" s="22">
        <f>Таблица82343[[#This Row],[ПОСТУПИЛО ВЗНОСОВ ПО БАНКОВСКОЙ ВЫПИСКЕ]]-Таблица82343[[#This Row],[Оплачено пени, руб,]]</f>
        <v>98447.430000000008</v>
      </c>
      <c r="S143" s="17">
        <f t="shared" si="3"/>
        <v>-7316.4300000000039</v>
      </c>
      <c r="T143" s="148">
        <v>579.26</v>
      </c>
      <c r="U143" s="148">
        <v>1229.81</v>
      </c>
      <c r="V143" s="32">
        <v>3088.29</v>
      </c>
      <c r="W143" s="17">
        <v>0</v>
      </c>
      <c r="X143" s="17">
        <v>0</v>
      </c>
      <c r="Y143" s="17">
        <v>0</v>
      </c>
      <c r="Z143" s="17">
        <v>0</v>
      </c>
      <c r="AA143" s="22">
        <v>2560583.73</v>
      </c>
      <c r="AB143" s="16">
        <v>2457818.2000000002</v>
      </c>
      <c r="AC143" s="17">
        <v>2560583.73</v>
      </c>
      <c r="AD143" s="17">
        <v>0</v>
      </c>
      <c r="AE143" s="3" t="s">
        <v>282</v>
      </c>
      <c r="AF143" s="1" t="s">
        <v>508</v>
      </c>
      <c r="AG143" s="1">
        <v>2457818.2000000002</v>
      </c>
    </row>
    <row r="144" spans="2:33" ht="30">
      <c r="B144" s="2" t="s">
        <v>1802</v>
      </c>
      <c r="C144" s="1" t="s">
        <v>509</v>
      </c>
      <c r="D144" s="1" t="s">
        <v>33</v>
      </c>
      <c r="E144" s="1" t="s">
        <v>510</v>
      </c>
      <c r="F144" s="1" t="s">
        <v>511</v>
      </c>
      <c r="G144" s="1" t="s">
        <v>89</v>
      </c>
      <c r="I144" s="1" t="s">
        <v>195</v>
      </c>
      <c r="J144" s="1" t="s">
        <v>51</v>
      </c>
      <c r="K144" s="17">
        <v>1601.6</v>
      </c>
      <c r="L144" s="17">
        <v>0</v>
      </c>
      <c r="M144" s="17">
        <v>9.66</v>
      </c>
      <c r="N144" s="151">
        <v>46414.38</v>
      </c>
      <c r="O14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46414.367999999995</v>
      </c>
      <c r="P144" s="17">
        <f>Таблица82343[[#This Row],[Начисленовзносов  расчетное]]-Таблица82343[[#This Row],[Начислено взносов по отчету УК, руб,]]</f>
        <v>-1.2000000002444722E-2</v>
      </c>
      <c r="Q144" s="17">
        <v>45154.45</v>
      </c>
      <c r="R144" s="22">
        <f>Таблица82343[[#This Row],[ПОСТУПИЛО ВЗНОСОВ ПО БАНКОВСКОЙ ВЫПИСКЕ]]-Таблица82343[[#This Row],[Оплачено пени, руб,]]</f>
        <v>45111.42</v>
      </c>
      <c r="S144" s="17">
        <f t="shared" si="3"/>
        <v>2533.0199999999991</v>
      </c>
      <c r="T144" s="146">
        <v>1273.0899999999999</v>
      </c>
      <c r="U144" s="147">
        <v>43.03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22">
        <v>810083.03999999992</v>
      </c>
      <c r="AB144" s="16">
        <v>764928.59</v>
      </c>
      <c r="AC144" s="17">
        <v>810083.04</v>
      </c>
      <c r="AD144" s="17">
        <v>0</v>
      </c>
      <c r="AE144" s="3"/>
      <c r="AF144" s="1" t="s">
        <v>509</v>
      </c>
      <c r="AG144" s="1">
        <v>764928.59</v>
      </c>
    </row>
    <row r="145" spans="2:33" ht="30">
      <c r="B145" s="2" t="s">
        <v>1802</v>
      </c>
      <c r="C145" s="1" t="s">
        <v>512</v>
      </c>
      <c r="D145" s="1" t="s">
        <v>33</v>
      </c>
      <c r="E145" s="1" t="s">
        <v>41</v>
      </c>
      <c r="F145" s="1" t="s">
        <v>42</v>
      </c>
      <c r="G145" s="1" t="s">
        <v>167</v>
      </c>
      <c r="I145" s="1" t="s">
        <v>195</v>
      </c>
      <c r="J145" s="1" t="s">
        <v>51</v>
      </c>
      <c r="K145" s="17">
        <v>1580.7</v>
      </c>
      <c r="L145" s="17">
        <v>1063</v>
      </c>
      <c r="M145" s="17">
        <v>9.66</v>
      </c>
      <c r="N145" s="17">
        <v>76614.39</v>
      </c>
      <c r="O1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76614.425999999992</v>
      </c>
      <c r="P145" s="17">
        <f>Таблица82343[[#This Row],[Начисленовзносов  расчетное]]-Таблица82343[[#This Row],[Начислено взносов по отчету УК, руб,]]</f>
        <v>3.599999999278225E-2</v>
      </c>
      <c r="Q145" s="49">
        <v>53222.34</v>
      </c>
      <c r="R145" s="22">
        <f>Таблица82343[[#This Row],[ПОСТУПИЛО ВЗНОСОВ ПО БАНКОВСКОЙ ВЫПИСКЕ]]-Таблица82343[[#This Row],[Оплачено пени, руб,]]</f>
        <v>53222.34</v>
      </c>
      <c r="S145" s="17">
        <f t="shared" si="3"/>
        <v>25568.320000000003</v>
      </c>
      <c r="T145" s="17">
        <v>2176.27</v>
      </c>
      <c r="U145" s="17">
        <v>0</v>
      </c>
      <c r="V145" s="17">
        <v>2084.77</v>
      </c>
      <c r="W145" s="17">
        <v>0</v>
      </c>
      <c r="X145" s="17">
        <v>0</v>
      </c>
      <c r="Y145" s="17">
        <v>0</v>
      </c>
      <c r="Z145" s="17">
        <v>0</v>
      </c>
      <c r="AA145" s="22">
        <v>1722157.57</v>
      </c>
      <c r="AB145" s="16">
        <v>1666850.46</v>
      </c>
      <c r="AC145" s="17">
        <v>1722157.57</v>
      </c>
      <c r="AD145" s="17">
        <v>0</v>
      </c>
      <c r="AE145" s="3"/>
      <c r="AF145" s="1" t="s">
        <v>512</v>
      </c>
      <c r="AG145" s="1">
        <v>1666850.46</v>
      </c>
    </row>
    <row r="146" spans="2:33" ht="30">
      <c r="B146" s="2" t="s">
        <v>1802</v>
      </c>
      <c r="C146" s="1" t="s">
        <v>513</v>
      </c>
      <c r="D146" s="1" t="s">
        <v>33</v>
      </c>
      <c r="E146" s="1" t="s">
        <v>514</v>
      </c>
      <c r="F146" s="1" t="s">
        <v>515</v>
      </c>
      <c r="G146" s="1" t="s">
        <v>105</v>
      </c>
      <c r="I146" s="1" t="s">
        <v>195</v>
      </c>
      <c r="J146" s="1" t="s">
        <v>51</v>
      </c>
      <c r="K146" s="17">
        <v>3032.8</v>
      </c>
      <c r="L146" s="17">
        <v>151.5</v>
      </c>
      <c r="M146" s="17">
        <v>9.66</v>
      </c>
      <c r="N146" s="146">
        <v>92277.3</v>
      </c>
      <c r="O1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92281.01400000001</v>
      </c>
      <c r="P146" s="17">
        <f>Таблица82343[[#This Row],[Начисленовзносов  расчетное]]-Таблица82343[[#This Row],[Начислено взносов по отчету УК, руб,]]</f>
        <v>3.7140000000072177</v>
      </c>
      <c r="Q146" s="49">
        <v>139672.48000000001</v>
      </c>
      <c r="R146" s="22">
        <f>Таблица82343[[#This Row],[ПОСТУПИЛО ВЗНОСОВ ПО БАНКОВСКОЙ ВЫПИСКЕ]]-Таблица82343[[#This Row],[Оплачено пени, руб,]]</f>
        <v>125012.93000000001</v>
      </c>
      <c r="S146" s="17">
        <f t="shared" si="3"/>
        <v>-38510.06</v>
      </c>
      <c r="T146" s="146">
        <v>8885.1200000000008</v>
      </c>
      <c r="U146" s="147">
        <v>14659.55</v>
      </c>
      <c r="V146" s="17">
        <v>3304.71</v>
      </c>
      <c r="W146" s="17">
        <v>0</v>
      </c>
      <c r="X146" s="17">
        <v>0</v>
      </c>
      <c r="Y146" s="17">
        <v>0</v>
      </c>
      <c r="Z146" s="17">
        <v>0</v>
      </c>
      <c r="AA146" s="22">
        <v>2783937</v>
      </c>
      <c r="AB146" s="16">
        <v>2640959.81</v>
      </c>
      <c r="AC146" s="17">
        <v>2783937</v>
      </c>
      <c r="AD146" s="17">
        <v>0</v>
      </c>
      <c r="AE146" s="3"/>
      <c r="AF146" s="1" t="s">
        <v>513</v>
      </c>
      <c r="AG146" s="1">
        <v>2640959.81</v>
      </c>
    </row>
    <row r="147" spans="2:33" ht="30">
      <c r="B147" s="2" t="s">
        <v>1802</v>
      </c>
      <c r="C147" s="1" t="s">
        <v>516</v>
      </c>
      <c r="D147" s="1" t="s">
        <v>33</v>
      </c>
      <c r="E147" s="1" t="s">
        <v>517</v>
      </c>
      <c r="F147" s="1" t="s">
        <v>518</v>
      </c>
      <c r="G147" s="1" t="s">
        <v>270</v>
      </c>
      <c r="I147" s="1" t="s">
        <v>195</v>
      </c>
      <c r="J147" s="1" t="s">
        <v>51</v>
      </c>
      <c r="K147" s="17">
        <v>2579.9</v>
      </c>
      <c r="L147" s="17">
        <v>617.29999999999995</v>
      </c>
      <c r="M147" s="17">
        <v>9.66</v>
      </c>
      <c r="N147" s="146">
        <v>92654.82</v>
      </c>
      <c r="O1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92654.855999999985</v>
      </c>
      <c r="P147" s="17">
        <f>Таблица82343[[#This Row],[Начисленовзносов  расчетное]]-Таблица82343[[#This Row],[Начислено взносов по отчету УК, руб,]]</f>
        <v>3.5999999978230335E-2</v>
      </c>
      <c r="Q147" s="49">
        <v>95730.18</v>
      </c>
      <c r="R147" s="22">
        <f>Таблица82343[[#This Row],[ПОСТУПИЛО ВЗНОСОВ ПО БАНКОВСКОЙ ВЫПИСКЕ]]-Таблица82343[[#This Row],[Оплачено пени, руб,]]</f>
        <v>95468.87999999999</v>
      </c>
      <c r="S147" s="17">
        <f t="shared" si="3"/>
        <v>5857.610000000016</v>
      </c>
      <c r="T147" s="146">
        <v>8932.9699999999993</v>
      </c>
      <c r="U147" s="147">
        <v>261.3</v>
      </c>
      <c r="V147" s="17">
        <v>2330.19</v>
      </c>
      <c r="W147" s="17">
        <v>0</v>
      </c>
      <c r="X147" s="17">
        <v>0</v>
      </c>
      <c r="Y147" s="17">
        <v>0</v>
      </c>
      <c r="Z147" s="17">
        <v>0</v>
      </c>
      <c r="AA147" s="22">
        <v>1952787.02</v>
      </c>
      <c r="AB147" s="16">
        <v>1854726.65</v>
      </c>
      <c r="AC147" s="17">
        <v>1952787.02</v>
      </c>
      <c r="AD147" s="17">
        <v>0</v>
      </c>
      <c r="AE147" s="3"/>
      <c r="AF147" s="1" t="s">
        <v>516</v>
      </c>
      <c r="AG147" s="1">
        <v>1854726.65</v>
      </c>
    </row>
    <row r="148" spans="2:33" ht="30">
      <c r="B148" s="2" t="s">
        <v>1802</v>
      </c>
      <c r="C148" s="1" t="s">
        <v>519</v>
      </c>
      <c r="D148" s="1" t="s">
        <v>33</v>
      </c>
      <c r="E148" s="1" t="s">
        <v>308</v>
      </c>
      <c r="F148" s="1" t="s">
        <v>309</v>
      </c>
      <c r="G148" s="1" t="s">
        <v>414</v>
      </c>
      <c r="I148" s="1" t="s">
        <v>238</v>
      </c>
      <c r="J148" s="1" t="s">
        <v>239</v>
      </c>
      <c r="K148" s="17">
        <v>2175.3000000000002</v>
      </c>
      <c r="L148" s="17">
        <v>889.9</v>
      </c>
      <c r="M148" s="17">
        <v>10.039999999999999</v>
      </c>
      <c r="N148" s="44">
        <v>92323.86</v>
      </c>
      <c r="O1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92323.823999999993</v>
      </c>
      <c r="P148" s="17">
        <f>Таблица82343[[#This Row],[Начисленовзносов  расчетное]]-Таблица82343[[#This Row],[Начислено взносов по отчету УК, руб,]]</f>
        <v>-3.6000000007334165E-2</v>
      </c>
      <c r="Q148" s="17">
        <v>69041.98</v>
      </c>
      <c r="R148" s="22">
        <f>Таблица82343[[#This Row],[ПОСТУПИЛО ВЗНОСОВ ПО БАНКОВСКОЙ ВЫПИСКЕ]]-Таблица82343[[#This Row],[Оплачено пени, руб,]]</f>
        <v>66304.31</v>
      </c>
      <c r="S148" s="17">
        <f t="shared" si="3"/>
        <v>28744.210000000006</v>
      </c>
      <c r="T148" s="44">
        <v>5462.33</v>
      </c>
      <c r="U148" s="47">
        <v>2737.67</v>
      </c>
      <c r="V148" s="17">
        <v>0</v>
      </c>
      <c r="W148" s="17">
        <v>0</v>
      </c>
      <c r="X148" s="17">
        <v>0</v>
      </c>
      <c r="Y148" s="17">
        <v>0</v>
      </c>
      <c r="Z148" s="17">
        <v>0</v>
      </c>
      <c r="AA148" s="22">
        <v>1119749.07</v>
      </c>
      <c r="AB148" s="16">
        <v>1050707.0900000001</v>
      </c>
      <c r="AC148" s="17">
        <v>1119749.07</v>
      </c>
      <c r="AD148" s="17">
        <v>0</v>
      </c>
      <c r="AE148" s="3"/>
      <c r="AF148" s="1" t="s">
        <v>519</v>
      </c>
      <c r="AG148" s="1">
        <v>1050707.0900000001</v>
      </c>
    </row>
    <row r="149" spans="2:33" ht="30">
      <c r="B149" s="2" t="s">
        <v>1802</v>
      </c>
      <c r="C149" s="1" t="s">
        <v>520</v>
      </c>
      <c r="D149" s="1" t="s">
        <v>33</v>
      </c>
      <c r="E149" s="1" t="s">
        <v>241</v>
      </c>
      <c r="F149" s="1" t="s">
        <v>242</v>
      </c>
      <c r="G149" s="1" t="s">
        <v>521</v>
      </c>
      <c r="I149" s="1" t="s">
        <v>195</v>
      </c>
      <c r="J149" s="1" t="s">
        <v>51</v>
      </c>
      <c r="K149" s="17">
        <v>2611.6999999999998</v>
      </c>
      <c r="L149" s="17">
        <v>596.4</v>
      </c>
      <c r="M149" s="17">
        <v>9.66</v>
      </c>
      <c r="N149" s="17">
        <v>92970.75</v>
      </c>
      <c r="O1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92970.737999999998</v>
      </c>
      <c r="P149" s="17">
        <f>Таблица82343[[#This Row],[Начисленовзносов  расчетное]]-Таблица82343[[#This Row],[Начислено взносов по отчету УК, руб,]]</f>
        <v>-1.2000000002444722E-2</v>
      </c>
      <c r="Q149" s="49">
        <v>121529.55</v>
      </c>
      <c r="R149" s="22">
        <f>Таблица82343[[#This Row],[ПОСТУПИЛО ВЗНОСОВ ПО БАНКОВСКОЙ ВЫПИСКЕ]]-Таблица82343[[#This Row],[Оплачено пени, руб,]]</f>
        <v>118015.28</v>
      </c>
      <c r="S149" s="17">
        <f t="shared" si="3"/>
        <v>-22860.37</v>
      </c>
      <c r="T149" s="17">
        <v>5698.43</v>
      </c>
      <c r="U149" s="17">
        <v>3514.27</v>
      </c>
      <c r="V149" s="17">
        <v>1341.16</v>
      </c>
      <c r="W149" s="17">
        <v>0</v>
      </c>
      <c r="X149" s="17">
        <v>0</v>
      </c>
      <c r="Y149" s="17">
        <v>0</v>
      </c>
      <c r="Z149" s="17">
        <v>0</v>
      </c>
      <c r="AA149" s="22">
        <v>1179046.08</v>
      </c>
      <c r="AB149" s="16">
        <v>1056175.3700000001</v>
      </c>
      <c r="AC149" s="17">
        <v>1179046.08</v>
      </c>
      <c r="AD149" s="17">
        <v>0</v>
      </c>
      <c r="AE149" s="3"/>
      <c r="AF149" s="1" t="s">
        <v>520</v>
      </c>
      <c r="AG149" s="1">
        <v>1056175.3700000001</v>
      </c>
    </row>
    <row r="150" spans="2:33" ht="30">
      <c r="B150" s="2" t="s">
        <v>1802</v>
      </c>
      <c r="C150" s="1" t="s">
        <v>522</v>
      </c>
      <c r="D150" s="1" t="s">
        <v>33</v>
      </c>
      <c r="E150" s="1" t="s">
        <v>523</v>
      </c>
      <c r="F150" s="1" t="s">
        <v>524</v>
      </c>
      <c r="G150" s="1" t="s">
        <v>525</v>
      </c>
      <c r="I150" s="1" t="s">
        <v>526</v>
      </c>
      <c r="J150" s="30" t="s">
        <v>527</v>
      </c>
      <c r="K150" s="17">
        <v>3066.6</v>
      </c>
      <c r="L150" s="17">
        <v>138.6</v>
      </c>
      <c r="M150" s="17">
        <v>9.66</v>
      </c>
      <c r="N150" s="17">
        <v>92724.36</v>
      </c>
      <c r="O1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92886.695999999982</v>
      </c>
      <c r="P150" s="17">
        <f>Таблица82343[[#This Row],[Начисленовзносов  расчетное]]-Таблица82343[[#This Row],[Начислено взносов по отчету УК, руб,]]</f>
        <v>162.33599999998114</v>
      </c>
      <c r="Q150" s="17">
        <v>113594.73</v>
      </c>
      <c r="R150" s="22">
        <f>Таблица82343[[#This Row],[ПОСТУПИЛО ВЗНОСОВ ПО БАНКОВСКОЙ ВЫПИСКЕ]]-Таблица82343[[#This Row],[Оплачено пени, руб,]]</f>
        <v>107898.51</v>
      </c>
      <c r="S150" s="17">
        <f t="shared" si="3"/>
        <v>-5653.729999999995</v>
      </c>
      <c r="T150" s="17">
        <v>15216.64</v>
      </c>
      <c r="U150" s="17">
        <v>5696.22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22">
        <v>2884419.04</v>
      </c>
      <c r="AB150" s="16">
        <v>2770824.31</v>
      </c>
      <c r="AC150" s="17">
        <v>2884419.04</v>
      </c>
      <c r="AD150" s="17">
        <v>0</v>
      </c>
      <c r="AE150" s="3" t="s">
        <v>528</v>
      </c>
      <c r="AF150" s="1" t="s">
        <v>522</v>
      </c>
      <c r="AG150" s="1">
        <v>2770824.31</v>
      </c>
    </row>
    <row r="151" spans="2:33" ht="30">
      <c r="B151" s="2" t="s">
        <v>1802</v>
      </c>
      <c r="C151" s="1" t="s">
        <v>529</v>
      </c>
      <c r="D151" s="1" t="s">
        <v>33</v>
      </c>
      <c r="E151" s="1" t="s">
        <v>530</v>
      </c>
      <c r="F151" s="1" t="s">
        <v>531</v>
      </c>
      <c r="G151" s="1" t="s">
        <v>335</v>
      </c>
      <c r="I151" s="1" t="s">
        <v>195</v>
      </c>
      <c r="J151" s="1" t="s">
        <v>51</v>
      </c>
      <c r="K151" s="17">
        <v>3597.3</v>
      </c>
      <c r="L151" s="17">
        <v>0</v>
      </c>
      <c r="M151" s="146">
        <v>9.66</v>
      </c>
      <c r="N151" s="146">
        <v>104249.64</v>
      </c>
      <c r="O1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104249.75400000002</v>
      </c>
      <c r="P151" s="17">
        <f>Таблица82343[[#This Row],[Начисленовзносов  расчетное]]-Таблица82343[[#This Row],[Начислено взносов по отчету УК, руб,]]</f>
        <v>0.1140000000159489</v>
      </c>
      <c r="Q151" s="49">
        <v>129898.61</v>
      </c>
      <c r="R151" s="22">
        <f>Таблица82343[[#This Row],[ПОСТУПИЛО ВЗНОСОВ ПО БАНКОВСКОЙ ВЫПИСКЕ]]-Таблица82343[[#This Row],[Оплачено пени, руб,]]</f>
        <v>128429.06</v>
      </c>
      <c r="S151" s="17">
        <f t="shared" si="3"/>
        <v>-19081.909999999996</v>
      </c>
      <c r="T151" s="146">
        <v>6567.06</v>
      </c>
      <c r="U151" s="147">
        <v>1469.55</v>
      </c>
      <c r="V151" s="17">
        <v>1748.69</v>
      </c>
      <c r="W151" s="17">
        <v>0</v>
      </c>
      <c r="X151" s="17">
        <v>0</v>
      </c>
      <c r="Y151" s="17">
        <v>0</v>
      </c>
      <c r="Z151" s="17">
        <v>0</v>
      </c>
      <c r="AA151" s="22">
        <v>1512326.23</v>
      </c>
      <c r="AB151" s="16">
        <v>1380678.93</v>
      </c>
      <c r="AC151" s="17">
        <v>1512326.23</v>
      </c>
      <c r="AD151" s="17">
        <v>0</v>
      </c>
      <c r="AE151" s="3"/>
      <c r="AF151" s="1" t="s">
        <v>529</v>
      </c>
      <c r="AG151" s="1">
        <v>1380678.93</v>
      </c>
    </row>
    <row r="152" spans="2:33" ht="30">
      <c r="B152" s="2" t="s">
        <v>1802</v>
      </c>
      <c r="C152" s="1" t="s">
        <v>532</v>
      </c>
      <c r="D152" s="1" t="s">
        <v>33</v>
      </c>
      <c r="E152" s="1" t="s">
        <v>533</v>
      </c>
      <c r="F152" s="1" t="s">
        <v>534</v>
      </c>
      <c r="G152" s="1" t="s">
        <v>535</v>
      </c>
      <c r="I152" s="1" t="s">
        <v>195</v>
      </c>
      <c r="J152" s="1" t="s">
        <v>51</v>
      </c>
      <c r="K152" s="17">
        <v>2951.9</v>
      </c>
      <c r="L152" s="17">
        <v>638.70000000000005</v>
      </c>
      <c r="M152" s="17">
        <v>9.66</v>
      </c>
      <c r="N152" s="146">
        <v>104055.63</v>
      </c>
      <c r="O1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104055.58800000002</v>
      </c>
      <c r="P152" s="17">
        <f>Таблица82343[[#This Row],[Начисленовзносов  расчетное]]-Таблица82343[[#This Row],[Начислено взносов по отчету УК, руб,]]</f>
        <v>-4.1999999986728653E-2</v>
      </c>
      <c r="Q152" s="49">
        <v>98058.97</v>
      </c>
      <c r="R152" s="22">
        <f>Таблица82343[[#This Row],[ПОСТУПИЛО ВЗНОСОВ ПО БАНКОВСКОЙ ВЫПИСКЕ]]-Таблица82343[[#This Row],[Оплачено пени, руб,]]</f>
        <v>98037.26</v>
      </c>
      <c r="S152" s="17">
        <f t="shared" si="3"/>
        <v>8137.9900000000098</v>
      </c>
      <c r="T152" s="146">
        <v>2141.33</v>
      </c>
      <c r="U152" s="147">
        <v>21.71</v>
      </c>
      <c r="V152" s="17">
        <v>2076.89</v>
      </c>
      <c r="W152" s="17">
        <v>0</v>
      </c>
      <c r="X152" s="17">
        <v>0</v>
      </c>
      <c r="Y152" s="17">
        <v>0</v>
      </c>
      <c r="Z152" s="17">
        <v>0</v>
      </c>
      <c r="AA152" s="22">
        <v>1756533.02</v>
      </c>
      <c r="AB152" s="16">
        <v>1656397.16</v>
      </c>
      <c r="AC152" s="17">
        <v>1756533.02</v>
      </c>
      <c r="AD152" s="17">
        <v>0</v>
      </c>
      <c r="AE152" s="3"/>
      <c r="AF152" s="1" t="s">
        <v>532</v>
      </c>
      <c r="AG152" s="1">
        <v>1656397.16</v>
      </c>
    </row>
    <row r="153" spans="2:33" ht="30">
      <c r="B153" s="2" t="s">
        <v>1802</v>
      </c>
      <c r="C153" s="1" t="s">
        <v>536</v>
      </c>
      <c r="D153" s="1" t="s">
        <v>33</v>
      </c>
      <c r="E153" s="1" t="s">
        <v>171</v>
      </c>
      <c r="F153" s="1" t="s">
        <v>172</v>
      </c>
      <c r="G153" s="1" t="s">
        <v>525</v>
      </c>
      <c r="I153" s="30" t="s">
        <v>195</v>
      </c>
      <c r="J153" s="30" t="s">
        <v>51</v>
      </c>
      <c r="K153" s="31">
        <v>2517.4899999999998</v>
      </c>
      <c r="L153" s="31">
        <v>1608</v>
      </c>
      <c r="M153" s="31">
        <v>9.66</v>
      </c>
      <c r="N153" s="146">
        <v>119556.6</v>
      </c>
      <c r="O1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119556.70019999999</v>
      </c>
      <c r="P153" s="17">
        <f>Таблица82343[[#This Row],[Начисленовзносов  расчетное]]-Таблица82343[[#This Row],[Начислено взносов по отчету УК, руб,]]</f>
        <v>0.10019999998621643</v>
      </c>
      <c r="Q153" s="49">
        <v>123952.96000000001</v>
      </c>
      <c r="R153" s="22">
        <f>Таблица82343[[#This Row],[ПОСТУПИЛО ВЗНОСОВ ПО БАНКОВСКОЙ ВЫПИСКЕ]]-Таблица82343[[#This Row],[Оплачено пени, руб,]]</f>
        <v>123505.74</v>
      </c>
      <c r="S153" s="17">
        <f t="shared" si="3"/>
        <v>-1901.1099999999994</v>
      </c>
      <c r="T153" s="146">
        <v>2495.25</v>
      </c>
      <c r="U153" s="147">
        <v>447.22</v>
      </c>
      <c r="V153" s="17">
        <v>4783.51</v>
      </c>
      <c r="W153" s="17">
        <v>0</v>
      </c>
      <c r="X153" s="17">
        <v>0</v>
      </c>
      <c r="Y153" s="17">
        <v>0</v>
      </c>
      <c r="Z153" s="17">
        <v>0</v>
      </c>
      <c r="AA153" s="22">
        <v>3952355.0100000002</v>
      </c>
      <c r="AB153" s="16">
        <v>3823618.54</v>
      </c>
      <c r="AC153" s="17">
        <v>3952355.01</v>
      </c>
      <c r="AD153" s="17">
        <v>0</v>
      </c>
      <c r="AE153" s="3"/>
      <c r="AF153" s="1" t="s">
        <v>536</v>
      </c>
      <c r="AG153" s="1">
        <v>3823618.54</v>
      </c>
    </row>
    <row r="154" spans="2:33" ht="30">
      <c r="B154" s="2" t="s">
        <v>1802</v>
      </c>
      <c r="C154" s="1" t="s">
        <v>537</v>
      </c>
      <c r="D154" s="1" t="s">
        <v>66</v>
      </c>
      <c r="E154" s="1" t="s">
        <v>538</v>
      </c>
      <c r="F154" s="1" t="s">
        <v>539</v>
      </c>
      <c r="G154" s="1" t="s">
        <v>540</v>
      </c>
      <c r="I154" s="1" t="s">
        <v>143</v>
      </c>
      <c r="J154" s="1" t="s">
        <v>71</v>
      </c>
      <c r="K154" s="17">
        <v>3224</v>
      </c>
      <c r="L154" s="17">
        <v>0</v>
      </c>
      <c r="M154" s="17">
        <v>9.66</v>
      </c>
      <c r="N154" s="17">
        <v>31143.86</v>
      </c>
      <c r="O1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93431.52</v>
      </c>
      <c r="P154" s="17">
        <f>Таблица82343[[#This Row],[Начисленовзносов  расчетное]]-Таблица82343[[#This Row],[Начислено взносов по отчету УК, руб,]]</f>
        <v>62287.66</v>
      </c>
      <c r="Q154" s="49">
        <v>91143.45</v>
      </c>
      <c r="R154" s="22">
        <f>Таблица82343[[#This Row],[ПОСТУПИЛО ВЗНОСОВ ПО БАНКОВСКОЙ ВЫПИСКЕ]]-Таблица82343[[#This Row],[Оплачено пени, руб,]]</f>
        <v>91140.23</v>
      </c>
      <c r="S154" s="17">
        <f t="shared" si="3"/>
        <v>-58217.369999999995</v>
      </c>
      <c r="T154" s="17">
        <v>1782.22</v>
      </c>
      <c r="U154" s="17">
        <v>3.22</v>
      </c>
      <c r="V154" s="49">
        <v>3509.51</v>
      </c>
      <c r="W154" s="17">
        <v>0</v>
      </c>
      <c r="X154" s="17">
        <v>0</v>
      </c>
      <c r="Y154" s="17">
        <v>0</v>
      </c>
      <c r="Z154" s="17">
        <v>0</v>
      </c>
      <c r="AA154" s="22">
        <v>2903347.6</v>
      </c>
      <c r="AB154" s="16">
        <v>2808694.64</v>
      </c>
      <c r="AC154" s="17">
        <v>2903347.6</v>
      </c>
      <c r="AD154" s="17">
        <v>0</v>
      </c>
      <c r="AE154" s="3" t="s">
        <v>1808</v>
      </c>
      <c r="AF154" s="1" t="s">
        <v>537</v>
      </c>
      <c r="AG154" s="1">
        <v>2808694.64</v>
      </c>
    </row>
    <row r="155" spans="2:33" ht="30">
      <c r="B155" s="2" t="s">
        <v>1802</v>
      </c>
      <c r="C155" s="1" t="s">
        <v>541</v>
      </c>
      <c r="D155" s="1" t="s">
        <v>83</v>
      </c>
      <c r="E155" s="1" t="s">
        <v>183</v>
      </c>
      <c r="F155" s="1" t="s">
        <v>184</v>
      </c>
      <c r="G155" s="1" t="s">
        <v>542</v>
      </c>
      <c r="I155" s="1" t="s">
        <v>180</v>
      </c>
      <c r="J155" s="30" t="s">
        <v>181</v>
      </c>
      <c r="K155" s="31">
        <v>3227</v>
      </c>
      <c r="L155" s="31">
        <v>0</v>
      </c>
      <c r="M155" s="31">
        <v>9.66</v>
      </c>
      <c r="N155" s="17">
        <v>93518.43</v>
      </c>
      <c r="O1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93518.46</v>
      </c>
      <c r="P155" s="17">
        <f>Таблица82343[[#This Row],[Начисленовзносов  расчетное]]-Таблица82343[[#This Row],[Начислено взносов по отчету УК, руб,]]</f>
        <v>3.0000000013387762E-2</v>
      </c>
      <c r="Q155" s="17">
        <v>91415.26</v>
      </c>
      <c r="R155" s="22">
        <f>Таблица82343[[#This Row],[ПОСТУПИЛО ВЗНОСОВ ПО БАНКОВСКОЙ ВЫПИСКЕ]]-Таблица82343[[#This Row],[Оплачено пени, руб,]]</f>
        <v>91415.26</v>
      </c>
      <c r="S155" s="17">
        <f t="shared" si="3"/>
        <v>8696.0799999999981</v>
      </c>
      <c r="T155" s="17">
        <v>6592.91</v>
      </c>
      <c r="U155" s="17">
        <v>0</v>
      </c>
      <c r="V155" s="17">
        <v>1500.58</v>
      </c>
      <c r="W155" s="17">
        <v>0</v>
      </c>
      <c r="X155" s="17">
        <v>0</v>
      </c>
      <c r="Y155" s="17">
        <v>0</v>
      </c>
      <c r="Z155" s="17">
        <v>921</v>
      </c>
      <c r="AA155" s="22">
        <v>1288975.07</v>
      </c>
      <c r="AB155" s="16">
        <v>1196980.23</v>
      </c>
      <c r="AC155" s="17">
        <v>1288975.07</v>
      </c>
      <c r="AD155" s="17">
        <v>0</v>
      </c>
      <c r="AE155" s="3"/>
      <c r="AF155" s="1" t="s">
        <v>541</v>
      </c>
      <c r="AG155" s="1">
        <v>1196980.23</v>
      </c>
    </row>
    <row r="156" spans="2:33" ht="30">
      <c r="B156" s="2" t="s">
        <v>1802</v>
      </c>
      <c r="C156" s="1" t="s">
        <v>543</v>
      </c>
      <c r="D156" s="1" t="s">
        <v>83</v>
      </c>
      <c r="E156" s="1" t="s">
        <v>183</v>
      </c>
      <c r="F156" s="1" t="s">
        <v>184</v>
      </c>
      <c r="G156" s="1" t="s">
        <v>544</v>
      </c>
      <c r="I156" s="1" t="s">
        <v>545</v>
      </c>
      <c r="J156" s="1">
        <v>2456016018</v>
      </c>
      <c r="K156" s="17">
        <v>3241.4</v>
      </c>
      <c r="L156" s="17">
        <v>0</v>
      </c>
      <c r="M156" s="17">
        <v>9.66</v>
      </c>
      <c r="N156" s="17">
        <v>93935.67</v>
      </c>
      <c r="O1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93935.772000000012</v>
      </c>
      <c r="P156" s="17">
        <f>Таблица82343[[#This Row],[Начисленовзносов  расчетное]]-Таблица82343[[#This Row],[Начислено взносов по отчету УК, руб,]]</f>
        <v>0.10200000001350418</v>
      </c>
      <c r="Q156" s="17">
        <v>87116.67</v>
      </c>
      <c r="R156" s="22">
        <f>Таблица82343[[#This Row],[ПОСТУПИЛО ВЗНОСОВ ПО БАНКОВСКОЙ ВЫПИСКЕ]]-Таблица82343[[#This Row],[Оплачено пени, руб,]]</f>
        <v>86261.93</v>
      </c>
      <c r="S156" s="17">
        <f t="shared" si="3"/>
        <v>6971.9600000000055</v>
      </c>
      <c r="T156" s="17">
        <v>152.96</v>
      </c>
      <c r="U156" s="17">
        <v>854.74</v>
      </c>
      <c r="V156" s="17">
        <v>854.74</v>
      </c>
      <c r="W156" s="17">
        <v>0</v>
      </c>
      <c r="X156" s="17">
        <v>0</v>
      </c>
      <c r="Y156" s="17">
        <v>0</v>
      </c>
      <c r="Z156" s="17">
        <v>0</v>
      </c>
      <c r="AA156" s="22">
        <v>1101624.05</v>
      </c>
      <c r="AB156" s="16">
        <v>1013652.64</v>
      </c>
      <c r="AC156" s="17">
        <v>1101624.05</v>
      </c>
      <c r="AD156" s="17">
        <v>0</v>
      </c>
      <c r="AE156" s="3"/>
      <c r="AF156" s="1" t="s">
        <v>543</v>
      </c>
      <c r="AG156" s="1">
        <v>1013652.64</v>
      </c>
    </row>
    <row r="157" spans="2:33" ht="30">
      <c r="B157" s="2" t="s">
        <v>1802</v>
      </c>
      <c r="C157" s="1" t="s">
        <v>546</v>
      </c>
      <c r="D157" s="1" t="s">
        <v>33</v>
      </c>
      <c r="E157" s="1" t="s">
        <v>358</v>
      </c>
      <c r="F157" s="1" t="s">
        <v>359</v>
      </c>
      <c r="G157" s="1" t="s">
        <v>547</v>
      </c>
      <c r="I157" s="1" t="s">
        <v>174</v>
      </c>
      <c r="J157" s="1" t="s">
        <v>175</v>
      </c>
      <c r="K157" s="17">
        <v>2451.6</v>
      </c>
      <c r="L157" s="17">
        <v>857.7</v>
      </c>
      <c r="M157" s="17">
        <v>9.66</v>
      </c>
      <c r="N157" s="17">
        <v>94098.03</v>
      </c>
      <c r="O1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95903.51400000001</v>
      </c>
      <c r="P157" s="17">
        <f>Таблица82343[[#This Row],[Начисленовзносов  расчетное]]-Таблица82343[[#This Row],[Начислено взносов по отчету УК, руб,]]</f>
        <v>1805.4840000000113</v>
      </c>
      <c r="Q157" s="17">
        <v>76200.31</v>
      </c>
      <c r="R157" s="22">
        <f>Таблица82343[[#This Row],[ПОСТУПИЛО ВЗНОСОВ ПО БАНКОВСКОЙ ВЫПИСКЕ]]-Таблица82343[[#This Row],[Оплачено пени, руб,]]</f>
        <v>76200.31</v>
      </c>
      <c r="S157" s="17">
        <f t="shared" si="3"/>
        <v>17897.72</v>
      </c>
      <c r="T157" s="17">
        <v>0</v>
      </c>
      <c r="U157" s="17">
        <v>0</v>
      </c>
      <c r="V157" s="17">
        <v>2978.67</v>
      </c>
      <c r="W157" s="17">
        <v>0</v>
      </c>
      <c r="X157" s="17">
        <v>0</v>
      </c>
      <c r="Y157" s="17">
        <v>0</v>
      </c>
      <c r="Z157" s="17">
        <v>0</v>
      </c>
      <c r="AA157" s="22">
        <v>2458823.7799999998</v>
      </c>
      <c r="AB157" s="16">
        <v>2379644.7999999998</v>
      </c>
      <c r="AC157" s="17">
        <v>2458823.7799999998</v>
      </c>
      <c r="AD157" s="17">
        <v>0</v>
      </c>
      <c r="AE157" s="3" t="s">
        <v>282</v>
      </c>
      <c r="AF157" s="1" t="s">
        <v>546</v>
      </c>
      <c r="AG157" s="1">
        <v>2379644.7999999998</v>
      </c>
    </row>
    <row r="158" spans="2:33" ht="30">
      <c r="B158" s="2" t="s">
        <v>1802</v>
      </c>
      <c r="C158" s="1" t="s">
        <v>548</v>
      </c>
      <c r="D158" s="1" t="s">
        <v>83</v>
      </c>
      <c r="E158" s="1" t="s">
        <v>183</v>
      </c>
      <c r="F158" s="1" t="s">
        <v>184</v>
      </c>
      <c r="G158" s="1" t="s">
        <v>549</v>
      </c>
      <c r="I158" s="1" t="s">
        <v>226</v>
      </c>
      <c r="J158" s="1" t="s">
        <v>227</v>
      </c>
      <c r="K158" s="17">
        <v>3243.6</v>
      </c>
      <c r="L158" s="17">
        <v>0</v>
      </c>
      <c r="M158" s="17">
        <v>9.66</v>
      </c>
      <c r="N158" s="17">
        <v>93999.42</v>
      </c>
      <c r="O1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93999.527999999991</v>
      </c>
      <c r="P158" s="17">
        <f>Таблица82343[[#This Row],[Начисленовзносов  расчетное]]-Таблица82343[[#This Row],[Начислено взносов по отчету УК, руб,]]</f>
        <v>0.10799999999289867</v>
      </c>
      <c r="Q158" s="17">
        <v>87365.14</v>
      </c>
      <c r="R158" s="22">
        <f>Таблица82343[[#This Row],[ПОСТУПИЛО ВЗНОСОВ ПО БАНКОВСКОЙ ВЫПИСКЕ]]-Таблица82343[[#This Row],[Оплачено пени, руб,]]</f>
        <v>87365.14</v>
      </c>
      <c r="S158" s="17">
        <f t="shared" si="3"/>
        <v>7990.5999999999985</v>
      </c>
      <c r="T158" s="17">
        <v>1356.32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22">
        <v>951043.33</v>
      </c>
      <c r="AB158" s="16">
        <v>863678.19</v>
      </c>
      <c r="AC158" s="17">
        <v>951043.33</v>
      </c>
      <c r="AD158" s="17">
        <v>0</v>
      </c>
      <c r="AE158" s="3"/>
      <c r="AF158" s="1" t="s">
        <v>548</v>
      </c>
      <c r="AG158" s="1">
        <v>863678.19</v>
      </c>
    </row>
    <row r="159" spans="2:33" ht="30">
      <c r="B159" s="2" t="s">
        <v>1802</v>
      </c>
      <c r="C159" s="1" t="s">
        <v>550</v>
      </c>
      <c r="D159" s="1" t="s">
        <v>83</v>
      </c>
      <c r="E159" s="1" t="s">
        <v>183</v>
      </c>
      <c r="F159" s="1" t="s">
        <v>184</v>
      </c>
      <c r="G159" s="1" t="s">
        <v>551</v>
      </c>
      <c r="I159" s="30" t="s">
        <v>180</v>
      </c>
      <c r="J159" s="1" t="s">
        <v>181</v>
      </c>
      <c r="K159" s="17">
        <v>3252.6</v>
      </c>
      <c r="L159" s="17">
        <v>0</v>
      </c>
      <c r="M159" s="17">
        <v>9.66</v>
      </c>
      <c r="N159" s="17">
        <v>94260.33</v>
      </c>
      <c r="O15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94260.347999999998</v>
      </c>
      <c r="P159" s="17">
        <f>Таблица82343[[#This Row],[Начисленовзносов  расчетное]]-Таблица82343[[#This Row],[Начислено взносов по отчету УК, руб,]]</f>
        <v>1.7999999996391125E-2</v>
      </c>
      <c r="Q159" s="17">
        <v>88935.34</v>
      </c>
      <c r="R159" s="22">
        <f>Таблица82343[[#This Row],[ПОСТУПИЛО ВЗНОСОВ ПО БАНКОВСКОЙ ВЫПИСКЕ]]-Таблица82343[[#This Row],[Оплачено пени, руб,]]</f>
        <v>88935.34</v>
      </c>
      <c r="S159" s="17">
        <f t="shared" si="3"/>
        <v>12063.990000000005</v>
      </c>
      <c r="T159" s="17">
        <v>6739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22">
        <v>531903.01</v>
      </c>
      <c r="AB159" s="16">
        <v>442967.67</v>
      </c>
      <c r="AC159" s="17">
        <v>531903.01</v>
      </c>
      <c r="AD159" s="17">
        <v>0</v>
      </c>
      <c r="AE159" s="3"/>
      <c r="AF159" s="1" t="s">
        <v>550</v>
      </c>
      <c r="AG159" s="1">
        <v>442967.67</v>
      </c>
    </row>
    <row r="160" spans="2:33" ht="30">
      <c r="B160" s="2" t="s">
        <v>1802</v>
      </c>
      <c r="C160" s="1" t="s">
        <v>552</v>
      </c>
      <c r="D160" s="1" t="s">
        <v>83</v>
      </c>
      <c r="E160" s="1" t="s">
        <v>311</v>
      </c>
      <c r="F160" s="1" t="s">
        <v>291</v>
      </c>
      <c r="G160" s="1" t="s">
        <v>553</v>
      </c>
      <c r="I160" s="30" t="s">
        <v>226</v>
      </c>
      <c r="J160" s="30" t="s">
        <v>227</v>
      </c>
      <c r="K160" s="31">
        <v>3059.4</v>
      </c>
      <c r="L160" s="31">
        <v>202.7</v>
      </c>
      <c r="M160" s="31">
        <v>9.66</v>
      </c>
      <c r="N160" s="17">
        <v>94535.64</v>
      </c>
      <c r="O16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94535.657999999996</v>
      </c>
      <c r="P160" s="17">
        <f>Таблица82343[[#This Row],[Начисленовзносов  расчетное]]-Таблица82343[[#This Row],[Начислено взносов по отчету УК, руб,]]</f>
        <v>1.7999999996391125E-2</v>
      </c>
      <c r="Q160" s="17">
        <v>85938.69</v>
      </c>
      <c r="R160" s="22">
        <f>Таблица82343[[#This Row],[ПОСТУПИЛО ВЗНОСОВ ПО БАНКОВСКОЙ ВЫПИСКЕ]]-Таблица82343[[#This Row],[Оплачено пени, руб,]]</f>
        <v>85938.69</v>
      </c>
      <c r="S160" s="17">
        <f t="shared" si="3"/>
        <v>15210.959999999997</v>
      </c>
      <c r="T160" s="17">
        <v>6614.01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22">
        <v>1003594.5</v>
      </c>
      <c r="AB160" s="16">
        <v>917655.81</v>
      </c>
      <c r="AC160" s="17">
        <v>1003594.5</v>
      </c>
      <c r="AD160" s="17">
        <v>0</v>
      </c>
      <c r="AE160" s="3"/>
      <c r="AF160" s="1" t="s">
        <v>552</v>
      </c>
      <c r="AG160" s="1">
        <v>917655.81</v>
      </c>
    </row>
    <row r="161" spans="2:33" ht="45">
      <c r="B161" s="2" t="s">
        <v>1802</v>
      </c>
      <c r="C161" s="1" t="s">
        <v>554</v>
      </c>
      <c r="D161" s="1" t="s">
        <v>33</v>
      </c>
      <c r="E161" s="1" t="s">
        <v>342</v>
      </c>
      <c r="F161" s="1" t="s">
        <v>343</v>
      </c>
      <c r="G161" s="1" t="s">
        <v>555</v>
      </c>
      <c r="I161" s="1" t="s">
        <v>556</v>
      </c>
      <c r="J161" s="1" t="s">
        <v>557</v>
      </c>
      <c r="K161" s="17">
        <v>3267.2</v>
      </c>
      <c r="L161" s="17">
        <v>0</v>
      </c>
      <c r="M161" s="17">
        <v>9.66</v>
      </c>
      <c r="N161" s="17">
        <v>94683.46</v>
      </c>
      <c r="O16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94683.455999999991</v>
      </c>
      <c r="P161" s="17">
        <f>Таблица82343[[#This Row],[Начисленовзносов  расчетное]]-Таблица82343[[#This Row],[Начислено взносов по отчету УК, руб,]]</f>
        <v>-4.0000000153668225E-3</v>
      </c>
      <c r="Q161" s="49">
        <v>112874.16</v>
      </c>
      <c r="R161" s="22">
        <f>Таблица82343[[#This Row],[ПОСТУПИЛО ВЗНОСОВ ПО БАНКОВСКОЙ ВЫПИСКЕ]]-Таблица82343[[#This Row],[Оплачено пени, руб,]]</f>
        <v>109108.31</v>
      </c>
      <c r="S161" s="17">
        <f t="shared" si="3"/>
        <v>-16354.449999999992</v>
      </c>
      <c r="T161" s="17">
        <v>1836.25</v>
      </c>
      <c r="U161" s="17">
        <v>3765.85</v>
      </c>
      <c r="V161" s="49">
        <v>2998.91</v>
      </c>
      <c r="W161" s="17">
        <v>0</v>
      </c>
      <c r="X161" s="17">
        <v>0</v>
      </c>
      <c r="Y161" s="17">
        <v>0</v>
      </c>
      <c r="Z161" s="17">
        <v>0</v>
      </c>
      <c r="AA161" s="22">
        <v>2506908.3899999997</v>
      </c>
      <c r="AB161" s="16">
        <v>2391035.3199999998</v>
      </c>
      <c r="AC161" s="17">
        <v>2506908.39</v>
      </c>
      <c r="AD161" s="17">
        <v>0</v>
      </c>
      <c r="AE161" s="3"/>
      <c r="AF161" s="1" t="s">
        <v>554</v>
      </c>
      <c r="AG161" s="1">
        <v>2391035.3199999998</v>
      </c>
    </row>
    <row r="162" spans="2:33" ht="30">
      <c r="B162" s="2" t="s">
        <v>1802</v>
      </c>
      <c r="C162" s="1" t="s">
        <v>559</v>
      </c>
      <c r="D162" s="1" t="s">
        <v>83</v>
      </c>
      <c r="E162" s="1" t="s">
        <v>183</v>
      </c>
      <c r="F162" s="1" t="s">
        <v>184</v>
      </c>
      <c r="G162" s="1" t="s">
        <v>560</v>
      </c>
      <c r="I162" s="1" t="s">
        <v>226</v>
      </c>
      <c r="J162" s="1" t="s">
        <v>227</v>
      </c>
      <c r="K162" s="17">
        <v>3274.3</v>
      </c>
      <c r="L162" s="17">
        <v>0</v>
      </c>
      <c r="M162" s="17">
        <v>9.66</v>
      </c>
      <c r="N162" s="17">
        <v>94889.31</v>
      </c>
      <c r="O16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94889.214000000022</v>
      </c>
      <c r="P162" s="17">
        <f>Таблица82343[[#This Row],[Начисленовзносов  расчетное]]-Таблица82343[[#This Row],[Начислено взносов по отчету УК, руб,]]</f>
        <v>-9.5999999975902028E-2</v>
      </c>
      <c r="Q162" s="17">
        <v>84289.61</v>
      </c>
      <c r="R162" s="22">
        <f>Таблица82343[[#This Row],[ПОСТУПИЛО ВЗНОСОВ ПО БАНКОВСКОЙ ВЫПИСКЕ]]-Таблица82343[[#This Row],[Оплачено пени, руб,]]</f>
        <v>84289.61</v>
      </c>
      <c r="S162" s="17">
        <f t="shared" si="3"/>
        <v>13926.369999999997</v>
      </c>
      <c r="T162" s="17">
        <v>3326.67</v>
      </c>
      <c r="U162" s="17">
        <v>0</v>
      </c>
      <c r="V162" s="17">
        <v>1486.88</v>
      </c>
      <c r="W162" s="17">
        <v>0</v>
      </c>
      <c r="X162" s="17">
        <v>0</v>
      </c>
      <c r="Y162" s="17">
        <v>0</v>
      </c>
      <c r="Z162" s="17">
        <v>0</v>
      </c>
      <c r="AA162" s="22">
        <v>1271591.1599999999</v>
      </c>
      <c r="AB162" s="16">
        <v>1185814.67</v>
      </c>
      <c r="AC162" s="17">
        <v>1271591.1599999999</v>
      </c>
      <c r="AD162" s="17">
        <v>0</v>
      </c>
      <c r="AE162" s="3"/>
      <c r="AF162" s="1" t="s">
        <v>559</v>
      </c>
      <c r="AG162" s="1">
        <v>1185814.67</v>
      </c>
    </row>
    <row r="163" spans="2:33" ht="30">
      <c r="B163" s="2" t="s">
        <v>1802</v>
      </c>
      <c r="C163" s="1" t="s">
        <v>561</v>
      </c>
      <c r="D163" s="1" t="s">
        <v>83</v>
      </c>
      <c r="E163" s="1" t="s">
        <v>311</v>
      </c>
      <c r="F163" s="1" t="s">
        <v>291</v>
      </c>
      <c r="G163" s="1" t="s">
        <v>469</v>
      </c>
      <c r="I163" s="1" t="s">
        <v>226</v>
      </c>
      <c r="J163" s="1" t="s">
        <v>227</v>
      </c>
      <c r="K163" s="17">
        <v>3231</v>
      </c>
      <c r="L163" s="17">
        <v>51.1</v>
      </c>
      <c r="M163" s="17">
        <v>9.66</v>
      </c>
      <c r="N163" s="17">
        <v>95115.24</v>
      </c>
      <c r="O1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95115.258000000002</v>
      </c>
      <c r="P163" s="17">
        <f>Таблица82343[[#This Row],[Начисленовзносов  расчетное]]-Таблица82343[[#This Row],[Начислено взносов по отчету УК, руб,]]</f>
        <v>1.7999999996391125E-2</v>
      </c>
      <c r="Q163" s="17">
        <v>85401.66</v>
      </c>
      <c r="R163" s="22">
        <f>Таблица82343[[#This Row],[ПОСТУПИЛО ВЗНОСОВ ПО БАНКОВСКОЙ ВЫПИСКЕ]]-Таблица82343[[#This Row],[Оплачено пени, руб,]]</f>
        <v>85401.66</v>
      </c>
      <c r="S163" s="17">
        <f t="shared" si="3"/>
        <v>14265.29</v>
      </c>
      <c r="T163" s="17">
        <v>4551.71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22">
        <v>555369.32999999996</v>
      </c>
      <c r="AB163" s="16">
        <v>469967.67</v>
      </c>
      <c r="AC163" s="17">
        <v>555369.32999999996</v>
      </c>
      <c r="AD163" s="17">
        <v>0</v>
      </c>
      <c r="AE163" s="3"/>
      <c r="AF163" s="1" t="s">
        <v>561</v>
      </c>
      <c r="AG163" s="1">
        <v>469967.67</v>
      </c>
    </row>
    <row r="164" spans="2:33" ht="30">
      <c r="B164" s="2" t="s">
        <v>1802</v>
      </c>
      <c r="C164" s="1" t="s">
        <v>562</v>
      </c>
      <c r="D164" s="1" t="s">
        <v>33</v>
      </c>
      <c r="E164" s="1" t="s">
        <v>563</v>
      </c>
      <c r="F164" s="1" t="s">
        <v>564</v>
      </c>
      <c r="G164" s="1" t="s">
        <v>565</v>
      </c>
      <c r="I164" s="1" t="s">
        <v>195</v>
      </c>
      <c r="J164" s="1" t="s">
        <v>51</v>
      </c>
      <c r="K164" s="17">
        <v>4144.6000000000004</v>
      </c>
      <c r="L164" s="17">
        <v>0</v>
      </c>
      <c r="M164" s="17">
        <v>9.66</v>
      </c>
      <c r="N164" s="17">
        <v>120110.65</v>
      </c>
      <c r="O16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120110.50800000002</v>
      </c>
      <c r="P164" s="17">
        <f>Таблица82343[[#This Row],[Начисленовзносов  расчетное]]-Таблица82343[[#This Row],[Начислено взносов по отчету УК, руб,]]</f>
        <v>-0.1419999999779975</v>
      </c>
      <c r="Q164" s="49">
        <v>118666.12</v>
      </c>
      <c r="R164" s="22">
        <f>Таблица82343[[#This Row],[ПОСТУПИЛО ВЗНОСОВ ПО БАНКОВСКОЙ ВЫПИСКЕ]]-Таблица82343[[#This Row],[Оплачено пени, руб,]]</f>
        <v>116771.81</v>
      </c>
      <c r="S164" s="17">
        <f t="shared" si="3"/>
        <v>13356.449999999997</v>
      </c>
      <c r="T164" s="146">
        <v>11911.92</v>
      </c>
      <c r="U164" s="147">
        <v>1894.31</v>
      </c>
      <c r="V164" s="17">
        <v>4374.8599999999997</v>
      </c>
      <c r="W164" s="17">
        <v>0</v>
      </c>
      <c r="X164" s="17">
        <v>0</v>
      </c>
      <c r="Y164" s="17">
        <v>0</v>
      </c>
      <c r="Z164" s="17">
        <v>0</v>
      </c>
      <c r="AA164" s="22">
        <v>3624763.56</v>
      </c>
      <c r="AB164" s="16">
        <v>3501722.58</v>
      </c>
      <c r="AC164" s="17">
        <v>3624763.56</v>
      </c>
      <c r="AD164" s="17">
        <v>0</v>
      </c>
      <c r="AE164" s="3" t="s">
        <v>7</v>
      </c>
      <c r="AF164" s="1" t="s">
        <v>562</v>
      </c>
      <c r="AG164" s="1">
        <v>3501722.58</v>
      </c>
    </row>
    <row r="165" spans="2:33" ht="30">
      <c r="B165" s="2" t="s">
        <v>1802</v>
      </c>
      <c r="C165" s="1" t="s">
        <v>567</v>
      </c>
      <c r="D165" s="1" t="s">
        <v>33</v>
      </c>
      <c r="E165" s="1" t="s">
        <v>568</v>
      </c>
      <c r="F165" s="1" t="s">
        <v>569</v>
      </c>
      <c r="G165" s="1" t="s">
        <v>525</v>
      </c>
      <c r="I165" s="30" t="s">
        <v>195</v>
      </c>
      <c r="J165" s="30" t="s">
        <v>51</v>
      </c>
      <c r="K165" s="31">
        <v>4607.3</v>
      </c>
      <c r="L165" s="31">
        <v>0</v>
      </c>
      <c r="M165" s="31">
        <v>9.66</v>
      </c>
      <c r="N165" s="17">
        <v>133519.62</v>
      </c>
      <c r="O16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133519.554</v>
      </c>
      <c r="P165" s="17">
        <f>Таблица82343[[#This Row],[Начисленовзносов  расчетное]]-Таблица82343[[#This Row],[Начислено взносов по отчету УК, руб,]]</f>
        <v>-6.5999999991618097E-2</v>
      </c>
      <c r="Q165" s="49">
        <v>168901.14</v>
      </c>
      <c r="R165" s="22">
        <f>Таблица82343[[#This Row],[ПОСТУПИЛО ВЗНОСОВ ПО БАНКОВСКОЙ ВЫПИСКЕ]]-Таблица82343[[#This Row],[Оплачено пени, руб,]]</f>
        <v>165958.39000000001</v>
      </c>
      <c r="S165" s="17">
        <f t="shared" si="3"/>
        <v>-19280.000000000018</v>
      </c>
      <c r="T165" s="17">
        <v>16101.52</v>
      </c>
      <c r="U165" s="17">
        <v>2942.75</v>
      </c>
      <c r="V165" s="17">
        <v>2539.59</v>
      </c>
      <c r="W165" s="17">
        <v>0</v>
      </c>
      <c r="X165" s="17">
        <v>0</v>
      </c>
      <c r="Y165" s="17">
        <v>0</v>
      </c>
      <c r="Z165" s="17">
        <v>0</v>
      </c>
      <c r="AA165" s="22">
        <v>2182953.7800000003</v>
      </c>
      <c r="AB165" s="16">
        <v>2011513.05</v>
      </c>
      <c r="AC165" s="17">
        <v>2182953.7799999998</v>
      </c>
      <c r="AD165" s="17">
        <v>0</v>
      </c>
      <c r="AE165" s="3"/>
      <c r="AF165" s="1" t="s">
        <v>567</v>
      </c>
      <c r="AG165" s="1">
        <v>2011513.05</v>
      </c>
    </row>
    <row r="166" spans="2:33" ht="45">
      <c r="B166" s="2" t="s">
        <v>1802</v>
      </c>
      <c r="C166" s="1" t="s">
        <v>570</v>
      </c>
      <c r="D166" s="1" t="s">
        <v>33</v>
      </c>
      <c r="E166" s="1" t="s">
        <v>342</v>
      </c>
      <c r="F166" s="1" t="s">
        <v>343</v>
      </c>
      <c r="G166" s="1" t="s">
        <v>571</v>
      </c>
      <c r="I166" s="1" t="s">
        <v>572</v>
      </c>
      <c r="J166" s="1" t="s">
        <v>573</v>
      </c>
      <c r="K166" s="17">
        <v>2161.8000000000002</v>
      </c>
      <c r="L166" s="17">
        <v>1034.5</v>
      </c>
      <c r="M166" s="17">
        <v>10.039999999999999</v>
      </c>
      <c r="N166" s="17">
        <v>96272.55</v>
      </c>
      <c r="O1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96272.556000000011</v>
      </c>
      <c r="P166" s="17">
        <f>Таблица82343[[#This Row],[Начисленовзносов  расчетное]]-Таблица82343[[#This Row],[Начислено взносов по отчету УК, руб,]]</f>
        <v>6.0000000084983185E-3</v>
      </c>
      <c r="Q166" s="17">
        <v>137555.64000000001</v>
      </c>
      <c r="R166" s="22">
        <f>Таблица82343[[#This Row],[ПОСТУПИЛО ВЗНОСОВ ПО БАНКОВСКОЙ ВЫПИСКЕ]]-Таблица82343[[#This Row],[Оплачено пени, руб,]]</f>
        <v>122456.35</v>
      </c>
      <c r="S166" s="17">
        <f t="shared" si="3"/>
        <v>-38258.930000000008</v>
      </c>
      <c r="T166" s="17">
        <v>3024.16</v>
      </c>
      <c r="U166" s="17">
        <v>15099.29</v>
      </c>
      <c r="V166" s="17">
        <v>2313.2199999999998</v>
      </c>
      <c r="W166" s="17">
        <v>0</v>
      </c>
      <c r="X166" s="17">
        <v>0</v>
      </c>
      <c r="Y166" s="17">
        <v>0</v>
      </c>
      <c r="Z166" s="17">
        <v>0</v>
      </c>
      <c r="AA166" s="22">
        <v>1975583.11</v>
      </c>
      <c r="AB166" s="16">
        <v>1835714.25</v>
      </c>
      <c r="AC166" s="17">
        <v>1975583.11</v>
      </c>
      <c r="AD166" s="17">
        <v>0</v>
      </c>
      <c r="AE166" s="3"/>
      <c r="AF166" s="1" t="s">
        <v>570</v>
      </c>
      <c r="AG166" s="1">
        <v>1835714.25</v>
      </c>
    </row>
    <row r="167" spans="2:33" ht="30">
      <c r="B167" s="2" t="s">
        <v>1802</v>
      </c>
      <c r="C167" s="1" t="s">
        <v>574</v>
      </c>
      <c r="D167" s="1" t="s">
        <v>83</v>
      </c>
      <c r="E167" s="1" t="s">
        <v>385</v>
      </c>
      <c r="F167" s="1" t="s">
        <v>224</v>
      </c>
      <c r="G167" s="1" t="s">
        <v>167</v>
      </c>
      <c r="I167" s="1" t="s">
        <v>180</v>
      </c>
      <c r="J167" s="1" t="s">
        <v>181</v>
      </c>
      <c r="K167" s="17">
        <v>2970.3</v>
      </c>
      <c r="L167" s="17">
        <v>351.8</v>
      </c>
      <c r="M167" s="17">
        <v>9.66</v>
      </c>
      <c r="N167" s="17">
        <v>96274.5</v>
      </c>
      <c r="O1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96274.458000000013</v>
      </c>
      <c r="P167" s="17">
        <f>Таблица82343[[#This Row],[Начисленовзносов  расчетное]]-Таблица82343[[#This Row],[Начислено взносов по отчету УК, руб,]]</f>
        <v>-4.1999999986728653E-2</v>
      </c>
      <c r="Q167" s="17">
        <v>149069.18</v>
      </c>
      <c r="R167" s="22">
        <f>Таблица82343[[#This Row],[ПОСТУПИЛО ВЗНОСОВ ПО БАНКОВСКОЙ ВЫПИСКЕ]]-Таблица82343[[#This Row],[Оплачено пени, руб,]]</f>
        <v>149069.18</v>
      </c>
      <c r="S167" s="17">
        <f t="shared" si="3"/>
        <v>-45152.229999999996</v>
      </c>
      <c r="T167" s="17">
        <v>7642.45</v>
      </c>
      <c r="U167" s="17">
        <v>0</v>
      </c>
      <c r="V167" s="17">
        <v>1573.29</v>
      </c>
      <c r="W167" s="17">
        <v>0</v>
      </c>
      <c r="X167" s="17">
        <v>0</v>
      </c>
      <c r="Y167" s="17">
        <v>0</v>
      </c>
      <c r="Z167" s="17">
        <v>0</v>
      </c>
      <c r="AA167" s="22">
        <v>1386095.69</v>
      </c>
      <c r="AB167" s="16">
        <v>1235453.22</v>
      </c>
      <c r="AC167" s="17">
        <v>1386095.69</v>
      </c>
      <c r="AD167" s="17">
        <v>0</v>
      </c>
      <c r="AE167" s="3"/>
      <c r="AF167" s="1" t="s">
        <v>574</v>
      </c>
      <c r="AG167" s="1">
        <v>1235453.22</v>
      </c>
    </row>
    <row r="168" spans="2:33" ht="30">
      <c r="B168" s="2" t="s">
        <v>1802</v>
      </c>
      <c r="C168" s="1" t="s">
        <v>575</v>
      </c>
      <c r="D168" s="1" t="s">
        <v>83</v>
      </c>
      <c r="E168" s="1" t="s">
        <v>385</v>
      </c>
      <c r="F168" s="1" t="s">
        <v>224</v>
      </c>
      <c r="G168" s="1" t="s">
        <v>576</v>
      </c>
      <c r="I168" s="1" t="s">
        <v>226</v>
      </c>
      <c r="J168" s="1" t="s">
        <v>227</v>
      </c>
      <c r="K168" s="17">
        <v>3277.4</v>
      </c>
      <c r="L168" s="17">
        <v>57.9</v>
      </c>
      <c r="M168" s="17">
        <v>9.66</v>
      </c>
      <c r="N168" s="17">
        <v>96656.97</v>
      </c>
      <c r="O1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96656.994000000021</v>
      </c>
      <c r="P168" s="17">
        <f>Таблица82343[[#This Row],[Начисленовзносов  расчетное]]-Таблица82343[[#This Row],[Начислено взносов по отчету УК, руб,]]</f>
        <v>2.4000000019441359E-2</v>
      </c>
      <c r="Q168" s="17">
        <v>96376.68</v>
      </c>
      <c r="R168" s="22">
        <f>Таблица82343[[#This Row],[ПОСТУПИЛО ВЗНОСОВ ПО БАНКОВСКОЙ ВЫПИСКЕ]]-Таблица82343[[#This Row],[Оплачено пени, руб,]]</f>
        <v>96376.68</v>
      </c>
      <c r="S168" s="17">
        <f t="shared" si="3"/>
        <v>8661.1600000000089</v>
      </c>
      <c r="T168" s="17">
        <v>8380.8700000000008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22">
        <v>1039290.03</v>
      </c>
      <c r="AB168" s="16">
        <v>942913.35</v>
      </c>
      <c r="AC168" s="17">
        <v>1039290.03</v>
      </c>
      <c r="AD168" s="17">
        <v>0</v>
      </c>
      <c r="AE168" s="3"/>
      <c r="AF168" s="1" t="s">
        <v>575</v>
      </c>
      <c r="AG168" s="1">
        <v>942913.35</v>
      </c>
    </row>
    <row r="169" spans="2:33" ht="30">
      <c r="B169" s="2" t="s">
        <v>1802</v>
      </c>
      <c r="C169" s="1" t="s">
        <v>577</v>
      </c>
      <c r="D169" s="1" t="s">
        <v>33</v>
      </c>
      <c r="E169" s="1" t="s">
        <v>578</v>
      </c>
      <c r="F169" s="1" t="s">
        <v>579</v>
      </c>
      <c r="G169" s="1" t="s">
        <v>580</v>
      </c>
      <c r="I169" s="1" t="s">
        <v>195</v>
      </c>
      <c r="J169" s="1" t="s">
        <v>51</v>
      </c>
      <c r="K169" s="17">
        <v>11688.5</v>
      </c>
      <c r="L169" s="17">
        <v>178.5</v>
      </c>
      <c r="M169" s="17">
        <v>10.039999999999999</v>
      </c>
      <c r="N169" s="146">
        <v>362843.42</v>
      </c>
      <c r="O1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357434.04</v>
      </c>
      <c r="P169" s="17">
        <f>Таблица82343[[#This Row],[Начисленовзносов  расчетное]]-Таблица82343[[#This Row],[Начислено взносов по отчету УК, руб,]]</f>
        <v>-5409.3800000000047</v>
      </c>
      <c r="Q169" s="49">
        <v>360104.55</v>
      </c>
      <c r="R169" s="22">
        <f>Таблица82343[[#This Row],[ПОСТУПИЛО ВЗНОСОВ ПО БАНКОВСКОЙ ВЫПИСКЕ]]-Таблица82343[[#This Row],[Оплачено пени, руб,]]</f>
        <v>359875.48</v>
      </c>
      <c r="S169" s="17">
        <f t="shared" si="3"/>
        <v>10026.980000000003</v>
      </c>
      <c r="T169" s="146">
        <v>7288.11</v>
      </c>
      <c r="U169" s="147">
        <v>229.07</v>
      </c>
      <c r="V169" s="17">
        <v>28633</v>
      </c>
      <c r="W169" s="17">
        <v>0</v>
      </c>
      <c r="X169" s="17">
        <v>0</v>
      </c>
      <c r="Y169" s="17">
        <v>0</v>
      </c>
      <c r="Z169" s="17">
        <v>0</v>
      </c>
      <c r="AA169" s="22">
        <v>11839696.880000001</v>
      </c>
      <c r="AB169" s="16">
        <v>11450959.33</v>
      </c>
      <c r="AC169" s="17">
        <v>11839696.880000001</v>
      </c>
      <c r="AD169" s="17">
        <v>0</v>
      </c>
      <c r="AE169" s="3" t="s">
        <v>282</v>
      </c>
      <c r="AF169" s="1" t="s">
        <v>577</v>
      </c>
      <c r="AG169" s="1">
        <v>11450959.33</v>
      </c>
    </row>
    <row r="170" spans="2:33" ht="30">
      <c r="B170" s="2" t="s">
        <v>1802</v>
      </c>
      <c r="C170" s="1" t="s">
        <v>581</v>
      </c>
      <c r="D170" s="1" t="s">
        <v>33</v>
      </c>
      <c r="E170" s="1" t="s">
        <v>582</v>
      </c>
      <c r="F170" s="1" t="s">
        <v>583</v>
      </c>
      <c r="G170" s="1" t="s">
        <v>584</v>
      </c>
      <c r="I170" s="1" t="s">
        <v>195</v>
      </c>
      <c r="J170" s="1" t="s">
        <v>51</v>
      </c>
      <c r="K170" s="17">
        <v>15467.6</v>
      </c>
      <c r="L170" s="17">
        <v>0</v>
      </c>
      <c r="M170" s="17">
        <v>10.039999999999999</v>
      </c>
      <c r="N170" s="17">
        <v>465883.71</v>
      </c>
      <c r="O17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465884.11199999996</v>
      </c>
      <c r="P170" s="17">
        <f>Таблица82343[[#This Row],[Начисленовзносов  расчетное]]-Таблица82343[[#This Row],[Начислено взносов по отчету УК, руб,]]</f>
        <v>0.40199999994365498</v>
      </c>
      <c r="Q170" s="49">
        <v>452141.71</v>
      </c>
      <c r="R170" s="22">
        <f>Таблица82343[[#This Row],[ПОСТУПИЛО ВЗНОСОВ ПО БАНКОВСКОЙ ВЫПИСКЕ]]-Таблица82343[[#This Row],[Оплачено пени, руб,]]</f>
        <v>449956.69</v>
      </c>
      <c r="S170" s="17">
        <f t="shared" si="3"/>
        <v>49382.130000000019</v>
      </c>
      <c r="T170" s="146">
        <v>35640.129999999997</v>
      </c>
      <c r="U170" s="147">
        <v>2185.02</v>
      </c>
      <c r="V170" s="17">
        <v>9749.06</v>
      </c>
      <c r="W170" s="17">
        <v>0</v>
      </c>
      <c r="X170" s="17">
        <v>0</v>
      </c>
      <c r="Y170" s="17">
        <v>0</v>
      </c>
      <c r="Z170" s="17">
        <v>0</v>
      </c>
      <c r="AA170" s="22">
        <v>8227959.8699999992</v>
      </c>
      <c r="AB170" s="16">
        <v>7766069.0999999996</v>
      </c>
      <c r="AC170" s="17">
        <v>8227959.8700000001</v>
      </c>
      <c r="AD170" s="17">
        <v>0</v>
      </c>
      <c r="AE170" s="3"/>
      <c r="AF170" s="1" t="s">
        <v>581</v>
      </c>
      <c r="AG170" s="1">
        <v>7766069.0999999996</v>
      </c>
    </row>
    <row r="171" spans="2:33" ht="75">
      <c r="B171" s="2" t="s">
        <v>1802</v>
      </c>
      <c r="C171" s="1" t="s">
        <v>585</v>
      </c>
      <c r="D171" s="1" t="s">
        <v>33</v>
      </c>
      <c r="E171" s="1" t="s">
        <v>586</v>
      </c>
      <c r="F171" s="1" t="s">
        <v>587</v>
      </c>
      <c r="G171" s="1" t="s">
        <v>588</v>
      </c>
      <c r="I171" s="1" t="s">
        <v>195</v>
      </c>
      <c r="J171" s="1" t="s">
        <v>51</v>
      </c>
      <c r="K171" s="17">
        <v>2310.5</v>
      </c>
      <c r="L171" s="17">
        <v>0</v>
      </c>
      <c r="M171" s="17">
        <v>10.039999999999999</v>
      </c>
      <c r="N171" s="17">
        <v>69592.23</v>
      </c>
      <c r="O1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69592.259999999995</v>
      </c>
      <c r="P171" s="17">
        <f>Таблица82343[[#This Row],[Начисленовзносов  расчетное]]-Таблица82343[[#This Row],[Начислено взносов по отчету УК, руб,]]</f>
        <v>2.9999999998835847E-2</v>
      </c>
      <c r="Q171" s="17">
        <v>102939.61</v>
      </c>
      <c r="R171" s="22">
        <f>Таблица82343[[#This Row],[ПОСТУПИЛО ВЗНОСОВ ПО БАНКОВСКОЙ ВЫПИСКЕ]]-Таблица82343[[#This Row],[Оплачено пени, руб,]]</f>
        <v>102686.05</v>
      </c>
      <c r="S171" s="17">
        <f t="shared" si="3"/>
        <v>-30743.990000000009</v>
      </c>
      <c r="T171" s="17">
        <v>2603.39</v>
      </c>
      <c r="U171" s="17">
        <v>253.56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22">
        <v>951179.85</v>
      </c>
      <c r="AB171" s="16">
        <v>848240.24</v>
      </c>
      <c r="AC171" s="17">
        <v>951179.85</v>
      </c>
      <c r="AD171" s="17">
        <v>0</v>
      </c>
      <c r="AE171" s="3"/>
      <c r="AF171" s="1" t="s">
        <v>585</v>
      </c>
      <c r="AG171" s="1">
        <v>848240.24</v>
      </c>
    </row>
    <row r="172" spans="2:33" ht="30">
      <c r="B172" s="2" t="s">
        <v>1802</v>
      </c>
      <c r="C172" s="1" t="s">
        <v>589</v>
      </c>
      <c r="D172" s="1" t="s">
        <v>83</v>
      </c>
      <c r="E172" s="1" t="s">
        <v>385</v>
      </c>
      <c r="F172" s="1" t="s">
        <v>224</v>
      </c>
      <c r="G172" s="1" t="s">
        <v>590</v>
      </c>
      <c r="I172" s="1" t="s">
        <v>180</v>
      </c>
      <c r="J172" s="1" t="s">
        <v>181</v>
      </c>
      <c r="K172" s="17">
        <v>3071.8</v>
      </c>
      <c r="L172" s="17">
        <v>148.80000000000007</v>
      </c>
      <c r="M172" s="17">
        <v>10.039999999999999</v>
      </c>
      <c r="N172" s="17">
        <v>97004.55</v>
      </c>
      <c r="O1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97004.472000000009</v>
      </c>
      <c r="P172" s="17">
        <f>Таблица82343[[#This Row],[Начисленовзносов  расчетное]]-Таблица82343[[#This Row],[Начислено взносов по отчету УК, руб,]]</f>
        <v>-7.7999999994062819E-2</v>
      </c>
      <c r="Q172" s="17">
        <v>101221.56</v>
      </c>
      <c r="R172" s="22">
        <f>Таблица82343[[#This Row],[ПОСТУПИЛО ВЗНОСОВ ПО БАНКОВСКОЙ ВЫПИСКЕ]]-Таблица82343[[#This Row],[Оплачено пени, руб,]]</f>
        <v>101221.56</v>
      </c>
      <c r="S172" s="17">
        <f t="shared" si="3"/>
        <v>3628.0800000000054</v>
      </c>
      <c r="T172" s="17">
        <v>7845.09</v>
      </c>
      <c r="U172" s="17">
        <v>0</v>
      </c>
      <c r="V172" s="17">
        <v>1452.87</v>
      </c>
      <c r="W172" s="17">
        <v>0</v>
      </c>
      <c r="X172" s="17">
        <v>0</v>
      </c>
      <c r="Y172" s="17">
        <v>0</v>
      </c>
      <c r="Z172" s="17">
        <v>0</v>
      </c>
      <c r="AA172" s="22">
        <v>1257515.44</v>
      </c>
      <c r="AB172" s="16">
        <v>1154841.01</v>
      </c>
      <c r="AC172" s="17">
        <v>1257515.44</v>
      </c>
      <c r="AD172" s="17">
        <v>0</v>
      </c>
      <c r="AE172" s="3"/>
      <c r="AF172" s="1" t="s">
        <v>589</v>
      </c>
      <c r="AG172" s="1">
        <v>1154841.01</v>
      </c>
    </row>
    <row r="173" spans="2:33" ht="30">
      <c r="B173" s="2" t="s">
        <v>1802</v>
      </c>
      <c r="C173" s="1" t="s">
        <v>591</v>
      </c>
      <c r="D173" s="1" t="s">
        <v>83</v>
      </c>
      <c r="E173" s="1" t="s">
        <v>385</v>
      </c>
      <c r="F173" s="1" t="s">
        <v>224</v>
      </c>
      <c r="G173" s="1" t="s">
        <v>592</v>
      </c>
      <c r="I173" s="1" t="s">
        <v>180</v>
      </c>
      <c r="J173" s="1" t="s">
        <v>181</v>
      </c>
      <c r="K173" s="17">
        <v>3130.5</v>
      </c>
      <c r="L173" s="17">
        <v>99.899999999999977</v>
      </c>
      <c r="M173" s="17">
        <v>10.039999999999999</v>
      </c>
      <c r="N173" s="17">
        <v>97299.63</v>
      </c>
      <c r="O17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97299.648000000001</v>
      </c>
      <c r="P173" s="17">
        <f>Таблица82343[[#This Row],[Начисленовзносов  расчетное]]-Таблица82343[[#This Row],[Начислено взносов по отчету УК, руб,]]</f>
        <v>1.7999999996391125E-2</v>
      </c>
      <c r="Q173" s="17">
        <v>129940.3</v>
      </c>
      <c r="R173" s="22">
        <f>Таблица82343[[#This Row],[ПОСТУПИЛО ВЗНОСОВ ПО БАНКОВСКОЙ ВЫПИСКЕ]]-Таблица82343[[#This Row],[Оплачено пени, руб,]]</f>
        <v>129940.3</v>
      </c>
      <c r="S173" s="17">
        <f t="shared" si="3"/>
        <v>-28340.05</v>
      </c>
      <c r="T173" s="17">
        <v>4300.62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22">
        <v>963986.2300000001</v>
      </c>
      <c r="AB173" s="16">
        <v>834045.93</v>
      </c>
      <c r="AC173" s="17">
        <v>963986.23</v>
      </c>
      <c r="AD173" s="17">
        <v>0</v>
      </c>
      <c r="AE173" s="3"/>
      <c r="AF173" s="1" t="s">
        <v>591</v>
      </c>
      <c r="AG173" s="1">
        <v>834045.93</v>
      </c>
    </row>
    <row r="174" spans="2:33" ht="30">
      <c r="B174" s="2" t="s">
        <v>1802</v>
      </c>
      <c r="C174" s="1" t="s">
        <v>593</v>
      </c>
      <c r="D174" s="1" t="s">
        <v>83</v>
      </c>
      <c r="E174" s="1" t="s">
        <v>497</v>
      </c>
      <c r="F174" s="1" t="s">
        <v>199</v>
      </c>
      <c r="G174" s="1" t="s">
        <v>594</v>
      </c>
      <c r="I174" s="1" t="s">
        <v>180</v>
      </c>
      <c r="J174" s="1" t="s">
        <v>181</v>
      </c>
      <c r="K174" s="17">
        <v>2680.8</v>
      </c>
      <c r="L174" s="17">
        <v>687.30000000000007</v>
      </c>
      <c r="M174" s="17">
        <v>9.66</v>
      </c>
      <c r="N174" s="17">
        <v>97607.64</v>
      </c>
      <c r="O1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97607.538000000015</v>
      </c>
      <c r="P174" s="17">
        <f>Таблица82343[[#This Row],[Начисленовзносов  расчетное]]-Таблица82343[[#This Row],[Начислено взносов по отчету УК, руб,]]</f>
        <v>-0.10199999998440035</v>
      </c>
      <c r="Q174" s="17">
        <v>116513.86</v>
      </c>
      <c r="R174" s="22">
        <f>Таблица82343[[#This Row],[ПОСТУПИЛО ВЗНОСОВ ПО БАНКОВСКОЙ ВЫПИСКЕ]]-Таблица82343[[#This Row],[Оплачено пени, руб,]]</f>
        <v>116513.86</v>
      </c>
      <c r="S174" s="17">
        <f t="shared" si="3"/>
        <v>-17548.13</v>
      </c>
      <c r="T174" s="17">
        <v>1358.09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22">
        <v>3401796.4</v>
      </c>
      <c r="AB174" s="16">
        <v>3285282.54</v>
      </c>
      <c r="AC174" s="17">
        <v>3401796.4</v>
      </c>
      <c r="AD174" s="17">
        <v>0</v>
      </c>
      <c r="AE174" s="3"/>
      <c r="AF174" s="1" t="s">
        <v>593</v>
      </c>
      <c r="AG174" s="1">
        <v>3285282.54</v>
      </c>
    </row>
    <row r="175" spans="2:33" ht="30">
      <c r="B175" s="2" t="s">
        <v>1802</v>
      </c>
      <c r="C175" s="1" t="s">
        <v>595</v>
      </c>
      <c r="D175" s="1" t="s">
        <v>83</v>
      </c>
      <c r="E175" s="1" t="s">
        <v>596</v>
      </c>
      <c r="F175" s="1" t="s">
        <v>597</v>
      </c>
      <c r="G175" s="1" t="s">
        <v>125</v>
      </c>
      <c r="I175" s="1" t="s">
        <v>180</v>
      </c>
      <c r="J175" s="1" t="s">
        <v>181</v>
      </c>
      <c r="K175" s="17">
        <v>2807.7</v>
      </c>
      <c r="L175" s="17">
        <v>563.79999999999995</v>
      </c>
      <c r="M175" s="17">
        <v>9.66</v>
      </c>
      <c r="N175" s="17">
        <v>97706.09</v>
      </c>
      <c r="O1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97706.07</v>
      </c>
      <c r="P175" s="17">
        <f>Таблица82343[[#This Row],[Начисленовзносов  расчетное]]-Таблица82343[[#This Row],[Начислено взносов по отчету УК, руб,]]</f>
        <v>-1.9999999989522621E-2</v>
      </c>
      <c r="Q175" s="17">
        <v>92673.05</v>
      </c>
      <c r="R175" s="22">
        <f>Таблица82343[[#This Row],[ПОСТУПИЛО ВЗНОСОВ ПО БАНКОВСКОЙ ВЫПИСКЕ]]-Таблица82343[[#This Row],[Оплачено пени, руб,]]</f>
        <v>92673.05</v>
      </c>
      <c r="S175" s="17">
        <f t="shared" si="3"/>
        <v>5604.9699999999939</v>
      </c>
      <c r="T175" s="17">
        <v>571.92999999999995</v>
      </c>
      <c r="U175" s="17">
        <v>0</v>
      </c>
      <c r="V175" s="17">
        <v>3971.61</v>
      </c>
      <c r="W175" s="17">
        <v>0</v>
      </c>
      <c r="X175" s="17">
        <v>0</v>
      </c>
      <c r="Y175" s="17">
        <v>0</v>
      </c>
      <c r="Z175" s="17">
        <v>0</v>
      </c>
      <c r="AA175" s="22">
        <v>2957107.56</v>
      </c>
      <c r="AB175" s="16">
        <v>2860462.9</v>
      </c>
      <c r="AC175" s="17">
        <v>2957107.56</v>
      </c>
      <c r="AD175" s="17">
        <v>0</v>
      </c>
      <c r="AE175" s="3"/>
      <c r="AF175" s="1" t="s">
        <v>595</v>
      </c>
      <c r="AG175" s="1">
        <v>2860462.9</v>
      </c>
    </row>
    <row r="176" spans="2:33" ht="30">
      <c r="B176" s="2" t="s">
        <v>1802</v>
      </c>
      <c r="C176" s="1" t="s">
        <v>598</v>
      </c>
      <c r="D176" s="1" t="s">
        <v>83</v>
      </c>
      <c r="E176" s="1" t="s">
        <v>183</v>
      </c>
      <c r="F176" s="1" t="s">
        <v>184</v>
      </c>
      <c r="G176" s="1" t="s">
        <v>599</v>
      </c>
      <c r="I176" s="1" t="s">
        <v>180</v>
      </c>
      <c r="J176" s="1" t="s">
        <v>181</v>
      </c>
      <c r="K176" s="17">
        <v>3265.6</v>
      </c>
      <c r="L176" s="17">
        <v>106.2</v>
      </c>
      <c r="M176" s="17">
        <v>9.66</v>
      </c>
      <c r="N176" s="17">
        <v>97714.77</v>
      </c>
      <c r="O17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97714.763999999996</v>
      </c>
      <c r="P176" s="17">
        <f>Таблица82343[[#This Row],[Начисленовзносов  расчетное]]-Таблица82343[[#This Row],[Начислено взносов по отчету УК, руб,]]</f>
        <v>-6.0000000084983185E-3</v>
      </c>
      <c r="Q176" s="17">
        <v>87512.57</v>
      </c>
      <c r="R176" s="22">
        <f>Таблица82343[[#This Row],[ПОСТУПИЛО ВЗНОСОВ ПО БАНКОВСКОЙ ВЫПИСКЕ]]-Таблица82343[[#This Row],[Оплачено пени, руб,]]</f>
        <v>87512.57</v>
      </c>
      <c r="S176" s="17">
        <f t="shared" si="3"/>
        <v>20356.21</v>
      </c>
      <c r="T176" s="17">
        <v>10154.01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0</v>
      </c>
      <c r="AA176" s="22">
        <v>706593.8</v>
      </c>
      <c r="AB176" s="16">
        <v>619081.23</v>
      </c>
      <c r="AC176" s="17">
        <v>706593.8</v>
      </c>
      <c r="AD176" s="17">
        <v>0</v>
      </c>
      <c r="AE176" s="3"/>
      <c r="AF176" s="1" t="s">
        <v>598</v>
      </c>
      <c r="AG176" s="1">
        <v>619081.23</v>
      </c>
    </row>
    <row r="177" spans="2:33" ht="30">
      <c r="B177" s="2" t="s">
        <v>1802</v>
      </c>
      <c r="C177" s="1" t="s">
        <v>600</v>
      </c>
      <c r="D177" s="1" t="s">
        <v>33</v>
      </c>
      <c r="E177" s="1" t="s">
        <v>601</v>
      </c>
      <c r="F177" s="1" t="s">
        <v>602</v>
      </c>
      <c r="G177" s="1" t="s">
        <v>603</v>
      </c>
      <c r="I177" s="1" t="s">
        <v>195</v>
      </c>
      <c r="J177" s="1" t="s">
        <v>51</v>
      </c>
      <c r="K177" s="17">
        <v>2045.9</v>
      </c>
      <c r="L177" s="17">
        <v>488.7</v>
      </c>
      <c r="M177" s="17">
        <v>9.66</v>
      </c>
      <c r="N177" s="146">
        <v>73452.69</v>
      </c>
      <c r="O1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73452.707999999999</v>
      </c>
      <c r="P177" s="17">
        <f>Таблица82343[[#This Row],[Начисленовзносов  расчетное]]-Таблица82343[[#This Row],[Начислено взносов по отчету УК, руб,]]</f>
        <v>1.7999999996391125E-2</v>
      </c>
      <c r="Q177" s="49">
        <v>59889.37</v>
      </c>
      <c r="R177" s="22">
        <f>Таблица82343[[#This Row],[ПОСТУПИЛО ВЗНОСОВ ПО БАНКОВСКОЙ ВЫПИСКЕ]]-Таблица82343[[#This Row],[Оплачено пени, руб,]]</f>
        <v>59889.37</v>
      </c>
      <c r="S177" s="17">
        <f t="shared" si="3"/>
        <v>18267.400000000001</v>
      </c>
      <c r="T177" s="146">
        <v>4704.08</v>
      </c>
      <c r="U177" s="147">
        <v>0</v>
      </c>
      <c r="V177" s="17">
        <v>2743.7</v>
      </c>
      <c r="W177" s="17">
        <v>0</v>
      </c>
      <c r="X177" s="17">
        <v>0</v>
      </c>
      <c r="Y177" s="17">
        <v>0</v>
      </c>
      <c r="Z177" s="17">
        <v>0</v>
      </c>
      <c r="AA177" s="22">
        <v>2255843.2999999998</v>
      </c>
      <c r="AB177" s="16">
        <v>2193210.23</v>
      </c>
      <c r="AC177" s="17">
        <v>2255843.2999999998</v>
      </c>
      <c r="AD177" s="17">
        <v>0</v>
      </c>
      <c r="AE177" s="3"/>
      <c r="AF177" s="1" t="s">
        <v>600</v>
      </c>
      <c r="AG177" s="1">
        <v>2193210.23</v>
      </c>
    </row>
    <row r="178" spans="2:33" ht="30">
      <c r="B178" s="2" t="s">
        <v>1802</v>
      </c>
      <c r="C178" s="1" t="s">
        <v>604</v>
      </c>
      <c r="D178" s="1" t="s">
        <v>33</v>
      </c>
      <c r="E178" s="1" t="s">
        <v>563</v>
      </c>
      <c r="F178" s="1" t="s">
        <v>564</v>
      </c>
      <c r="G178" s="1" t="s">
        <v>605</v>
      </c>
      <c r="I178" s="1" t="s">
        <v>606</v>
      </c>
      <c r="J178" s="1" t="s">
        <v>607</v>
      </c>
      <c r="K178" s="17">
        <v>3582.4</v>
      </c>
      <c r="L178" s="17">
        <v>0</v>
      </c>
      <c r="M178" s="17">
        <v>9.66</v>
      </c>
      <c r="N178" s="44">
        <v>102113.91</v>
      </c>
      <c r="O17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103817.952</v>
      </c>
      <c r="P178" s="17">
        <f>Таблица82343[[#This Row],[Начисленовзносов  расчетное]]-Таблица82343[[#This Row],[Начислено взносов по отчету УК, руб,]]</f>
        <v>1704.0420000000013</v>
      </c>
      <c r="Q178" s="17">
        <v>176421.15</v>
      </c>
      <c r="R178" s="22">
        <f>Таблица82343[[#This Row],[ПОСТУПИЛО ВЗНОСОВ ПО БАНКОВСКОЙ ВЫПИСКЕ]]-Таблица82343[[#This Row],[Оплачено пени, руб,]]</f>
        <v>176171.55</v>
      </c>
      <c r="S178" s="17">
        <f t="shared" si="3"/>
        <v>-74001.169999999984</v>
      </c>
      <c r="T178" s="44">
        <v>306.07</v>
      </c>
      <c r="U178" s="47">
        <v>249.6</v>
      </c>
      <c r="V178" s="17">
        <v>3885.37</v>
      </c>
      <c r="W178" s="17">
        <v>0</v>
      </c>
      <c r="X178" s="17">
        <v>0</v>
      </c>
      <c r="Y178" s="17">
        <v>0</v>
      </c>
      <c r="Z178" s="17">
        <v>0</v>
      </c>
      <c r="AA178" s="22">
        <v>3274701.72</v>
      </c>
      <c r="AB178" s="16">
        <v>3094395.2</v>
      </c>
      <c r="AC178" s="17">
        <v>3274701.72</v>
      </c>
      <c r="AD178" s="17">
        <v>0</v>
      </c>
      <c r="AE178" s="3" t="s">
        <v>608</v>
      </c>
      <c r="AF178" s="1" t="s">
        <v>604</v>
      </c>
      <c r="AG178" s="1">
        <v>3094395.2</v>
      </c>
    </row>
    <row r="179" spans="2:33" ht="30">
      <c r="B179" s="2" t="s">
        <v>1802</v>
      </c>
      <c r="C179" s="1" t="s">
        <v>609</v>
      </c>
      <c r="D179" s="1" t="s">
        <v>33</v>
      </c>
      <c r="E179" s="1" t="s">
        <v>610</v>
      </c>
      <c r="F179" s="1" t="s">
        <v>611</v>
      </c>
      <c r="G179" s="1" t="s">
        <v>69</v>
      </c>
      <c r="I179" s="1" t="s">
        <v>238</v>
      </c>
      <c r="J179" s="1" t="s">
        <v>239</v>
      </c>
      <c r="K179" s="17">
        <v>3350.9</v>
      </c>
      <c r="L179" s="17">
        <v>30.9</v>
      </c>
      <c r="M179" s="17">
        <v>9.66</v>
      </c>
      <c r="N179" s="44">
        <v>98004.54</v>
      </c>
      <c r="O17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98004.564000000013</v>
      </c>
      <c r="P179" s="17">
        <f>Таблица82343[[#This Row],[Начисленовзносов  расчетное]]-Таблица82343[[#This Row],[Начислено взносов по отчету УК, руб,]]</f>
        <v>2.4000000019441359E-2</v>
      </c>
      <c r="Q179" s="17">
        <v>164828.54</v>
      </c>
      <c r="R179" s="22">
        <f>Таблица82343[[#This Row],[ПОСТУПИЛО ВЗНОСОВ ПО БАНКОВСКОЙ ВЫПИСКЕ]]-Таблица82343[[#This Row],[Оплачено пени, руб,]]</f>
        <v>150111.58000000002</v>
      </c>
      <c r="S179" s="17">
        <f t="shared" si="3"/>
        <v>-54641.840000000018</v>
      </c>
      <c r="T179" s="44">
        <v>12182.16</v>
      </c>
      <c r="U179" s="47">
        <v>14716.96</v>
      </c>
      <c r="V179" s="17">
        <v>0</v>
      </c>
      <c r="W179" s="17">
        <v>0</v>
      </c>
      <c r="X179" s="17">
        <v>0</v>
      </c>
      <c r="Y179" s="17">
        <v>1274721.5900000001</v>
      </c>
      <c r="Z179" s="17">
        <v>0</v>
      </c>
      <c r="AA179" s="22">
        <v>414339.41999999993</v>
      </c>
      <c r="AB179" s="16">
        <v>1524232.47</v>
      </c>
      <c r="AC179" s="17">
        <v>414339.42</v>
      </c>
      <c r="AD179" s="17">
        <v>0</v>
      </c>
      <c r="AE179" s="3"/>
      <c r="AF179" s="1" t="s">
        <v>609</v>
      </c>
      <c r="AG179" s="1">
        <v>1524232.47</v>
      </c>
    </row>
    <row r="180" spans="2:33" ht="30">
      <c r="B180" s="2" t="s">
        <v>1802</v>
      </c>
      <c r="C180" s="1" t="s">
        <v>612</v>
      </c>
      <c r="D180" s="1" t="s">
        <v>33</v>
      </c>
      <c r="E180" s="1" t="s">
        <v>613</v>
      </c>
      <c r="F180" s="1" t="s">
        <v>614</v>
      </c>
      <c r="G180" s="1" t="s">
        <v>89</v>
      </c>
      <c r="I180" s="1" t="s">
        <v>57</v>
      </c>
      <c r="J180" s="1" t="s">
        <v>429</v>
      </c>
      <c r="K180" s="17">
        <v>3386.8</v>
      </c>
      <c r="L180" s="17">
        <v>0</v>
      </c>
      <c r="M180" s="17">
        <v>9.66</v>
      </c>
      <c r="N180" s="17">
        <v>98149.53</v>
      </c>
      <c r="O18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98149.464000000022</v>
      </c>
      <c r="P180" s="17">
        <f>Таблица82343[[#This Row],[Начисленовзносов  расчетное]]-Таблица82343[[#This Row],[Начислено взносов по отчету УК, руб,]]</f>
        <v>-6.5999999977066182E-2</v>
      </c>
      <c r="Q180" s="17">
        <v>101534.66</v>
      </c>
      <c r="R180" s="22">
        <f>Таблица82343[[#This Row],[ПОСТУПИЛО ВЗНОСОВ ПО БАНКОВСКОЙ ВЫПИСКЕ]]-Таблица82343[[#This Row],[Оплачено пени, руб,]]</f>
        <v>101530.23000000001</v>
      </c>
      <c r="S180" s="17">
        <f t="shared" si="3"/>
        <v>-2660.4700000000116</v>
      </c>
      <c r="T180" s="17">
        <v>724.66</v>
      </c>
      <c r="U180" s="17">
        <v>4.43</v>
      </c>
      <c r="V180" s="17">
        <v>2758.26</v>
      </c>
      <c r="W180" s="17">
        <v>0</v>
      </c>
      <c r="X180" s="17">
        <v>0</v>
      </c>
      <c r="Y180" s="17">
        <v>0</v>
      </c>
      <c r="Z180" s="17">
        <v>0</v>
      </c>
      <c r="AA180" s="22">
        <v>2303224.4</v>
      </c>
      <c r="AB180" s="16">
        <v>2198931.48</v>
      </c>
      <c r="AC180" s="17">
        <v>2303224.4</v>
      </c>
      <c r="AD180" s="17">
        <v>0</v>
      </c>
      <c r="AE180" s="3"/>
      <c r="AF180" s="1" t="s">
        <v>612</v>
      </c>
      <c r="AG180" s="1">
        <v>2198931.48</v>
      </c>
    </row>
    <row r="181" spans="2:33" ht="30">
      <c r="B181" s="2" t="s">
        <v>1802</v>
      </c>
      <c r="C181" s="1" t="s">
        <v>615</v>
      </c>
      <c r="D181" s="1" t="s">
        <v>66</v>
      </c>
      <c r="E181" s="1" t="s">
        <v>404</v>
      </c>
      <c r="F181" s="1" t="s">
        <v>405</v>
      </c>
      <c r="G181" s="1" t="s">
        <v>138</v>
      </c>
      <c r="I181" s="1" t="s">
        <v>70</v>
      </c>
      <c r="J181" s="1" t="s">
        <v>71</v>
      </c>
      <c r="K181" s="17">
        <v>3388.45</v>
      </c>
      <c r="L181" s="17">
        <v>254.4</v>
      </c>
      <c r="M181" s="17">
        <v>9.66</v>
      </c>
      <c r="N181" s="17">
        <f>32739.23+65478.46</f>
        <v>98217.69</v>
      </c>
      <c r="O18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105569.79299999999</v>
      </c>
      <c r="P181" s="17">
        <f>Таблица82343[[#This Row],[Начисленовзносов  расчетное]]-Таблица82343[[#This Row],[Начислено взносов по отчету УК, руб,]]</f>
        <v>7352.1029999999882</v>
      </c>
      <c r="Q181" s="17">
        <v>86337.45</v>
      </c>
      <c r="R181" s="22">
        <f>Таблица82343[[#This Row],[ПОСТУПИЛО ВЗНОСОВ ПО БАНКОВСКОЙ ВЫПИСКЕ]]-Таблица82343[[#This Row],[Оплачено пени, руб,]]</f>
        <v>86090.75</v>
      </c>
      <c r="S181" s="17">
        <f t="shared" si="3"/>
        <v>12987.710000000001</v>
      </c>
      <c r="T181" s="17">
        <v>1107.47</v>
      </c>
      <c r="U181" s="17">
        <v>246.7</v>
      </c>
      <c r="V181" s="17">
        <v>3792.75</v>
      </c>
      <c r="W181" s="17">
        <v>0</v>
      </c>
      <c r="X181" s="17">
        <v>0</v>
      </c>
      <c r="Y181" s="17">
        <v>0</v>
      </c>
      <c r="Z181" s="17">
        <v>0</v>
      </c>
      <c r="AA181" s="22">
        <v>3124863.8000000003</v>
      </c>
      <c r="AB181" s="16">
        <v>3034733.6</v>
      </c>
      <c r="AC181" s="17">
        <v>3124863.8</v>
      </c>
      <c r="AD181" s="17">
        <v>0</v>
      </c>
      <c r="AE181" s="3" t="s">
        <v>81</v>
      </c>
      <c r="AF181" s="1" t="s">
        <v>615</v>
      </c>
      <c r="AG181" s="1">
        <v>3034733.6</v>
      </c>
    </row>
    <row r="182" spans="2:33" ht="30">
      <c r="B182" s="2" t="s">
        <v>1802</v>
      </c>
      <c r="C182" s="1" t="s">
        <v>616</v>
      </c>
      <c r="D182" s="1" t="s">
        <v>33</v>
      </c>
      <c r="E182" s="1" t="s">
        <v>617</v>
      </c>
      <c r="F182" s="1" t="s">
        <v>618</v>
      </c>
      <c r="G182" s="1" t="s">
        <v>619</v>
      </c>
      <c r="I182" s="1" t="s">
        <v>572</v>
      </c>
      <c r="J182" s="1" t="s">
        <v>573</v>
      </c>
      <c r="K182" s="17">
        <v>3391.5</v>
      </c>
      <c r="L182" s="17">
        <v>0</v>
      </c>
      <c r="M182" s="17">
        <v>9.66</v>
      </c>
      <c r="N182" s="17">
        <v>98285.55</v>
      </c>
      <c r="O18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98285.67</v>
      </c>
      <c r="P182" s="17">
        <f>Таблица82343[[#This Row],[Начисленовзносов  расчетное]]-Таблица82343[[#This Row],[Начислено взносов по отчету УК, руб,]]</f>
        <v>0.11999999999534339</v>
      </c>
      <c r="Q182" s="49">
        <v>105863.22</v>
      </c>
      <c r="R182" s="22">
        <f>Таблица82343[[#This Row],[ПОСТУПИЛО ВЗНОСОВ ПО БАНКОВСКОЙ ВЫПИСКЕ]]-Таблица82343[[#This Row],[Оплачено пени, руб,]]</f>
        <v>105856.37</v>
      </c>
      <c r="S182" s="17">
        <f t="shared" si="3"/>
        <v>-3851.8199999999924</v>
      </c>
      <c r="T182" s="17">
        <v>3725.85</v>
      </c>
      <c r="U182" s="17">
        <v>6.85</v>
      </c>
      <c r="V182" s="49">
        <v>3588.52</v>
      </c>
      <c r="W182" s="17">
        <v>0</v>
      </c>
      <c r="X182" s="17">
        <v>0</v>
      </c>
      <c r="Y182" s="17">
        <v>0</v>
      </c>
      <c r="Z182" s="17">
        <v>0</v>
      </c>
      <c r="AA182" s="22">
        <v>2974358</v>
      </c>
      <c r="AB182" s="16">
        <v>2864906.26</v>
      </c>
      <c r="AC182" s="17">
        <v>2974358</v>
      </c>
      <c r="AD182" s="17">
        <v>0</v>
      </c>
      <c r="AE182" s="152"/>
      <c r="AF182" s="1" t="s">
        <v>616</v>
      </c>
      <c r="AG182" s="1">
        <v>2864906.26</v>
      </c>
    </row>
    <row r="183" spans="2:33" ht="30">
      <c r="B183" s="2" t="s">
        <v>1802</v>
      </c>
      <c r="C183" s="1" t="s">
        <v>620</v>
      </c>
      <c r="D183" s="1" t="s">
        <v>33</v>
      </c>
      <c r="E183" s="1" t="s">
        <v>621</v>
      </c>
      <c r="F183" s="1" t="s">
        <v>622</v>
      </c>
      <c r="G183" s="1" t="s">
        <v>623</v>
      </c>
      <c r="I183" s="1" t="s">
        <v>195</v>
      </c>
      <c r="J183" s="1" t="s">
        <v>51</v>
      </c>
      <c r="K183" s="17">
        <v>3122</v>
      </c>
      <c r="L183" s="17">
        <v>219.5</v>
      </c>
      <c r="M183" s="17">
        <v>9.66</v>
      </c>
      <c r="N183" s="146">
        <v>96836.7</v>
      </c>
      <c r="O18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96836.67</v>
      </c>
      <c r="P183" s="17">
        <f>Таблица82343[[#This Row],[Начисленовзносов  расчетное]]-Таблица82343[[#This Row],[Начислено взносов по отчету УК, руб,]]</f>
        <v>-2.9999999998835847E-2</v>
      </c>
      <c r="Q183" s="17">
        <v>95429.72</v>
      </c>
      <c r="R183" s="22">
        <f>Таблица82343[[#This Row],[ПОСТУПИЛО ВЗНОСОВ ПО БАНКОВСКОЙ ВЫПИСКЕ]]-Таблица82343[[#This Row],[Оплачено пени, руб,]]</f>
        <v>94990.11</v>
      </c>
      <c r="S183" s="17">
        <f t="shared" si="3"/>
        <v>10732.089999999997</v>
      </c>
      <c r="T183" s="146">
        <v>9325.11</v>
      </c>
      <c r="U183" s="147">
        <v>439.61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22">
        <v>1790609.57</v>
      </c>
      <c r="AB183" s="16">
        <v>1695179.85</v>
      </c>
      <c r="AC183" s="17">
        <v>1790609.57</v>
      </c>
      <c r="AD183" s="17">
        <v>0</v>
      </c>
      <c r="AE183" s="3"/>
      <c r="AF183" s="1" t="s">
        <v>620</v>
      </c>
      <c r="AG183" s="1">
        <v>1695179.85</v>
      </c>
    </row>
    <row r="184" spans="2:33" ht="30">
      <c r="B184" s="2" t="s">
        <v>1802</v>
      </c>
      <c r="C184" s="1" t="s">
        <v>624</v>
      </c>
      <c r="D184" s="1" t="s">
        <v>33</v>
      </c>
      <c r="E184" s="1" t="s">
        <v>568</v>
      </c>
      <c r="F184" s="1" t="s">
        <v>569</v>
      </c>
      <c r="G184" s="1" t="s">
        <v>218</v>
      </c>
      <c r="I184" s="30" t="s">
        <v>625</v>
      </c>
      <c r="J184" s="30" t="s">
        <v>626</v>
      </c>
      <c r="K184" s="31">
        <v>3176.21</v>
      </c>
      <c r="L184" s="31">
        <v>219.7</v>
      </c>
      <c r="M184" s="31">
        <v>9.66</v>
      </c>
      <c r="N184" s="17">
        <v>98581.03</v>
      </c>
      <c r="O18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98413.471799999999</v>
      </c>
      <c r="P184" s="17">
        <f>Таблица82343[[#This Row],[Начисленовзносов  расчетное]]-Таблица82343[[#This Row],[Начислено взносов по отчету УК, руб,]]</f>
        <v>-167.55819999999949</v>
      </c>
      <c r="Q184" s="17">
        <v>93115.14</v>
      </c>
      <c r="R184" s="22">
        <f>Таблица82343[[#This Row],[ПОСТУПИЛО ВЗНОСОВ ПО БАНКОВСКОЙ ВЫПИСКЕ]]-Таблица82343[[#This Row],[Оплачено пени, руб,]]</f>
        <v>93076.21</v>
      </c>
      <c r="S184" s="17">
        <f t="shared" si="3"/>
        <v>7314.1799999999921</v>
      </c>
      <c r="T184" s="17">
        <v>1848.29</v>
      </c>
      <c r="U184" s="17">
        <v>38.93</v>
      </c>
      <c r="V184" s="17">
        <v>2850.93</v>
      </c>
      <c r="W184" s="17">
        <v>0</v>
      </c>
      <c r="X184" s="17">
        <v>0</v>
      </c>
      <c r="Y184" s="17">
        <v>0</v>
      </c>
      <c r="Z184" s="17">
        <v>0</v>
      </c>
      <c r="AA184" s="22">
        <v>2370499.36</v>
      </c>
      <c r="AB184" s="16">
        <v>2274533.29</v>
      </c>
      <c r="AC184" s="17">
        <v>2370499.36</v>
      </c>
      <c r="AD184" s="17">
        <v>0</v>
      </c>
      <c r="AE184" s="3"/>
      <c r="AF184" s="1" t="s">
        <v>624</v>
      </c>
      <c r="AG184" s="1">
        <v>2274533.29</v>
      </c>
    </row>
    <row r="185" spans="2:33" ht="90">
      <c r="B185" s="2" t="s">
        <v>1802</v>
      </c>
      <c r="C185" s="2" t="s">
        <v>627</v>
      </c>
      <c r="D185" s="1" t="s">
        <v>33</v>
      </c>
      <c r="E185" s="1" t="s">
        <v>165</v>
      </c>
      <c r="F185" s="1" t="s">
        <v>166</v>
      </c>
      <c r="G185" s="1" t="s">
        <v>628</v>
      </c>
      <c r="I185" s="1" t="s">
        <v>629</v>
      </c>
      <c r="J185" s="1" t="s">
        <v>175</v>
      </c>
      <c r="K185" s="17">
        <v>2638.7</v>
      </c>
      <c r="L185" s="17">
        <v>764.2</v>
      </c>
      <c r="M185" s="17">
        <v>9.66</v>
      </c>
      <c r="N185" s="44">
        <v>98616.04</v>
      </c>
      <c r="O18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98616.041999999987</v>
      </c>
      <c r="P185" s="17">
        <f>Таблица82343[[#This Row],[Начисленовзносов  расчетное]]-Таблица82343[[#This Row],[Начислено взносов по отчету УК, руб,]]</f>
        <v>1.999999993131496E-3</v>
      </c>
      <c r="Q185" s="17">
        <v>127918.97</v>
      </c>
      <c r="R185" s="22">
        <f>Таблица82343[[#This Row],[ПОСТУПИЛО ВЗНОСОВ ПО БАНКОВСКОЙ ВЫПИСКЕ]]-Таблица82343[[#This Row],[Оплачено пени, руб,]]</f>
        <v>127746.47</v>
      </c>
      <c r="S185" s="17">
        <f t="shared" si="3"/>
        <v>-26926.160000000007</v>
      </c>
      <c r="T185" s="44">
        <v>2376.77</v>
      </c>
      <c r="U185" s="47">
        <v>172.5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22">
        <v>507466.37</v>
      </c>
      <c r="AB185" s="16">
        <v>379547.4</v>
      </c>
      <c r="AC185" s="17">
        <v>507466.37</v>
      </c>
      <c r="AD185" s="17">
        <v>0</v>
      </c>
      <c r="AE185" s="3" t="s">
        <v>630</v>
      </c>
      <c r="AF185" s="1" t="s">
        <v>627</v>
      </c>
      <c r="AG185" s="1">
        <v>379547.4</v>
      </c>
    </row>
    <row r="186" spans="2:33" ht="30">
      <c r="B186" s="2" t="s">
        <v>1802</v>
      </c>
      <c r="C186" s="1" t="s">
        <v>631</v>
      </c>
      <c r="D186" s="1" t="s">
        <v>33</v>
      </c>
      <c r="E186" s="1" t="s">
        <v>34</v>
      </c>
      <c r="F186" s="1" t="s">
        <v>35</v>
      </c>
      <c r="G186" s="1" t="s">
        <v>432</v>
      </c>
      <c r="I186" s="1" t="s">
        <v>325</v>
      </c>
      <c r="J186" s="1" t="s">
        <v>326</v>
      </c>
      <c r="K186" s="17">
        <v>2571</v>
      </c>
      <c r="L186" s="17">
        <v>157.9</v>
      </c>
      <c r="M186" s="17">
        <v>10.039999999999999</v>
      </c>
      <c r="N186" s="17">
        <v>81484.78</v>
      </c>
      <c r="O18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82194.467999999993</v>
      </c>
      <c r="P186" s="17">
        <f>Таблица82343[[#This Row],[Начисленовзносов  расчетное]]-Таблица82343[[#This Row],[Начислено взносов по отчету УК, руб,]]</f>
        <v>709.68799999999464</v>
      </c>
      <c r="Q186" s="17">
        <v>83052.600000000006</v>
      </c>
      <c r="R186" s="22">
        <f>Таблица82343[[#This Row],[ПОСТУПИЛО ВЗНОСОВ ПО БАНКОВСКОЙ ВЫПИСКЕ]]-Таблица82343[[#This Row],[Оплачено пени, руб,]]</f>
        <v>83030.720000000001</v>
      </c>
      <c r="S186" s="17">
        <f t="shared" si="3"/>
        <v>1499.7899999999977</v>
      </c>
      <c r="T186" s="44">
        <v>3067.61</v>
      </c>
      <c r="U186" s="47">
        <v>21.88</v>
      </c>
      <c r="V186" s="17">
        <v>1151.26</v>
      </c>
      <c r="W186" s="17">
        <v>0</v>
      </c>
      <c r="X186" s="17">
        <v>0</v>
      </c>
      <c r="Y186" s="17">
        <v>1612592.02</v>
      </c>
      <c r="Z186" s="17">
        <v>0</v>
      </c>
      <c r="AA186" s="22">
        <v>77655.320000000065</v>
      </c>
      <c r="AB186" s="16">
        <v>1606043.48</v>
      </c>
      <c r="AC186" s="17">
        <v>77655.320000000007</v>
      </c>
      <c r="AD186" s="17">
        <v>0</v>
      </c>
      <c r="AE186" s="3"/>
      <c r="AF186" s="1" t="s">
        <v>631</v>
      </c>
      <c r="AG186" s="1">
        <v>1606043.48</v>
      </c>
    </row>
    <row r="187" spans="2:33" ht="30">
      <c r="B187" s="2" t="s">
        <v>1802</v>
      </c>
      <c r="C187" s="1" t="s">
        <v>632</v>
      </c>
      <c r="D187" s="1" t="s">
        <v>33</v>
      </c>
      <c r="E187" s="1" t="s">
        <v>84</v>
      </c>
      <c r="F187" s="1" t="s">
        <v>633</v>
      </c>
      <c r="G187" s="1" t="s">
        <v>69</v>
      </c>
      <c r="I187" s="1" t="s">
        <v>634</v>
      </c>
      <c r="J187" s="1" t="s">
        <v>635</v>
      </c>
      <c r="K187" s="17">
        <v>3404.3</v>
      </c>
      <c r="L187" s="17">
        <v>0</v>
      </c>
      <c r="M187" s="17">
        <v>9.66</v>
      </c>
      <c r="N187" s="17">
        <v>98656.61</v>
      </c>
      <c r="O18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98656.614000000016</v>
      </c>
      <c r="P187" s="17">
        <f>Таблица82343[[#This Row],[Начисленовзносов  расчетное]]-Таблица82343[[#This Row],[Начислено взносов по отчету УК, руб,]]</f>
        <v>4.0000000153668225E-3</v>
      </c>
      <c r="Q187" s="17">
        <v>108594.61</v>
      </c>
      <c r="R187" s="22">
        <f>Таблица82343[[#This Row],[ПОСТУПИЛО ВЗНОСОВ ПО БАНКОВСКОЙ ВЫПИСКЕ]]-Таблица82343[[#This Row],[Оплачено пени, руб,]]</f>
        <v>106100.38</v>
      </c>
      <c r="S187" s="17">
        <f t="shared" si="3"/>
        <v>23323.359999999997</v>
      </c>
      <c r="T187" s="17">
        <v>33261.360000000001</v>
      </c>
      <c r="U187" s="17">
        <v>2494.23</v>
      </c>
      <c r="V187" s="17">
        <v>3301.85</v>
      </c>
      <c r="W187" s="17">
        <v>0</v>
      </c>
      <c r="X187" s="17">
        <v>0</v>
      </c>
      <c r="Y187" s="17">
        <v>2891780.25</v>
      </c>
      <c r="Z187" s="17">
        <v>0</v>
      </c>
      <c r="AA187" s="22">
        <v>83634.459999999963</v>
      </c>
      <c r="AB187" s="16">
        <v>2863518.25</v>
      </c>
      <c r="AC187" s="17">
        <v>83634.460000000006</v>
      </c>
      <c r="AD187" s="17">
        <v>0</v>
      </c>
      <c r="AE187" s="3"/>
      <c r="AF187" s="1" t="s">
        <v>632</v>
      </c>
      <c r="AG187" s="1">
        <v>2863518.25</v>
      </c>
    </row>
    <row r="188" spans="2:33" ht="30">
      <c r="B188" s="2" t="s">
        <v>1802</v>
      </c>
      <c r="C188" s="1" t="s">
        <v>636</v>
      </c>
      <c r="D188" s="1" t="s">
        <v>33</v>
      </c>
      <c r="E188" s="1" t="s">
        <v>91</v>
      </c>
      <c r="F188" s="1" t="s">
        <v>92</v>
      </c>
      <c r="G188" s="1" t="s">
        <v>637</v>
      </c>
      <c r="I188" s="1" t="s">
        <v>174</v>
      </c>
      <c r="J188" s="1" t="s">
        <v>175</v>
      </c>
      <c r="K188" s="17">
        <v>3411.3</v>
      </c>
      <c r="L188" s="17">
        <v>0</v>
      </c>
      <c r="M188" s="17">
        <v>9.66</v>
      </c>
      <c r="N188" s="17">
        <v>98857.39</v>
      </c>
      <c r="O18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98859.474000000017</v>
      </c>
      <c r="P188" s="17">
        <f>Таблица82343[[#This Row],[Начисленовзносов  расчетное]]-Таблица82343[[#This Row],[Начислено взносов по отчету УК, руб,]]</f>
        <v>2.0840000000171131</v>
      </c>
      <c r="Q188" s="17">
        <v>130195.54</v>
      </c>
      <c r="R188" s="22">
        <f>Таблица82343[[#This Row],[ПОСТУПИЛО ВЗНОСОВ ПО БАНКОВСКОЙ ВЫПИСКЕ]]-Таблица82343[[#This Row],[Оплачено пени, руб,]]</f>
        <v>130195.54</v>
      </c>
      <c r="S188" s="17">
        <f t="shared" si="3"/>
        <v>-31338.149999999994</v>
      </c>
      <c r="T188" s="17">
        <v>0</v>
      </c>
      <c r="U188" s="17">
        <v>0</v>
      </c>
      <c r="V188" s="17">
        <v>3349.33</v>
      </c>
      <c r="W188" s="17">
        <v>0</v>
      </c>
      <c r="X188" s="17">
        <v>0</v>
      </c>
      <c r="Y188" s="17">
        <v>0</v>
      </c>
      <c r="Z188" s="17">
        <v>0</v>
      </c>
      <c r="AA188" s="22">
        <v>562552.65</v>
      </c>
      <c r="AB188" s="16">
        <v>429007.78</v>
      </c>
      <c r="AC188" s="17">
        <v>562552.65</v>
      </c>
      <c r="AD188" s="17">
        <v>0</v>
      </c>
      <c r="AE188" s="3"/>
      <c r="AF188" s="1" t="s">
        <v>636</v>
      </c>
      <c r="AG188" s="1">
        <v>429007.78</v>
      </c>
    </row>
    <row r="189" spans="2:33" ht="30">
      <c r="B189" s="2" t="s">
        <v>1802</v>
      </c>
      <c r="C189" s="1" t="s">
        <v>638</v>
      </c>
      <c r="D189" s="1" t="s">
        <v>33</v>
      </c>
      <c r="E189" s="1" t="s">
        <v>639</v>
      </c>
      <c r="F189" s="1" t="s">
        <v>640</v>
      </c>
      <c r="G189" s="1" t="s">
        <v>292</v>
      </c>
      <c r="I189" s="1" t="s">
        <v>195</v>
      </c>
      <c r="J189" s="1" t="s">
        <v>51</v>
      </c>
      <c r="K189" s="17">
        <v>4091.5</v>
      </c>
      <c r="L189" s="17">
        <v>127.3</v>
      </c>
      <c r="M189" s="17">
        <v>9.66</v>
      </c>
      <c r="N189" s="17">
        <v>122260.77</v>
      </c>
      <c r="O18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122260.82400000002</v>
      </c>
      <c r="P189" s="17">
        <f>Таблица82343[[#This Row],[Начисленовзносов  расчетное]]-Таблица82343[[#This Row],[Начислено взносов по отчету УК, руб,]]</f>
        <v>5.4000000018277206E-2</v>
      </c>
      <c r="Q189" s="17">
        <v>105947.54</v>
      </c>
      <c r="R189" s="22">
        <f>Таблица82343[[#This Row],[ПОСТУПИЛО ВЗНОСОВ ПО БАНКОВСКОЙ ВЫПИСКЕ]]-Таблица82343[[#This Row],[Оплачено пени, руб,]]</f>
        <v>105799.12</v>
      </c>
      <c r="S189" s="17">
        <f t="shared" si="3"/>
        <v>19215.400000000009</v>
      </c>
      <c r="T189" s="17">
        <v>2902.17</v>
      </c>
      <c r="U189" s="17">
        <v>148.41999999999999</v>
      </c>
      <c r="V189" s="17">
        <v>0</v>
      </c>
      <c r="W189" s="17">
        <v>0</v>
      </c>
      <c r="X189" s="17">
        <v>0</v>
      </c>
      <c r="Y189" s="17">
        <v>2240000</v>
      </c>
      <c r="Z189" s="17">
        <v>0</v>
      </c>
      <c r="AA189" s="22">
        <v>921158.28000000026</v>
      </c>
      <c r="AB189" s="16">
        <v>3055210.74</v>
      </c>
      <c r="AC189" s="17">
        <v>921158.28</v>
      </c>
      <c r="AD189" s="17">
        <v>0</v>
      </c>
      <c r="AE189" s="3"/>
      <c r="AF189" s="1" t="s">
        <v>638</v>
      </c>
      <c r="AG189" s="1">
        <v>3055210.74</v>
      </c>
    </row>
    <row r="190" spans="2:33" ht="30">
      <c r="B190" s="2" t="s">
        <v>1802</v>
      </c>
      <c r="C190" s="1" t="s">
        <v>641</v>
      </c>
      <c r="D190" s="1" t="s">
        <v>33</v>
      </c>
      <c r="E190" s="1" t="s">
        <v>642</v>
      </c>
      <c r="F190" s="1" t="s">
        <v>643</v>
      </c>
      <c r="G190" s="1" t="s">
        <v>644</v>
      </c>
      <c r="I190" s="1" t="s">
        <v>157</v>
      </c>
      <c r="J190" s="1" t="s">
        <v>158</v>
      </c>
      <c r="K190" s="17">
        <v>3415.7</v>
      </c>
      <c r="L190" s="17">
        <v>0</v>
      </c>
      <c r="M190" s="17">
        <v>9.66</v>
      </c>
      <c r="N190" s="17">
        <v>98986.99</v>
      </c>
      <c r="O19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98986.98599999999</v>
      </c>
      <c r="P190" s="17">
        <f>Таблица82343[[#This Row],[Начисленовзносов  расчетное]]-Таблица82343[[#This Row],[Начислено взносов по отчету УК, руб,]]</f>
        <v>-4.0000000153668225E-3</v>
      </c>
      <c r="Q190" s="17">
        <v>106579.14</v>
      </c>
      <c r="R190" s="22">
        <f>Таблица82343[[#This Row],[ПОСТУПИЛО ВЗНОСОВ ПО БАНКОВСКОЙ ВЫПИСКЕ]]-Таблица82343[[#This Row],[Оплачено пени, руб,]]</f>
        <v>105364.56999999999</v>
      </c>
      <c r="S190" s="17">
        <f t="shared" si="3"/>
        <v>-5765.7299999999868</v>
      </c>
      <c r="T190" s="17">
        <v>1826.42</v>
      </c>
      <c r="U190" s="17">
        <v>1214.57</v>
      </c>
      <c r="V190" s="17">
        <v>2263.7600000000002</v>
      </c>
      <c r="W190" s="17">
        <v>0</v>
      </c>
      <c r="X190" s="17">
        <v>0</v>
      </c>
      <c r="Y190" s="17">
        <v>0</v>
      </c>
      <c r="Z190" s="17">
        <v>0</v>
      </c>
      <c r="AA190" s="22">
        <v>1909581.65</v>
      </c>
      <c r="AB190" s="16">
        <v>1800738.75</v>
      </c>
      <c r="AC190" s="17">
        <v>1909581.65</v>
      </c>
      <c r="AD190" s="17">
        <v>0</v>
      </c>
      <c r="AE190" s="3"/>
      <c r="AF190" s="1" t="s">
        <v>641</v>
      </c>
      <c r="AG190" s="1">
        <v>1800738.75</v>
      </c>
    </row>
    <row r="191" spans="2:33" ht="30">
      <c r="B191" s="2" t="s">
        <v>1802</v>
      </c>
      <c r="C191" s="1" t="s">
        <v>645</v>
      </c>
      <c r="D191" s="1" t="s">
        <v>33</v>
      </c>
      <c r="E191" s="1" t="s">
        <v>563</v>
      </c>
      <c r="F191" s="1" t="s">
        <v>564</v>
      </c>
      <c r="G191" s="1" t="s">
        <v>603</v>
      </c>
      <c r="I191" s="1" t="s">
        <v>238</v>
      </c>
      <c r="J191" s="1" t="s">
        <v>239</v>
      </c>
      <c r="K191" s="17">
        <v>3368.3</v>
      </c>
      <c r="L191" s="17">
        <v>98.7</v>
      </c>
      <c r="M191" s="17">
        <v>9.66</v>
      </c>
      <c r="N191" s="44">
        <v>100473.78</v>
      </c>
      <c r="O19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100473.66</v>
      </c>
      <c r="P191" s="17">
        <f>Таблица82343[[#This Row],[Начисленовзносов  расчетное]]-Таблица82343[[#This Row],[Начислено взносов по отчету УК, руб,]]</f>
        <v>-0.11999999999534339</v>
      </c>
      <c r="Q191" s="17">
        <v>106459.39</v>
      </c>
      <c r="R191" s="22">
        <f>Таблица82343[[#This Row],[ПОСТУПИЛО ВЗНОСОВ ПО БАНКОВСКОЙ ВЫПИСКЕ]]-Таблица82343[[#This Row],[Оплачено пени, руб,]]</f>
        <v>106421.29</v>
      </c>
      <c r="S191" s="17">
        <f t="shared" si="3"/>
        <v>-5161.979999999995</v>
      </c>
      <c r="T191" s="44">
        <v>823.63</v>
      </c>
      <c r="U191" s="47">
        <v>38.1</v>
      </c>
      <c r="V191" s="17">
        <v>0</v>
      </c>
      <c r="W191" s="17">
        <v>0</v>
      </c>
      <c r="X191" s="17">
        <v>0</v>
      </c>
      <c r="Y191" s="17">
        <v>0</v>
      </c>
      <c r="Z191" s="17">
        <v>0</v>
      </c>
      <c r="AA191" s="22">
        <v>1435235</v>
      </c>
      <c r="AB191" s="16">
        <v>1328775.6100000001</v>
      </c>
      <c r="AC191" s="17">
        <v>1435235</v>
      </c>
      <c r="AD191" s="17">
        <v>0</v>
      </c>
      <c r="AE191" s="3"/>
      <c r="AF191" s="1" t="s">
        <v>645</v>
      </c>
      <c r="AG191" s="1">
        <v>1328775.6100000001</v>
      </c>
    </row>
    <row r="192" spans="2:33" ht="30">
      <c r="B192" s="2" t="s">
        <v>1802</v>
      </c>
      <c r="C192" s="1" t="s">
        <v>646</v>
      </c>
      <c r="D192" s="1" t="s">
        <v>83</v>
      </c>
      <c r="E192" s="1" t="s">
        <v>313</v>
      </c>
      <c r="F192" s="1" t="s">
        <v>314</v>
      </c>
      <c r="G192" s="1" t="s">
        <v>647</v>
      </c>
      <c r="I192" s="1" t="s">
        <v>226</v>
      </c>
      <c r="J192" s="1" t="s">
        <v>227</v>
      </c>
      <c r="K192" s="17">
        <v>3265.6</v>
      </c>
      <c r="L192" s="17">
        <v>0</v>
      </c>
      <c r="M192" s="17">
        <v>9.66</v>
      </c>
      <c r="N192" s="17">
        <v>94637.13</v>
      </c>
      <c r="O19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94637.087999999989</v>
      </c>
      <c r="P192" s="17">
        <f>Таблица82343[[#This Row],[Начисленовзносов  расчетное]]-Таблица82343[[#This Row],[Начислено взносов по отчету УК, руб,]]</f>
        <v>-4.2000000015832484E-2</v>
      </c>
      <c r="Q192" s="17">
        <v>87906.58</v>
      </c>
      <c r="R192" s="22">
        <f>Таблица82343[[#This Row],[ПОСТУПИЛО ВЗНОСОВ ПО БАНКОВСКОЙ ВЫПИСКЕ]]-Таблица82343[[#This Row],[Оплачено пени, руб,]]</f>
        <v>87906.58</v>
      </c>
      <c r="S192" s="17">
        <f t="shared" si="3"/>
        <v>12574.360000000004</v>
      </c>
      <c r="T192" s="17">
        <v>5843.81</v>
      </c>
      <c r="U192" s="17">
        <v>0</v>
      </c>
      <c r="V192" s="17">
        <v>0</v>
      </c>
      <c r="W192" s="17">
        <v>0</v>
      </c>
      <c r="X192" s="17">
        <v>0</v>
      </c>
      <c r="Y192" s="17">
        <v>0</v>
      </c>
      <c r="Z192" s="17">
        <v>0</v>
      </c>
      <c r="AA192" s="22">
        <v>1537676.57</v>
      </c>
      <c r="AB192" s="16">
        <v>1449769.99</v>
      </c>
      <c r="AC192" s="17">
        <v>1537676.57</v>
      </c>
      <c r="AD192" s="17">
        <v>0</v>
      </c>
      <c r="AE192" s="3"/>
      <c r="AF192" s="1" t="s">
        <v>646</v>
      </c>
      <c r="AG192" s="1">
        <v>1449769.99</v>
      </c>
    </row>
    <row r="193" spans="2:33" ht="75">
      <c r="B193" s="2" t="s">
        <v>1802</v>
      </c>
      <c r="C193" s="1" t="s">
        <v>648</v>
      </c>
      <c r="D193" s="1" t="s">
        <v>33</v>
      </c>
      <c r="E193" s="1" t="s">
        <v>454</v>
      </c>
      <c r="F193" s="1" t="s">
        <v>455</v>
      </c>
      <c r="G193" s="1" t="s">
        <v>138</v>
      </c>
      <c r="I193" s="1" t="s">
        <v>157</v>
      </c>
      <c r="J193" s="30" t="s">
        <v>158</v>
      </c>
      <c r="K193" s="17">
        <v>3123.9</v>
      </c>
      <c r="L193" s="17">
        <v>201.6</v>
      </c>
      <c r="M193" s="17">
        <v>10.039999999999999</v>
      </c>
      <c r="N193" s="17">
        <v>100164.06</v>
      </c>
      <c r="O19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100164.06</v>
      </c>
      <c r="P193" s="17">
        <f>Таблица82343[[#This Row],[Начисленовзносов  расчетное]]-Таблица82343[[#This Row],[Начислено взносов по отчету УК, руб,]]</f>
        <v>0</v>
      </c>
      <c r="Q193" s="17">
        <v>111100.49</v>
      </c>
      <c r="R193" s="22">
        <f>Таблица82343[[#This Row],[ПОСТУПИЛО ВЗНОСОВ ПО БАНКОВСКОЙ ВЫПИСКЕ]]-Таблица82343[[#This Row],[Оплачено пени, руб,]]</f>
        <v>109352.41</v>
      </c>
      <c r="S193" s="17">
        <f t="shared" si="3"/>
        <v>-12368.470000000007</v>
      </c>
      <c r="T193" s="17">
        <v>-1432.04</v>
      </c>
      <c r="U193" s="17">
        <v>1748.08</v>
      </c>
      <c r="V193" s="17">
        <v>1684.33</v>
      </c>
      <c r="W193" s="17">
        <v>0</v>
      </c>
      <c r="X193" s="17">
        <v>0</v>
      </c>
      <c r="Y193" s="17">
        <v>0</v>
      </c>
      <c r="Z193" s="17">
        <v>0</v>
      </c>
      <c r="AA193" s="22">
        <v>1444629.25</v>
      </c>
      <c r="AB193" s="16">
        <v>1331844.43</v>
      </c>
      <c r="AC193" s="17">
        <v>1444629.25</v>
      </c>
      <c r="AD193" s="17">
        <v>0</v>
      </c>
      <c r="AE193" s="3" t="s">
        <v>649</v>
      </c>
      <c r="AF193" s="1" t="s">
        <v>648</v>
      </c>
      <c r="AG193" s="1">
        <v>1331844.43</v>
      </c>
    </row>
    <row r="194" spans="2:33" ht="30">
      <c r="B194" s="2" t="s">
        <v>1802</v>
      </c>
      <c r="C194" s="1" t="s">
        <v>650</v>
      </c>
      <c r="D194" s="1" t="s">
        <v>66</v>
      </c>
      <c r="E194" s="1" t="s">
        <v>140</v>
      </c>
      <c r="F194" s="1" t="s">
        <v>141</v>
      </c>
      <c r="G194" s="1" t="s">
        <v>188</v>
      </c>
      <c r="I194" s="1" t="s">
        <v>106</v>
      </c>
      <c r="J194" s="1" t="s">
        <v>107</v>
      </c>
      <c r="K194" s="17">
        <v>3460.3</v>
      </c>
      <c r="L194" s="17">
        <v>0</v>
      </c>
      <c r="M194" s="17">
        <v>9.66</v>
      </c>
      <c r="N194" s="17">
        <v>100282.29</v>
      </c>
      <c r="O19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100279.49400000002</v>
      </c>
      <c r="P194" s="17">
        <f>Таблица82343[[#This Row],[Начисленовзносов  расчетное]]-Таблица82343[[#This Row],[Начислено взносов по отчету УК, руб,]]</f>
        <v>-2.7959999999729916</v>
      </c>
      <c r="Q194" s="49">
        <v>121018.76</v>
      </c>
      <c r="R194" s="22">
        <f>Таблица82343[[#This Row],[ПОСТУПИЛО ВЗНОСОВ ПО БАНКОВСКОЙ ВЫПИСКЕ]]-Таблица82343[[#This Row],[Оплачено пени, руб,]]</f>
        <v>121018.76</v>
      </c>
      <c r="S194" s="17">
        <f t="shared" si="3"/>
        <v>-19810.89</v>
      </c>
      <c r="T194" s="17">
        <v>925.58</v>
      </c>
      <c r="U194" s="17">
        <v>0</v>
      </c>
      <c r="V194" s="17">
        <v>20492.77</v>
      </c>
      <c r="W194" s="17">
        <v>0</v>
      </c>
      <c r="X194" s="17">
        <v>0</v>
      </c>
      <c r="Y194" s="17">
        <v>0</v>
      </c>
      <c r="Z194" s="17">
        <v>0</v>
      </c>
      <c r="AA194" s="22">
        <v>2846974.3499999996</v>
      </c>
      <c r="AB194" s="16">
        <v>2705462.82</v>
      </c>
      <c r="AC194" s="17">
        <v>2846974.35</v>
      </c>
      <c r="AD194" s="17">
        <v>0</v>
      </c>
      <c r="AE194" s="3"/>
      <c r="AF194" s="1" t="s">
        <v>650</v>
      </c>
      <c r="AG194" s="1">
        <v>2705462.82</v>
      </c>
    </row>
    <row r="195" spans="2:33" ht="30">
      <c r="B195" s="2" t="s">
        <v>1802</v>
      </c>
      <c r="C195" s="1" t="s">
        <v>651</v>
      </c>
      <c r="D195" s="1" t="s">
        <v>33</v>
      </c>
      <c r="E195" s="1" t="s">
        <v>617</v>
      </c>
      <c r="F195" s="1" t="s">
        <v>618</v>
      </c>
      <c r="G195" s="1" t="s">
        <v>128</v>
      </c>
      <c r="I195" s="1" t="s">
        <v>174</v>
      </c>
      <c r="J195" s="1" t="s">
        <v>175</v>
      </c>
      <c r="K195" s="17">
        <v>3461.7</v>
      </c>
      <c r="L195" s="17">
        <v>0</v>
      </c>
      <c r="M195" s="17">
        <v>9.66</v>
      </c>
      <c r="N195" s="17">
        <v>100099.6</v>
      </c>
      <c r="O19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100320.06599999999</v>
      </c>
      <c r="P195" s="17">
        <f>Таблица82343[[#This Row],[Начисленовзносов  расчетное]]-Таблица82343[[#This Row],[Начислено взносов по отчету УК, руб,]]</f>
        <v>220.4659999999858</v>
      </c>
      <c r="Q195" s="17">
        <v>101370.48</v>
      </c>
      <c r="R195" s="22">
        <f>Таблица82343[[#This Row],[ПОСТУПИЛО ВЗНОСОВ ПО БАНКОВСКОЙ ВЫПИСКЕ]]-Таблица82343[[#This Row],[Оплачено пени, руб,]]</f>
        <v>101370.48</v>
      </c>
      <c r="S195" s="17">
        <f t="shared" si="3"/>
        <v>-1270.8799999999901</v>
      </c>
      <c r="T195" s="17">
        <v>0</v>
      </c>
      <c r="U195" s="17">
        <v>0</v>
      </c>
      <c r="V195" s="17">
        <v>3746.15</v>
      </c>
      <c r="W195" s="17">
        <v>0</v>
      </c>
      <c r="X195" s="17">
        <v>0</v>
      </c>
      <c r="Y195" s="17">
        <v>0</v>
      </c>
      <c r="Z195" s="17">
        <v>0</v>
      </c>
      <c r="AA195" s="22">
        <v>3100302.01</v>
      </c>
      <c r="AB195" s="16">
        <v>2995185.38</v>
      </c>
      <c r="AC195" s="17">
        <v>3100302.01</v>
      </c>
      <c r="AD195" s="17">
        <v>0</v>
      </c>
      <c r="AE195" s="3"/>
      <c r="AF195" s="1" t="s">
        <v>651</v>
      </c>
      <c r="AG195" s="1">
        <v>2995185.38</v>
      </c>
    </row>
    <row r="196" spans="2:33" ht="30">
      <c r="B196" s="2" t="s">
        <v>1802</v>
      </c>
      <c r="C196" s="1" t="s">
        <v>652</v>
      </c>
      <c r="D196" s="1" t="s">
        <v>33</v>
      </c>
      <c r="E196" s="1" t="s">
        <v>563</v>
      </c>
      <c r="F196" s="1" t="s">
        <v>564</v>
      </c>
      <c r="G196" s="1" t="s">
        <v>414</v>
      </c>
      <c r="I196" s="1" t="s">
        <v>238</v>
      </c>
      <c r="J196" s="1" t="s">
        <v>239</v>
      </c>
      <c r="K196" s="17">
        <v>3469.8</v>
      </c>
      <c r="L196" s="17">
        <v>0</v>
      </c>
      <c r="M196" s="17">
        <v>9.66</v>
      </c>
      <c r="N196" s="44">
        <v>100554.83</v>
      </c>
      <c r="O19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100554.80400000002</v>
      </c>
      <c r="P196" s="17">
        <f>Таблица82343[[#This Row],[Начисленовзносов  расчетное]]-Таблица82343[[#This Row],[Начислено взносов по отчету УК, руб,]]</f>
        <v>-2.5999999983469024E-2</v>
      </c>
      <c r="Q196" s="49">
        <v>111673.01</v>
      </c>
      <c r="R196" s="22">
        <f>Таблица82343[[#This Row],[ПОСТУПИЛО ВЗНОСОВ ПО БАНКОВСКОЙ ВЫПИСКЕ]]-Таблица82343[[#This Row],[Оплачено пени, руб,]]</f>
        <v>111510.65999999999</v>
      </c>
      <c r="S196" s="17">
        <f t="shared" si="3"/>
        <v>-11112.459999999988</v>
      </c>
      <c r="T196" s="44">
        <v>5.72</v>
      </c>
      <c r="U196" s="47">
        <v>162.35</v>
      </c>
      <c r="V196" s="17">
        <v>2350.84</v>
      </c>
      <c r="W196" s="17">
        <v>0</v>
      </c>
      <c r="X196" s="17">
        <v>0</v>
      </c>
      <c r="Y196" s="17">
        <v>0</v>
      </c>
      <c r="Z196" s="17">
        <v>0</v>
      </c>
      <c r="AA196" s="22">
        <v>1986669.6400000001</v>
      </c>
      <c r="AB196" s="16">
        <v>1872645.79</v>
      </c>
      <c r="AC196" s="17">
        <v>1986669.64</v>
      </c>
      <c r="AD196" s="17">
        <v>0</v>
      </c>
      <c r="AE196" s="3"/>
      <c r="AF196" s="1" t="s">
        <v>652</v>
      </c>
      <c r="AG196" s="1">
        <v>1872645.79</v>
      </c>
    </row>
    <row r="197" spans="2:33" ht="30">
      <c r="B197" s="2" t="s">
        <v>1802</v>
      </c>
      <c r="C197" s="1" t="s">
        <v>653</v>
      </c>
      <c r="D197" s="1" t="s">
        <v>33</v>
      </c>
      <c r="E197" s="1" t="s">
        <v>563</v>
      </c>
      <c r="F197" s="1" t="s">
        <v>564</v>
      </c>
      <c r="G197" s="1" t="s">
        <v>162</v>
      </c>
      <c r="I197" s="1" t="s">
        <v>238</v>
      </c>
      <c r="J197" s="1">
        <v>2462048307</v>
      </c>
      <c r="K197" s="17">
        <v>3470.9</v>
      </c>
      <c r="L197" s="17">
        <v>0</v>
      </c>
      <c r="M197" s="17">
        <v>9.66</v>
      </c>
      <c r="N197" s="148">
        <v>100586.73</v>
      </c>
      <c r="O19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100586.68200000002</v>
      </c>
      <c r="P197" s="17">
        <f>Таблица82343[[#This Row],[Начисленовзносов  расчетное]]-Таблица82343[[#This Row],[Начислено взносов по отчету УК, руб,]]</f>
        <v>-4.7999999980675057E-2</v>
      </c>
      <c r="Q197" s="49">
        <v>138291.10999999999</v>
      </c>
      <c r="R197" s="22">
        <f>Таблица82343[[#This Row],[ПОСТУПИЛО ВЗНОСОВ ПО БАНКОВСКОЙ ВЫПИСКЕ]]-Таблица82343[[#This Row],[Оплачено пени, руб,]]</f>
        <v>130088.88999999998</v>
      </c>
      <c r="S197" s="17">
        <f t="shared" si="3"/>
        <v>-37072.779999999992</v>
      </c>
      <c r="T197" s="148">
        <v>631.6</v>
      </c>
      <c r="U197" s="144">
        <v>8202.2199999999993</v>
      </c>
      <c r="V197" s="17">
        <v>1631.44</v>
      </c>
      <c r="W197" s="17">
        <v>0</v>
      </c>
      <c r="X197" s="17">
        <v>0</v>
      </c>
      <c r="Y197" s="17">
        <v>0</v>
      </c>
      <c r="Z197" s="17">
        <v>0</v>
      </c>
      <c r="AA197" s="22">
        <v>1436581.96</v>
      </c>
      <c r="AB197" s="16">
        <v>1296659.4099999999</v>
      </c>
      <c r="AC197" s="17">
        <v>1436581.96</v>
      </c>
      <c r="AD197" s="17">
        <v>0</v>
      </c>
      <c r="AE197" s="3"/>
      <c r="AF197" s="1" t="s">
        <v>653</v>
      </c>
      <c r="AG197" s="1">
        <v>1296659.4099999999</v>
      </c>
    </row>
    <row r="198" spans="2:33" ht="45">
      <c r="B198" s="2" t="s">
        <v>1802</v>
      </c>
      <c r="C198" s="1" t="s">
        <v>654</v>
      </c>
      <c r="D198" s="1" t="s">
        <v>33</v>
      </c>
      <c r="E198" s="1" t="s">
        <v>342</v>
      </c>
      <c r="F198" s="1" t="s">
        <v>343</v>
      </c>
      <c r="G198" s="1" t="s">
        <v>655</v>
      </c>
      <c r="I198" s="1" t="s">
        <v>195</v>
      </c>
      <c r="J198" s="1" t="s">
        <v>51</v>
      </c>
      <c r="K198" s="17">
        <v>3563.9</v>
      </c>
      <c r="L198" s="17">
        <v>870.2</v>
      </c>
      <c r="M198" s="17">
        <v>9.66</v>
      </c>
      <c r="N198" s="17">
        <v>128500.26</v>
      </c>
      <c r="O19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128500.21800000001</v>
      </c>
      <c r="P198" s="17">
        <f>Таблица82343[[#This Row],[Начисленовзносов  расчетное]]-Таблица82343[[#This Row],[Начислено взносов по отчету УК, руб,]]</f>
        <v>-4.1999999986728653E-2</v>
      </c>
      <c r="Q198" s="49">
        <v>154330.04</v>
      </c>
      <c r="R198" s="22">
        <f>Таблица82343[[#This Row],[ПОСТУПИЛО ВЗНОСОВ ПО БАНКОВСКОЙ ВЫПИСКЕ]]-Таблица82343[[#This Row],[Оплачено пени, руб,]]</f>
        <v>148022.61000000002</v>
      </c>
      <c r="S198" s="17">
        <f t="shared" si="3"/>
        <v>-20520.49000000002</v>
      </c>
      <c r="T198" s="17">
        <v>5309.29</v>
      </c>
      <c r="U198" s="17">
        <v>6307.43</v>
      </c>
      <c r="V198" s="17">
        <v>2918.18</v>
      </c>
      <c r="W198" s="17">
        <v>0</v>
      </c>
      <c r="X198" s="17">
        <v>0</v>
      </c>
      <c r="Y198" s="17">
        <v>0</v>
      </c>
      <c r="Z198" s="17">
        <v>0</v>
      </c>
      <c r="AA198" s="22">
        <v>2479641.25</v>
      </c>
      <c r="AB198" s="16">
        <v>2322393.0299999998</v>
      </c>
      <c r="AC198" s="17">
        <v>2479641.25</v>
      </c>
      <c r="AD198" s="17">
        <v>0</v>
      </c>
      <c r="AE198" s="3"/>
      <c r="AF198" s="1" t="s">
        <v>654</v>
      </c>
      <c r="AG198" s="1">
        <v>2322393.0299999998</v>
      </c>
    </row>
    <row r="199" spans="2:33" ht="30">
      <c r="B199" s="2" t="s">
        <v>1802</v>
      </c>
      <c r="C199" s="1" t="s">
        <v>656</v>
      </c>
      <c r="D199" s="1" t="s">
        <v>33</v>
      </c>
      <c r="E199" s="1" t="s">
        <v>563</v>
      </c>
      <c r="F199" s="1" t="s">
        <v>564</v>
      </c>
      <c r="G199" s="1" t="s">
        <v>75</v>
      </c>
      <c r="I199" s="1" t="s">
        <v>238</v>
      </c>
      <c r="J199" s="1" t="s">
        <v>239</v>
      </c>
      <c r="K199" s="17">
        <v>3479.7</v>
      </c>
      <c r="L199" s="17">
        <v>0</v>
      </c>
      <c r="M199" s="17">
        <v>9.66</v>
      </c>
      <c r="N199" s="44">
        <v>100841.67</v>
      </c>
      <c r="O19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100841.70599999999</v>
      </c>
      <c r="P199" s="17">
        <f>Таблица82343[[#This Row],[Начисленовзносов  расчетное]]-Таблица82343[[#This Row],[Начислено взносов по отчету УК, руб,]]</f>
        <v>3.599999999278225E-2</v>
      </c>
      <c r="Q199" s="17">
        <v>98245.64</v>
      </c>
      <c r="R199" s="22">
        <f>Таблица82343[[#This Row],[ПОСТУПИЛО ВЗНОСОВ ПО БАНКОВСКОЙ ВЫПИСКЕ]]-Таблица82343[[#This Row],[Оплачено пени, руб,]]</f>
        <v>98155.04</v>
      </c>
      <c r="S199" s="17">
        <f t="shared" si="3"/>
        <v>3189.5700000000047</v>
      </c>
      <c r="T199" s="44">
        <v>593.54</v>
      </c>
      <c r="U199" s="47">
        <v>90.6</v>
      </c>
      <c r="V199" s="17">
        <v>2151.0500000000002</v>
      </c>
      <c r="W199" s="17">
        <v>0</v>
      </c>
      <c r="X199" s="17">
        <v>0</v>
      </c>
      <c r="Y199" s="17">
        <v>0</v>
      </c>
      <c r="Z199" s="17">
        <v>0</v>
      </c>
      <c r="AA199" s="22">
        <v>1813445.91</v>
      </c>
      <c r="AB199" s="16">
        <v>1713049.22</v>
      </c>
      <c r="AC199" s="17">
        <v>1813445.91</v>
      </c>
      <c r="AD199" s="17">
        <v>0</v>
      </c>
      <c r="AE199" s="3"/>
      <c r="AF199" s="1" t="s">
        <v>656</v>
      </c>
      <c r="AG199" s="1">
        <v>1713049.22</v>
      </c>
    </row>
    <row r="200" spans="2:33" ht="30">
      <c r="B200" s="2" t="s">
        <v>1802</v>
      </c>
      <c r="C200" s="1" t="s">
        <v>657</v>
      </c>
      <c r="D200" s="1" t="s">
        <v>83</v>
      </c>
      <c r="E200" s="1" t="s">
        <v>183</v>
      </c>
      <c r="F200" s="1" t="s">
        <v>184</v>
      </c>
      <c r="G200" s="1" t="s">
        <v>658</v>
      </c>
      <c r="I200" s="30" t="s">
        <v>180</v>
      </c>
      <c r="J200" s="1" t="s">
        <v>181</v>
      </c>
      <c r="K200" s="17">
        <v>2644.4</v>
      </c>
      <c r="L200" s="17">
        <v>856.3</v>
      </c>
      <c r="M200" s="17">
        <v>9.66</v>
      </c>
      <c r="N200" s="17">
        <v>101450.19</v>
      </c>
      <c r="O20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101450.28599999999</v>
      </c>
      <c r="P200" s="17">
        <f>Таблица82343[[#This Row],[Начисленовзносов  расчетное]]-Таблица82343[[#This Row],[Начислено взносов по отчету УК, руб,]]</f>
        <v>9.5999999990453944E-2</v>
      </c>
      <c r="Q200" s="17">
        <v>107001.69</v>
      </c>
      <c r="R200" s="22">
        <f>Таблица82343[[#This Row],[ПОСТУПИЛО ВЗНОСОВ ПО БАНКОВСКОЙ ВЫПИСКЕ]]-Таблица82343[[#This Row],[Оплачено пени, руб,]]</f>
        <v>107001.69</v>
      </c>
      <c r="S200" s="17">
        <f t="shared" si="3"/>
        <v>2083.59</v>
      </c>
      <c r="T200" s="17">
        <v>7635.09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22">
        <v>3446596.59</v>
      </c>
      <c r="AB200" s="16">
        <v>3339594.9</v>
      </c>
      <c r="AC200" s="17">
        <v>3446596.59</v>
      </c>
      <c r="AD200" s="17">
        <v>0</v>
      </c>
      <c r="AE200" s="3"/>
      <c r="AF200" s="1" t="s">
        <v>657</v>
      </c>
      <c r="AG200" s="1">
        <v>3339594.9</v>
      </c>
    </row>
    <row r="201" spans="2:33" ht="45">
      <c r="B201" s="2" t="s">
        <v>1802</v>
      </c>
      <c r="C201" s="1" t="s">
        <v>659</v>
      </c>
      <c r="D201" s="1" t="s">
        <v>33</v>
      </c>
      <c r="E201" s="1" t="s">
        <v>342</v>
      </c>
      <c r="F201" s="1" t="s">
        <v>343</v>
      </c>
      <c r="G201" s="1" t="s">
        <v>660</v>
      </c>
      <c r="I201" s="1" t="s">
        <v>195</v>
      </c>
      <c r="J201" s="1" t="s">
        <v>51</v>
      </c>
      <c r="K201" s="17">
        <v>2798.1</v>
      </c>
      <c r="L201" s="17">
        <v>1774.5</v>
      </c>
      <c r="M201" s="17">
        <v>9.66</v>
      </c>
      <c r="N201" s="17">
        <v>132513.9</v>
      </c>
      <c r="O20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132513.948</v>
      </c>
      <c r="P201" s="17">
        <f>Таблица82343[[#This Row],[Начисленовзносов  расчетное]]-Таблица82343[[#This Row],[Начислено взносов по отчету УК, руб,]]</f>
        <v>4.8000000009778887E-2</v>
      </c>
      <c r="Q201" s="49">
        <v>549327.57999999996</v>
      </c>
      <c r="R201" s="22">
        <f>Таблица82343[[#This Row],[ПОСТУПИЛО ВЗНОСОВ ПО БАНКОВСКОЙ ВЫПИСКЕ]]-Таблица82343[[#This Row],[Оплачено пени, руб,]]</f>
        <v>549327.57999999996</v>
      </c>
      <c r="S201" s="17">
        <f t="shared" si="3"/>
        <v>-412061.73999999993</v>
      </c>
      <c r="T201" s="17">
        <v>4751.9399999999996</v>
      </c>
      <c r="U201" s="17">
        <v>0</v>
      </c>
      <c r="V201" s="17">
        <v>2865.21</v>
      </c>
      <c r="W201" s="17">
        <v>0</v>
      </c>
      <c r="X201" s="17">
        <v>0</v>
      </c>
      <c r="Y201" s="17">
        <v>0</v>
      </c>
      <c r="Z201" s="17">
        <v>0</v>
      </c>
      <c r="AA201" s="22">
        <v>2636040.54</v>
      </c>
      <c r="AB201" s="16">
        <v>2083847.75</v>
      </c>
      <c r="AC201" s="17">
        <v>2636040.54</v>
      </c>
      <c r="AD201" s="17">
        <v>0</v>
      </c>
      <c r="AE201" s="3" t="s">
        <v>661</v>
      </c>
      <c r="AF201" s="1" t="s">
        <v>659</v>
      </c>
      <c r="AG201" s="1">
        <v>2083847.75</v>
      </c>
    </row>
    <row r="202" spans="2:33" ht="30">
      <c r="B202" s="2" t="s">
        <v>1802</v>
      </c>
      <c r="C202" s="1" t="s">
        <v>662</v>
      </c>
      <c r="D202" s="1" t="s">
        <v>33</v>
      </c>
      <c r="E202" s="1" t="s">
        <v>663</v>
      </c>
      <c r="F202" s="1" t="s">
        <v>664</v>
      </c>
      <c r="G202" s="34" t="s">
        <v>525</v>
      </c>
      <c r="H202" s="34"/>
      <c r="I202" s="1" t="s">
        <v>174</v>
      </c>
      <c r="J202" s="1" t="s">
        <v>175</v>
      </c>
      <c r="K202" s="17">
        <v>3509.7</v>
      </c>
      <c r="L202" s="17">
        <v>0</v>
      </c>
      <c r="M202" s="17">
        <v>9.66</v>
      </c>
      <c r="N202" s="17">
        <v>101716.78</v>
      </c>
      <c r="O20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101711.10599999999</v>
      </c>
      <c r="P202" s="17">
        <f>Таблица82343[[#This Row],[Начисленовзносов  расчетное]]-Таблица82343[[#This Row],[Начислено взносов по отчету УК, руб,]]</f>
        <v>-5.6740000000136206</v>
      </c>
      <c r="Q202" s="17">
        <v>106028.1</v>
      </c>
      <c r="R202" s="22">
        <f>Таблица82343[[#This Row],[ПОСТУПИЛО ВЗНОСОВ ПО БАНКОВСКОЙ ВЫПИСКЕ]]-Таблица82343[[#This Row],[Оплачено пени, руб,]]</f>
        <v>106028.1</v>
      </c>
      <c r="S202" s="17">
        <f t="shared" si="3"/>
        <v>-4311.320000000007</v>
      </c>
      <c r="T202" s="17">
        <v>0</v>
      </c>
      <c r="U202" s="17">
        <v>0</v>
      </c>
      <c r="V202" s="17">
        <v>3708.33</v>
      </c>
      <c r="W202" s="17">
        <v>0</v>
      </c>
      <c r="X202" s="17">
        <v>0</v>
      </c>
      <c r="Y202" s="17">
        <v>0</v>
      </c>
      <c r="Z202" s="17">
        <v>0</v>
      </c>
      <c r="AA202" s="22">
        <v>3070743.35</v>
      </c>
      <c r="AB202" s="16">
        <v>2961006.92</v>
      </c>
      <c r="AC202" s="17">
        <v>3070743.35</v>
      </c>
      <c r="AD202" s="17">
        <v>0</v>
      </c>
      <c r="AE202" s="3"/>
      <c r="AF202" s="1" t="s">
        <v>662</v>
      </c>
      <c r="AG202" s="1">
        <v>2961006.92</v>
      </c>
    </row>
    <row r="203" spans="2:33" ht="30">
      <c r="B203" s="2" t="s">
        <v>1802</v>
      </c>
      <c r="C203" s="1" t="s">
        <v>665</v>
      </c>
      <c r="D203" s="1" t="s">
        <v>33</v>
      </c>
      <c r="E203" s="1" t="s">
        <v>666</v>
      </c>
      <c r="F203" s="1" t="s">
        <v>667</v>
      </c>
      <c r="G203" s="1" t="s">
        <v>105</v>
      </c>
      <c r="I203" s="1" t="s">
        <v>349</v>
      </c>
      <c r="J203" s="1" t="s">
        <v>350</v>
      </c>
      <c r="K203" s="17">
        <v>3197.7</v>
      </c>
      <c r="L203" s="17">
        <v>315.39999999999998</v>
      </c>
      <c r="M203" s="17">
        <v>9.66</v>
      </c>
      <c r="N203" s="17">
        <v>101809.62</v>
      </c>
      <c r="O20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101809.63799999999</v>
      </c>
      <c r="P203" s="17">
        <f>Таблица82343[[#This Row],[Начисленовзносов  расчетное]]-Таблица82343[[#This Row],[Начислено взносов по отчету УК, руб,]]</f>
        <v>1.7999999996391125E-2</v>
      </c>
      <c r="Q203" s="17">
        <v>90463.34</v>
      </c>
      <c r="R203" s="22">
        <f>Таблица82343[[#This Row],[ПОСТУПИЛО ВЗНОСОВ ПО БАНКОВСКОЙ ВЫПИСКЕ]]-Таблица82343[[#This Row],[Оплачено пени, руб,]]</f>
        <v>90375.14</v>
      </c>
      <c r="S203" s="17">
        <f t="shared" si="3"/>
        <v>17154.079999999994</v>
      </c>
      <c r="T203" s="17">
        <v>5807.8</v>
      </c>
      <c r="U203" s="17">
        <v>88.2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22">
        <v>466253.5</v>
      </c>
      <c r="AB203" s="16">
        <v>375790.16</v>
      </c>
      <c r="AC203" s="17">
        <v>466253.5</v>
      </c>
      <c r="AD203" s="17">
        <v>0</v>
      </c>
      <c r="AE203" s="3"/>
      <c r="AF203" s="1" t="s">
        <v>665</v>
      </c>
      <c r="AG203" s="1">
        <v>375790.16</v>
      </c>
    </row>
    <row r="204" spans="2:33" ht="30">
      <c r="B204" s="2" t="s">
        <v>1802</v>
      </c>
      <c r="C204" s="1" t="s">
        <v>668</v>
      </c>
      <c r="D204" s="1" t="s">
        <v>33</v>
      </c>
      <c r="E204" s="1" t="s">
        <v>669</v>
      </c>
      <c r="F204" s="1" t="s">
        <v>670</v>
      </c>
      <c r="G204" s="1" t="s">
        <v>459</v>
      </c>
      <c r="I204" s="1" t="s">
        <v>349</v>
      </c>
      <c r="J204" s="1" t="s">
        <v>350</v>
      </c>
      <c r="K204" s="17">
        <v>3333.6</v>
      </c>
      <c r="L204" s="17">
        <v>180.4</v>
      </c>
      <c r="M204" s="17">
        <v>9.66</v>
      </c>
      <c r="N204" s="17">
        <v>101835.84</v>
      </c>
      <c r="O20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101835.72</v>
      </c>
      <c r="P204" s="17">
        <f>Таблица82343[[#This Row],[Начисленовзносов  расчетное]]-Таблица82343[[#This Row],[Начислено взносов по отчету УК, руб,]]</f>
        <v>-0.11999999999534339</v>
      </c>
      <c r="Q204" s="17">
        <v>94575</v>
      </c>
      <c r="R204" s="22">
        <f>Таблица82343[[#This Row],[ПОСТУПИЛО ВЗНОСОВ ПО БАНКОВСКОЙ ВЫПИСКЕ]]-Таблица82343[[#This Row],[Оплачено пени, руб,]]</f>
        <v>94490.34</v>
      </c>
      <c r="S204" s="17">
        <f t="shared" si="3"/>
        <v>12336.32</v>
      </c>
      <c r="T204" s="17">
        <v>5075.4799999999996</v>
      </c>
      <c r="U204" s="17">
        <v>84.66</v>
      </c>
      <c r="V204" s="17">
        <v>0</v>
      </c>
      <c r="W204" s="17">
        <v>0</v>
      </c>
      <c r="X204" s="17">
        <v>0</v>
      </c>
      <c r="Y204" s="17">
        <v>100000</v>
      </c>
      <c r="Z204" s="17">
        <v>0</v>
      </c>
      <c r="AA204" s="22">
        <v>2311000.23</v>
      </c>
      <c r="AB204" s="16">
        <v>2316425.23</v>
      </c>
      <c r="AC204" s="17">
        <v>2311000.23</v>
      </c>
      <c r="AD204" s="17">
        <v>0</v>
      </c>
      <c r="AE204" s="3"/>
      <c r="AF204" s="1" t="s">
        <v>668</v>
      </c>
      <c r="AG204" s="1">
        <v>2316425.23</v>
      </c>
    </row>
    <row r="205" spans="2:33" ht="30">
      <c r="B205" s="2" t="s">
        <v>1802</v>
      </c>
      <c r="C205" s="1" t="s">
        <v>671</v>
      </c>
      <c r="D205" s="1" t="s">
        <v>33</v>
      </c>
      <c r="E205" s="1" t="s">
        <v>610</v>
      </c>
      <c r="F205" s="1" t="s">
        <v>611</v>
      </c>
      <c r="G205" s="1" t="s">
        <v>383</v>
      </c>
      <c r="I205" s="1" t="s">
        <v>606</v>
      </c>
      <c r="J205" s="1">
        <v>2465329754</v>
      </c>
      <c r="K205" s="17">
        <v>3621.39</v>
      </c>
      <c r="L205" s="17">
        <v>0</v>
      </c>
      <c r="M205" s="17">
        <v>9.66</v>
      </c>
      <c r="N205" s="44">
        <v>97960.8</v>
      </c>
      <c r="O20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104947.88220000001</v>
      </c>
      <c r="P205" s="17">
        <f>Таблица82343[[#This Row],[Начисленовзносов  расчетное]]-Таблица82343[[#This Row],[Начислено взносов по отчету УК, руб,]]</f>
        <v>6987.0822000000044</v>
      </c>
      <c r="Q205" s="17">
        <v>81942.44</v>
      </c>
      <c r="R205" s="22">
        <f>Таблица82343[[#This Row],[ПОСТУПИЛО ВЗНОСОВ ПО БАНКОВСКОЙ ВЫПИСКЕ]]-Таблица82343[[#This Row],[Оплачено пени, руб,]]</f>
        <v>81651.960000000006</v>
      </c>
      <c r="S205" s="17">
        <f t="shared" si="3"/>
        <v>16311.849999999999</v>
      </c>
      <c r="T205" s="44">
        <v>293.49</v>
      </c>
      <c r="U205" s="47">
        <v>290.48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22">
        <v>1525768.53</v>
      </c>
      <c r="AB205" s="16">
        <v>1443826.09</v>
      </c>
      <c r="AC205" s="17">
        <v>1525768.53</v>
      </c>
      <c r="AD205" s="17">
        <v>0</v>
      </c>
      <c r="AE205" s="3" t="s">
        <v>608</v>
      </c>
      <c r="AF205" s="1" t="s">
        <v>671</v>
      </c>
      <c r="AG205" s="1">
        <v>1443826.09</v>
      </c>
    </row>
    <row r="206" spans="2:33" ht="30">
      <c r="B206" s="2" t="s">
        <v>1802</v>
      </c>
      <c r="C206" s="1" t="s">
        <v>672</v>
      </c>
      <c r="D206" s="1" t="s">
        <v>33</v>
      </c>
      <c r="E206" s="1" t="s">
        <v>673</v>
      </c>
      <c r="F206" s="1" t="s">
        <v>674</v>
      </c>
      <c r="G206" s="1" t="s">
        <v>406</v>
      </c>
      <c r="I206" s="1" t="s">
        <v>572</v>
      </c>
      <c r="J206" s="1" t="s">
        <v>573</v>
      </c>
      <c r="K206" s="17">
        <v>3518.8</v>
      </c>
      <c r="L206" s="17">
        <v>0</v>
      </c>
      <c r="M206" s="17">
        <v>9.66</v>
      </c>
      <c r="N206" s="17">
        <v>101974.77</v>
      </c>
      <c r="O20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101974.82400000002</v>
      </c>
      <c r="P206" s="17">
        <f>Таблица82343[[#This Row],[Начисленовзносов  расчетное]]-Таблица82343[[#This Row],[Начислено взносов по отчету УК, руб,]]</f>
        <v>5.4000000018277206E-2</v>
      </c>
      <c r="Q206" s="49">
        <v>109705.26</v>
      </c>
      <c r="R206" s="22">
        <f>Таблица82343[[#This Row],[ПОСТУПИЛО ВЗНОСОВ ПО БАНКОВСКОЙ ВЫПИСКЕ]]-Таблица82343[[#This Row],[Оплачено пени, руб,]]</f>
        <v>109667.23</v>
      </c>
      <c r="S206" s="17">
        <f t="shared" ref="S206:S269" si="4">N206-R206+T206-U206</f>
        <v>-7185.1699999999919</v>
      </c>
      <c r="T206" s="17">
        <v>545.32000000000005</v>
      </c>
      <c r="U206" s="17">
        <v>38.03</v>
      </c>
      <c r="V206" s="49">
        <v>3866.82</v>
      </c>
      <c r="W206" s="17">
        <v>0</v>
      </c>
      <c r="X206" s="17">
        <v>0</v>
      </c>
      <c r="Y206" s="17">
        <v>0</v>
      </c>
      <c r="Z206" s="17">
        <v>0</v>
      </c>
      <c r="AA206" s="22">
        <v>3206155.16</v>
      </c>
      <c r="AB206" s="16">
        <v>3092583.08</v>
      </c>
      <c r="AC206" s="17">
        <v>3206155.16</v>
      </c>
      <c r="AD206" s="17">
        <v>0</v>
      </c>
      <c r="AE206" s="3"/>
      <c r="AF206" s="1" t="s">
        <v>672</v>
      </c>
      <c r="AG206" s="1">
        <v>3092583.08</v>
      </c>
    </row>
    <row r="207" spans="2:33" ht="45">
      <c r="B207" s="2" t="s">
        <v>1802</v>
      </c>
      <c r="C207" s="1" t="s">
        <v>675</v>
      </c>
      <c r="D207" s="1" t="s">
        <v>33</v>
      </c>
      <c r="E207" s="1" t="s">
        <v>342</v>
      </c>
      <c r="F207" s="1" t="s">
        <v>343</v>
      </c>
      <c r="G207" s="1" t="s">
        <v>676</v>
      </c>
      <c r="I207" s="1" t="s">
        <v>349</v>
      </c>
      <c r="J207" s="1" t="s">
        <v>350</v>
      </c>
      <c r="K207" s="17">
        <v>3448.1</v>
      </c>
      <c r="L207" s="17">
        <v>71.2</v>
      </c>
      <c r="M207" s="17">
        <v>9.66</v>
      </c>
      <c r="N207" s="17">
        <v>102252.54</v>
      </c>
      <c r="O20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101989.314</v>
      </c>
      <c r="P207" s="17">
        <f>Таблица82343[[#This Row],[Начисленовзносов  расчетное]]-Таблица82343[[#This Row],[Начислено взносов по отчету УК, руб,]]</f>
        <v>-263.22599999999511</v>
      </c>
      <c r="Q207" s="17">
        <v>94649.85</v>
      </c>
      <c r="R207" s="22">
        <f>Таблица82343[[#This Row],[ПОСТУПИЛО ВЗНОСОВ ПО БАНКОВСКОЙ ВЫПИСКЕ]]-Таблица82343[[#This Row],[Оплачено пени, руб,]]</f>
        <v>94604.5</v>
      </c>
      <c r="S207" s="17">
        <f t="shared" si="4"/>
        <v>12341.769999999993</v>
      </c>
      <c r="T207" s="17">
        <v>4739.08</v>
      </c>
      <c r="U207" s="17">
        <v>45.35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22">
        <v>979346.89</v>
      </c>
      <c r="AB207" s="16">
        <v>884697.04</v>
      </c>
      <c r="AC207" s="17">
        <v>979346.89</v>
      </c>
      <c r="AD207" s="17">
        <v>0</v>
      </c>
      <c r="AE207" s="3"/>
      <c r="AF207" s="1" t="s">
        <v>675</v>
      </c>
      <c r="AG207" s="1">
        <v>884697.04</v>
      </c>
    </row>
    <row r="208" spans="2:33" ht="45">
      <c r="B208" s="2" t="s">
        <v>1802</v>
      </c>
      <c r="C208" s="1" t="s">
        <v>679</v>
      </c>
      <c r="D208" s="1" t="s">
        <v>33</v>
      </c>
      <c r="E208" s="1" t="s">
        <v>342</v>
      </c>
      <c r="F208" s="1" t="s">
        <v>343</v>
      </c>
      <c r="G208" s="1" t="s">
        <v>680</v>
      </c>
      <c r="I208" s="1" t="s">
        <v>681</v>
      </c>
      <c r="J208" s="1" t="s">
        <v>51</v>
      </c>
      <c r="K208" s="17">
        <v>3233.3</v>
      </c>
      <c r="L208" s="17">
        <v>287.89999999999998</v>
      </c>
      <c r="M208" s="17">
        <v>9.66</v>
      </c>
      <c r="N208" s="17">
        <v>102044.31</v>
      </c>
      <c r="O20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102044.376</v>
      </c>
      <c r="P208" s="17">
        <f>Таблица82343[[#This Row],[Начисленовзносов  расчетное]]-Таблица82343[[#This Row],[Начислено взносов по отчету УК, руб,]]</f>
        <v>6.6000000006170012E-2</v>
      </c>
      <c r="Q208" s="17">
        <v>117448.31</v>
      </c>
      <c r="R208" s="22">
        <f>Таблица82343[[#This Row],[ПОСТУПИЛО ВЗНОСОВ ПО БАНКОВСКОЙ ВЫПИСКЕ]]-Таблица82343[[#This Row],[Оплачено пени, руб,]]</f>
        <v>116672.27</v>
      </c>
      <c r="S208" s="17">
        <f t="shared" si="4"/>
        <v>-10951.390000000007</v>
      </c>
      <c r="T208" s="17">
        <v>4452.6099999999997</v>
      </c>
      <c r="U208" s="17">
        <v>776.04</v>
      </c>
      <c r="V208" s="17">
        <v>0</v>
      </c>
      <c r="W208" s="17">
        <v>0</v>
      </c>
      <c r="X208" s="17">
        <v>0</v>
      </c>
      <c r="Y208" s="17">
        <v>2105242.06</v>
      </c>
      <c r="Z208" s="17">
        <v>0</v>
      </c>
      <c r="AA208" s="22">
        <v>300484.75999999978</v>
      </c>
      <c r="AB208" s="16">
        <v>2288278.5099999998</v>
      </c>
      <c r="AC208" s="17">
        <v>300484.76</v>
      </c>
      <c r="AD208" s="17">
        <v>0</v>
      </c>
      <c r="AE208" s="3"/>
      <c r="AF208" s="1" t="s">
        <v>679</v>
      </c>
      <c r="AG208" s="1">
        <v>2288278.5099999998</v>
      </c>
    </row>
    <row r="209" spans="2:33" ht="30">
      <c r="B209" s="2" t="s">
        <v>1802</v>
      </c>
      <c r="C209" s="1" t="s">
        <v>682</v>
      </c>
      <c r="D209" s="1" t="s">
        <v>33</v>
      </c>
      <c r="E209" s="1" t="s">
        <v>642</v>
      </c>
      <c r="F209" s="1" t="s">
        <v>643</v>
      </c>
      <c r="G209" s="1" t="s">
        <v>270</v>
      </c>
      <c r="I209" s="1" t="s">
        <v>195</v>
      </c>
      <c r="J209" s="1" t="s">
        <v>51</v>
      </c>
      <c r="K209" s="17">
        <v>4631.3</v>
      </c>
      <c r="L209" s="17">
        <v>106.8</v>
      </c>
      <c r="M209" s="17">
        <v>9.66</v>
      </c>
      <c r="N209" s="17">
        <v>137308.91</v>
      </c>
      <c r="O20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137310.13800000001</v>
      </c>
      <c r="P209" s="17">
        <f>Таблица82343[[#This Row],[Начисленовзносов  расчетное]]-Таблица82343[[#This Row],[Начислено взносов по отчету УК, руб,]]</f>
        <v>1.228000000002794</v>
      </c>
      <c r="Q209" s="17">
        <v>131695.57</v>
      </c>
      <c r="R209" s="22">
        <f>Таблица82343[[#This Row],[ПОСТУПИЛО ВЗНОСОВ ПО БАНКОВСКОЙ ВЫПИСКЕ]]-Таблица82343[[#This Row],[Оплачено пени, руб,]]</f>
        <v>121407.49</v>
      </c>
      <c r="S209" s="17">
        <f t="shared" si="4"/>
        <v>11625.15</v>
      </c>
      <c r="T209" s="17">
        <v>6011.81</v>
      </c>
      <c r="U209" s="17">
        <v>10288.08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22">
        <v>3373177.27</v>
      </c>
      <c r="AB209" s="16">
        <v>3241481.7</v>
      </c>
      <c r="AC209" s="17">
        <v>3373177.27</v>
      </c>
      <c r="AD209" s="17">
        <v>0</v>
      </c>
      <c r="AE209" s="3"/>
      <c r="AF209" s="1" t="s">
        <v>682</v>
      </c>
      <c r="AG209" s="1">
        <v>3241481.7</v>
      </c>
    </row>
    <row r="210" spans="2:33" ht="30">
      <c r="B210" s="2" t="s">
        <v>1802</v>
      </c>
      <c r="C210" s="1" t="s">
        <v>683</v>
      </c>
      <c r="D210" s="1" t="s">
        <v>33</v>
      </c>
      <c r="E210" s="1" t="s">
        <v>305</v>
      </c>
      <c r="F210" s="1" t="s">
        <v>306</v>
      </c>
      <c r="G210" s="1" t="s">
        <v>684</v>
      </c>
      <c r="I210" s="1" t="s">
        <v>195</v>
      </c>
      <c r="J210" s="1" t="s">
        <v>51</v>
      </c>
      <c r="K210" s="17">
        <v>4644.5</v>
      </c>
      <c r="L210" s="17">
        <v>107.1</v>
      </c>
      <c r="M210" s="17">
        <v>9.66</v>
      </c>
      <c r="N210" s="146">
        <v>137701.38</v>
      </c>
      <c r="O2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137701.36800000002</v>
      </c>
      <c r="P210" s="17">
        <f>Таблица82343[[#This Row],[Начисленовзносов  расчетное]]-Таблица82343[[#This Row],[Начислено взносов по отчету УК, руб,]]</f>
        <v>-1.1999999987892807E-2</v>
      </c>
      <c r="Q210" s="17">
        <v>150767.85</v>
      </c>
      <c r="R210" s="22">
        <f>Таблица82343[[#This Row],[ПОСТУПИЛО ВЗНОСОВ ПО БАНКОВСКОЙ ВЫПИСКЕ]]-Таблица82343[[#This Row],[Оплачено пени, руб,]]</f>
        <v>147981.07</v>
      </c>
      <c r="S210" s="17">
        <f t="shared" si="4"/>
        <v>-3376.3100000000027</v>
      </c>
      <c r="T210" s="146">
        <v>9690.16</v>
      </c>
      <c r="U210" s="147">
        <v>2786.78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22">
        <v>1940267.8</v>
      </c>
      <c r="AB210" s="16">
        <v>1789499.95</v>
      </c>
      <c r="AC210" s="17">
        <v>1940267.8</v>
      </c>
      <c r="AD210" s="17">
        <v>0</v>
      </c>
      <c r="AE210" s="3"/>
      <c r="AF210" s="1" t="s">
        <v>683</v>
      </c>
      <c r="AG210" s="1">
        <v>1789499.95</v>
      </c>
    </row>
    <row r="211" spans="2:33" ht="30">
      <c r="B211" s="2" t="s">
        <v>1802</v>
      </c>
      <c r="C211" s="1" t="s">
        <v>685</v>
      </c>
      <c r="D211" s="1" t="s">
        <v>83</v>
      </c>
      <c r="E211" s="1" t="s">
        <v>183</v>
      </c>
      <c r="F211" s="1" t="s">
        <v>184</v>
      </c>
      <c r="G211" s="1" t="s">
        <v>686</v>
      </c>
      <c r="I211" s="1" t="s">
        <v>180</v>
      </c>
      <c r="J211" s="1" t="s">
        <v>181</v>
      </c>
      <c r="K211" s="17">
        <v>3288.2</v>
      </c>
      <c r="L211" s="17">
        <v>240.7</v>
      </c>
      <c r="M211" s="17">
        <v>9.66</v>
      </c>
      <c r="N211" s="17">
        <v>102267.6</v>
      </c>
      <c r="O2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102267.522</v>
      </c>
      <c r="P211" s="17">
        <f>Таблица82343[[#This Row],[Начисленовзносов  расчетное]]-Таблица82343[[#This Row],[Начислено взносов по отчету УК, руб,]]</f>
        <v>-7.8000000008614734E-2</v>
      </c>
      <c r="Q211" s="17">
        <v>83028.38</v>
      </c>
      <c r="R211" s="22">
        <f>Таблица82343[[#This Row],[ПОСТУПИЛО ВЗНОСОВ ПО БАНКОВСКОЙ ВЫПИСКЕ]]-Таблица82343[[#This Row],[Оплачено пени, руб,]]</f>
        <v>83028.38</v>
      </c>
      <c r="S211" s="17">
        <f t="shared" si="4"/>
        <v>19239.22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22">
        <v>1375559.29</v>
      </c>
      <c r="AB211" s="16">
        <v>1292530.9099999999</v>
      </c>
      <c r="AC211" s="17">
        <v>1375559.29</v>
      </c>
      <c r="AD211" s="17">
        <v>0</v>
      </c>
      <c r="AE211" s="3"/>
      <c r="AF211" s="1" t="s">
        <v>685</v>
      </c>
      <c r="AG211" s="1">
        <v>1292530.9099999999</v>
      </c>
    </row>
    <row r="212" spans="2:33" ht="45">
      <c r="B212" s="2" t="s">
        <v>1802</v>
      </c>
      <c r="C212" s="1" t="s">
        <v>687</v>
      </c>
      <c r="D212" s="1" t="s">
        <v>33</v>
      </c>
      <c r="E212" s="1" t="s">
        <v>342</v>
      </c>
      <c r="F212" s="1" t="s">
        <v>343</v>
      </c>
      <c r="G212" s="1" t="s">
        <v>688</v>
      </c>
      <c r="I212" s="1" t="s">
        <v>349</v>
      </c>
      <c r="J212" s="1" t="s">
        <v>350</v>
      </c>
      <c r="K212" s="17">
        <v>3491.7</v>
      </c>
      <c r="L212" s="17">
        <v>41.3</v>
      </c>
      <c r="M212" s="17">
        <v>9.66</v>
      </c>
      <c r="N212" s="17">
        <v>102162.07</v>
      </c>
      <c r="O2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102386.34</v>
      </c>
      <c r="P212" s="17">
        <f>Таблица82343[[#This Row],[Начисленовзносов  расчетное]]-Таблица82343[[#This Row],[Начислено взносов по отчету УК, руб,]]</f>
        <v>224.26999999998952</v>
      </c>
      <c r="Q212" s="17">
        <v>108210.24000000001</v>
      </c>
      <c r="R212" s="22">
        <f>Таблица82343[[#This Row],[ПОСТУПИЛО ВЗНОСОВ ПО БАНКОВСКОЙ ВЫПИСКЕ]]-Таблица82343[[#This Row],[Оплачено пени, руб,]]</f>
        <v>107276.74</v>
      </c>
      <c r="S212" s="17">
        <f t="shared" si="4"/>
        <v>-2933.159999999998</v>
      </c>
      <c r="T212" s="17">
        <v>3115.01</v>
      </c>
      <c r="U212" s="17">
        <v>933.5</v>
      </c>
      <c r="V212" s="17">
        <v>0</v>
      </c>
      <c r="W212" s="17">
        <v>0</v>
      </c>
      <c r="X212" s="17">
        <v>0</v>
      </c>
      <c r="Y212" s="17">
        <v>0</v>
      </c>
      <c r="Z212" s="17">
        <v>0</v>
      </c>
      <c r="AA212" s="22">
        <v>2099209.2600000002</v>
      </c>
      <c r="AB212" s="16">
        <v>1990999.02</v>
      </c>
      <c r="AC212" s="17">
        <v>2099209.2599999998</v>
      </c>
      <c r="AD212" s="17">
        <v>0</v>
      </c>
      <c r="AE212" s="3"/>
      <c r="AF212" s="1" t="s">
        <v>687</v>
      </c>
      <c r="AG212" s="1">
        <v>1990999.02</v>
      </c>
    </row>
    <row r="213" spans="2:33" ht="45">
      <c r="B213" s="2" t="s">
        <v>1802</v>
      </c>
      <c r="C213" s="1" t="s">
        <v>689</v>
      </c>
      <c r="D213" s="1" t="s">
        <v>33</v>
      </c>
      <c r="E213" s="1" t="s">
        <v>342</v>
      </c>
      <c r="F213" s="1" t="s">
        <v>343</v>
      </c>
      <c r="G213" s="1" t="s">
        <v>690</v>
      </c>
      <c r="I213" s="30" t="s">
        <v>349</v>
      </c>
      <c r="J213" s="30" t="s">
        <v>350</v>
      </c>
      <c r="K213" s="31">
        <v>3533.4</v>
      </c>
      <c r="L213" s="31">
        <v>0</v>
      </c>
      <c r="M213" s="31">
        <v>9.66</v>
      </c>
      <c r="N213" s="17">
        <v>102473.66</v>
      </c>
      <c r="O21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102397.93200000002</v>
      </c>
      <c r="P213" s="17">
        <f>Таблица82343[[#This Row],[Начисленовзносов  расчетное]]-Таблица82343[[#This Row],[Начислено взносов по отчету УК, руб,]]</f>
        <v>-75.727999999988242</v>
      </c>
      <c r="Q213" s="17">
        <v>108922.25</v>
      </c>
      <c r="R213" s="22">
        <f>Таблица82343[[#This Row],[ПОСТУПИЛО ВЗНОСОВ ПО БАНКОВСКОЙ ВЫПИСКЕ]]-Таблица82343[[#This Row],[Оплачено пени, руб,]]</f>
        <v>107256.85</v>
      </c>
      <c r="S213" s="17">
        <f t="shared" si="4"/>
        <v>4308.7699999999986</v>
      </c>
      <c r="T213" s="17">
        <v>10757.36</v>
      </c>
      <c r="U213" s="17">
        <v>1665.4</v>
      </c>
      <c r="V213" s="17">
        <v>2057.6</v>
      </c>
      <c r="W213" s="17">
        <v>0</v>
      </c>
      <c r="X213" s="17">
        <v>0</v>
      </c>
      <c r="Y213" s="17">
        <v>116600</v>
      </c>
      <c r="Z213" s="17">
        <v>0</v>
      </c>
      <c r="AA213" s="22">
        <v>1631146.73</v>
      </c>
      <c r="AB213" s="16">
        <v>1636766.88</v>
      </c>
      <c r="AC213" s="17">
        <v>1631146.73</v>
      </c>
      <c r="AD213" s="17">
        <v>0</v>
      </c>
      <c r="AE213" s="3"/>
      <c r="AF213" s="1" t="s">
        <v>689</v>
      </c>
      <c r="AG213" s="1">
        <v>1636766.88</v>
      </c>
    </row>
    <row r="214" spans="2:33" ht="30">
      <c r="B214" s="2" t="s">
        <v>1802</v>
      </c>
      <c r="C214" s="1" t="s">
        <v>691</v>
      </c>
      <c r="D214" s="1" t="s">
        <v>33</v>
      </c>
      <c r="E214" s="1" t="s">
        <v>298</v>
      </c>
      <c r="F214" s="1" t="s">
        <v>299</v>
      </c>
      <c r="G214" s="1" t="s">
        <v>692</v>
      </c>
      <c r="I214" s="1" t="s">
        <v>457</v>
      </c>
      <c r="J214" s="1" t="s">
        <v>51</v>
      </c>
      <c r="K214" s="17">
        <v>4951.8999999999996</v>
      </c>
      <c r="L214" s="17">
        <v>792</v>
      </c>
      <c r="M214" s="17">
        <v>10.039999999999999</v>
      </c>
      <c r="N214" s="17">
        <v>173006.01</v>
      </c>
      <c r="O2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173006.26799999995</v>
      </c>
      <c r="P214" s="17">
        <f>Таблица82343[[#This Row],[Начисленовзносов  расчетное]]-Таблица82343[[#This Row],[Начислено взносов по отчету УК, руб,]]</f>
        <v>0.25799999994342215</v>
      </c>
      <c r="Q214" s="17">
        <v>181976.69</v>
      </c>
      <c r="R214" s="22">
        <f>Таблица82343[[#This Row],[ПОСТУПИЛО ВЗНОСОВ ПО БАНКОВСКОЙ ВЫПИСКЕ]]-Таблица82343[[#This Row],[Оплачено пени, руб,]]</f>
        <v>179265.79</v>
      </c>
      <c r="S214" s="17">
        <f t="shared" si="4"/>
        <v>-8791.1999999999989</v>
      </c>
      <c r="T214" s="17">
        <v>179.48</v>
      </c>
      <c r="U214" s="17">
        <v>2710.9</v>
      </c>
      <c r="V214" s="17">
        <v>19694.900000000001</v>
      </c>
      <c r="W214" s="17">
        <v>0</v>
      </c>
      <c r="X214" s="17">
        <v>0</v>
      </c>
      <c r="Y214" s="17">
        <v>0</v>
      </c>
      <c r="Z214" s="17">
        <v>0</v>
      </c>
      <c r="AA214" s="22">
        <v>2799662.82</v>
      </c>
      <c r="AB214" s="16">
        <v>2597991.23</v>
      </c>
      <c r="AC214" s="17">
        <v>2799662.82</v>
      </c>
      <c r="AD214" s="17">
        <v>0</v>
      </c>
      <c r="AE214" s="3" t="s">
        <v>693</v>
      </c>
      <c r="AF214" s="1" t="s">
        <v>691</v>
      </c>
      <c r="AG214" s="1">
        <v>2597991.23</v>
      </c>
    </row>
    <row r="215" spans="2:33" ht="30">
      <c r="B215" s="2" t="s">
        <v>1802</v>
      </c>
      <c r="C215" s="1" t="s">
        <v>694</v>
      </c>
      <c r="D215" s="1" t="s">
        <v>33</v>
      </c>
      <c r="E215" s="1" t="s">
        <v>510</v>
      </c>
      <c r="F215" s="1" t="s">
        <v>511</v>
      </c>
      <c r="G215" s="1" t="s">
        <v>383</v>
      </c>
      <c r="I215" s="1" t="s">
        <v>695</v>
      </c>
      <c r="J215" s="1" t="s">
        <v>696</v>
      </c>
      <c r="K215" s="17">
        <v>3546.55</v>
      </c>
      <c r="L215" s="17">
        <v>0</v>
      </c>
      <c r="M215" s="17">
        <v>9.66</v>
      </c>
      <c r="N215" s="17">
        <v>102779.34</v>
      </c>
      <c r="O2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102779.01900000001</v>
      </c>
      <c r="P215" s="17">
        <f>Таблица82343[[#This Row],[Начисленовзносов  расчетное]]-Таблица82343[[#This Row],[Начислено взносов по отчету УК, руб,]]</f>
        <v>-0.32099999998172279</v>
      </c>
      <c r="Q215" s="17">
        <v>111737.92</v>
      </c>
      <c r="R215" s="22">
        <f>Таблица82343[[#This Row],[ПОСТУПИЛО ВЗНОСОВ ПО БАНКОВСКОЙ ВЫПИСКЕ]]-Таблица82343[[#This Row],[Оплачено пени, руб,]]</f>
        <v>109818.59</v>
      </c>
      <c r="S215" s="17">
        <f t="shared" si="4"/>
        <v>7435.7800000000007</v>
      </c>
      <c r="T215" s="17">
        <v>16394.36</v>
      </c>
      <c r="U215" s="17">
        <v>1919.33</v>
      </c>
      <c r="V215" s="17">
        <v>17463.79</v>
      </c>
      <c r="W215" s="17">
        <v>0</v>
      </c>
      <c r="X215" s="17">
        <v>0</v>
      </c>
      <c r="Y215" s="17">
        <v>0</v>
      </c>
      <c r="Z215" s="17">
        <v>0</v>
      </c>
      <c r="AA215" s="22">
        <v>2434317.02</v>
      </c>
      <c r="AB215" s="16">
        <v>2305115.31</v>
      </c>
      <c r="AC215" s="17">
        <v>2434317.02</v>
      </c>
      <c r="AD215" s="17">
        <v>0</v>
      </c>
      <c r="AE215" s="3"/>
      <c r="AF215" s="1" t="s">
        <v>694</v>
      </c>
      <c r="AG215" s="1">
        <v>2305115.31</v>
      </c>
    </row>
    <row r="216" spans="2:33" ht="30">
      <c r="B216" s="2" t="s">
        <v>1802</v>
      </c>
      <c r="C216" s="1" t="s">
        <v>697</v>
      </c>
      <c r="D216" s="1" t="s">
        <v>33</v>
      </c>
      <c r="E216" s="1" t="s">
        <v>563</v>
      </c>
      <c r="F216" s="1" t="s">
        <v>564</v>
      </c>
      <c r="G216" s="1" t="s">
        <v>213</v>
      </c>
      <c r="I216" s="1" t="s">
        <v>195</v>
      </c>
      <c r="J216" s="1" t="s">
        <v>51</v>
      </c>
      <c r="K216" s="17">
        <v>9208.7000000000007</v>
      </c>
      <c r="L216" s="17">
        <v>0</v>
      </c>
      <c r="M216" s="17">
        <v>10.039999999999999</v>
      </c>
      <c r="N216" s="17">
        <v>277365.99</v>
      </c>
      <c r="O2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277366.04399999999</v>
      </c>
      <c r="P216" s="17">
        <f>Таблица82343[[#This Row],[Начисленовзносов  расчетное]]-Таблица82343[[#This Row],[Начислено взносов по отчету УК, руб,]]</f>
        <v>5.400000000372529E-2</v>
      </c>
      <c r="Q216" s="49">
        <v>697401.16</v>
      </c>
      <c r="R216" s="22">
        <f>Таблица82343[[#This Row],[ПОСТУПИЛО ВЗНОСОВ ПО БАНКОВСКОЙ ВЫПИСКЕ]]-Таблица82343[[#This Row],[Оплачено пени, руб,]]</f>
        <v>682570.97000000009</v>
      </c>
      <c r="S216" s="17">
        <f t="shared" si="4"/>
        <v>-395800.1100000001</v>
      </c>
      <c r="T216" s="146">
        <v>24235.06</v>
      </c>
      <c r="U216" s="147">
        <v>14830.19</v>
      </c>
      <c r="V216" s="17">
        <v>3966.78</v>
      </c>
      <c r="W216" s="17">
        <v>0</v>
      </c>
      <c r="X216" s="17">
        <v>0</v>
      </c>
      <c r="Y216" s="17">
        <v>0</v>
      </c>
      <c r="Z216" s="17">
        <v>0</v>
      </c>
      <c r="AA216" s="22">
        <v>3818357.13</v>
      </c>
      <c r="AB216" s="16">
        <v>3116989.19</v>
      </c>
      <c r="AC216" s="17">
        <v>3818357.13</v>
      </c>
      <c r="AD216" s="17">
        <v>0</v>
      </c>
      <c r="AE216" s="3" t="s">
        <v>661</v>
      </c>
      <c r="AF216" s="1" t="s">
        <v>697</v>
      </c>
      <c r="AG216" s="1">
        <v>3116989.19</v>
      </c>
    </row>
    <row r="217" spans="2:33" ht="30">
      <c r="B217" s="2" t="s">
        <v>1802</v>
      </c>
      <c r="C217" s="1" t="s">
        <v>698</v>
      </c>
      <c r="D217" s="1" t="s">
        <v>33</v>
      </c>
      <c r="E217" s="1" t="s">
        <v>699</v>
      </c>
      <c r="F217" s="1" t="s">
        <v>700</v>
      </c>
      <c r="G217" s="1" t="s">
        <v>162</v>
      </c>
      <c r="I217" s="1" t="s">
        <v>195</v>
      </c>
      <c r="J217" s="1" t="s">
        <v>51</v>
      </c>
      <c r="K217" s="17">
        <v>10207.9</v>
      </c>
      <c r="L217" s="17">
        <v>0</v>
      </c>
      <c r="M217" s="17">
        <v>10.039999999999999</v>
      </c>
      <c r="N217" s="17">
        <v>307461.96000000002</v>
      </c>
      <c r="O2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307461.94799999992</v>
      </c>
      <c r="P217" s="17">
        <f>Таблица82343[[#This Row],[Начисленовзносов  расчетное]]-Таблица82343[[#This Row],[Начислено взносов по отчету УК, руб,]]</f>
        <v>-1.2000000104308128E-2</v>
      </c>
      <c r="Q217" s="49">
        <v>293620.27</v>
      </c>
      <c r="R217" s="22">
        <f>Таблица82343[[#This Row],[ПОСТУПИЛО ВЗНОСОВ ПО БАНКОВСКОЙ ВЫПИСКЕ]]-Таблица82343[[#This Row],[Оплачено пени, руб,]]</f>
        <v>288032.02</v>
      </c>
      <c r="S217" s="17">
        <f t="shared" si="4"/>
        <v>35718.79</v>
      </c>
      <c r="T217" s="146">
        <v>21877.1</v>
      </c>
      <c r="U217" s="147">
        <v>5588.25</v>
      </c>
      <c r="V217" s="17">
        <v>7234.88</v>
      </c>
      <c r="W217" s="17">
        <v>0</v>
      </c>
      <c r="X217" s="17">
        <v>0</v>
      </c>
      <c r="Y217" s="17">
        <v>0</v>
      </c>
      <c r="Z217" s="17">
        <v>0</v>
      </c>
      <c r="AA217" s="22">
        <v>6075792.3300000001</v>
      </c>
      <c r="AB217" s="16">
        <v>5774937.1799999997</v>
      </c>
      <c r="AC217" s="17">
        <v>6075792.3300000001</v>
      </c>
      <c r="AD217" s="17">
        <v>0</v>
      </c>
      <c r="AE217" s="3"/>
      <c r="AF217" s="1" t="s">
        <v>698</v>
      </c>
      <c r="AG217" s="1">
        <v>5774937.1799999997</v>
      </c>
    </row>
    <row r="218" spans="2:33" ht="30">
      <c r="B218" s="2" t="s">
        <v>1802</v>
      </c>
      <c r="C218" s="1" t="s">
        <v>701</v>
      </c>
      <c r="D218" s="1" t="s">
        <v>33</v>
      </c>
      <c r="E218" s="1" t="s">
        <v>236</v>
      </c>
      <c r="F218" s="1" t="s">
        <v>237</v>
      </c>
      <c r="G218" s="1" t="s">
        <v>213</v>
      </c>
      <c r="I218" s="1" t="s">
        <v>238</v>
      </c>
      <c r="J218" s="1" t="s">
        <v>239</v>
      </c>
      <c r="K218" s="17">
        <v>2922.1</v>
      </c>
      <c r="L218" s="17">
        <v>651.79999999999995</v>
      </c>
      <c r="M218" s="17">
        <v>9.66</v>
      </c>
      <c r="N218" s="44">
        <v>103571.67</v>
      </c>
      <c r="O2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103571.62199999999</v>
      </c>
      <c r="P218" s="17">
        <f>Таблица82343[[#This Row],[Начисленовзносов  расчетное]]-Таблица82343[[#This Row],[Начислено взносов по отчету УК, руб,]]</f>
        <v>-4.8000000009778887E-2</v>
      </c>
      <c r="Q218" s="17">
        <v>143270.81</v>
      </c>
      <c r="R218" s="22">
        <f>Таблица82343[[#This Row],[ПОСТУПИЛО ВЗНОСОВ ПО БАНКОВСКОЙ ВЫПИСКЕ]]-Таблица82343[[#This Row],[Оплачено пени, руб,]]</f>
        <v>131902.44</v>
      </c>
      <c r="S218" s="17">
        <f t="shared" si="4"/>
        <v>-33231.660000000003</v>
      </c>
      <c r="T218" s="44">
        <v>6467.48</v>
      </c>
      <c r="U218" s="144">
        <v>11368.37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22">
        <v>765324.1399999999</v>
      </c>
      <c r="AB218" s="16">
        <v>622053.32999999996</v>
      </c>
      <c r="AC218" s="17">
        <v>765324.14</v>
      </c>
      <c r="AD218" s="17">
        <v>0</v>
      </c>
      <c r="AE218" s="3"/>
      <c r="AF218" s="1" t="s">
        <v>701</v>
      </c>
      <c r="AG218" s="1">
        <v>622053.32999999996</v>
      </c>
    </row>
    <row r="219" spans="2:33" ht="30">
      <c r="B219" s="2" t="s">
        <v>1802</v>
      </c>
      <c r="C219" s="1" t="s">
        <v>702</v>
      </c>
      <c r="D219" s="1" t="s">
        <v>33</v>
      </c>
      <c r="E219" s="1" t="s">
        <v>703</v>
      </c>
      <c r="F219" s="1" t="s">
        <v>704</v>
      </c>
      <c r="G219" s="1" t="s">
        <v>270</v>
      </c>
      <c r="I219" s="1" t="s">
        <v>705</v>
      </c>
      <c r="J219" s="1" t="s">
        <v>706</v>
      </c>
      <c r="K219" s="17">
        <v>3576.72</v>
      </c>
      <c r="L219" s="17">
        <v>0</v>
      </c>
      <c r="M219" s="17">
        <v>9.66</v>
      </c>
      <c r="N219" s="17">
        <v>103653.36</v>
      </c>
      <c r="O2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103653.3456</v>
      </c>
      <c r="P219" s="17">
        <f>Таблица82343[[#This Row],[Начисленовзносов  расчетное]]-Таблица82343[[#This Row],[Начислено взносов по отчету УК, руб,]]</f>
        <v>-1.4400000000023283E-2</v>
      </c>
      <c r="Q219" s="17">
        <v>125910.86</v>
      </c>
      <c r="R219" s="22">
        <f>Таблица82343[[#This Row],[ПОСТУПИЛО ВЗНОСОВ ПО БАНКОВСКОЙ ВЫПИСКЕ]]-Таблица82343[[#This Row],[Оплачено пени, руб,]]</f>
        <v>120228.74</v>
      </c>
      <c r="S219" s="17">
        <f t="shared" si="4"/>
        <v>-16180.270000000004</v>
      </c>
      <c r="T219" s="17">
        <v>6077.23</v>
      </c>
      <c r="U219" s="17">
        <v>5682.12</v>
      </c>
      <c r="V219" s="17">
        <v>0</v>
      </c>
      <c r="W219" s="17">
        <v>0</v>
      </c>
      <c r="X219" s="17">
        <v>0</v>
      </c>
      <c r="Y219" s="17">
        <v>0</v>
      </c>
      <c r="Z219" s="17">
        <v>0</v>
      </c>
      <c r="AA219" s="22">
        <v>1003651.85</v>
      </c>
      <c r="AB219" s="16">
        <v>877740.99</v>
      </c>
      <c r="AC219" s="17">
        <v>1003651.85</v>
      </c>
      <c r="AD219" s="17">
        <v>0</v>
      </c>
      <c r="AE219" s="3"/>
      <c r="AF219" s="1" t="s">
        <v>702</v>
      </c>
      <c r="AG219" s="1">
        <v>877740.99</v>
      </c>
    </row>
    <row r="220" spans="2:33" ht="30">
      <c r="B220" s="2" t="s">
        <v>1802</v>
      </c>
      <c r="C220" s="1" t="s">
        <v>707</v>
      </c>
      <c r="D220" s="1" t="s">
        <v>33</v>
      </c>
      <c r="E220" s="1" t="s">
        <v>523</v>
      </c>
      <c r="F220" s="1" t="s">
        <v>524</v>
      </c>
      <c r="G220" s="1" t="s">
        <v>708</v>
      </c>
      <c r="I220" s="1" t="s">
        <v>526</v>
      </c>
      <c r="J220" s="1" t="s">
        <v>527</v>
      </c>
      <c r="K220" s="17">
        <v>3170</v>
      </c>
      <c r="L220" s="17">
        <v>421.8</v>
      </c>
      <c r="M220" s="17">
        <v>9.66</v>
      </c>
      <c r="N220" s="17">
        <v>104090.31</v>
      </c>
      <c r="O2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104090.36400000002</v>
      </c>
      <c r="P220" s="17">
        <f>Таблица82343[[#This Row],[Начисленовзносов  расчетное]]-Таблица82343[[#This Row],[Начислено взносов по отчету УК, руб,]]</f>
        <v>5.4000000018277206E-2</v>
      </c>
      <c r="Q220" s="17">
        <v>84567.72</v>
      </c>
      <c r="R220" s="22">
        <f>Таблица82343[[#This Row],[ПОСТУПИЛО ВЗНОСОВ ПО БАНКОВСКОЙ ВЫПИСКЕ]]-Таблица82343[[#This Row],[Оплачено пени, руб,]]</f>
        <v>84233.34</v>
      </c>
      <c r="S220" s="17">
        <f t="shared" si="4"/>
        <v>19663.68</v>
      </c>
      <c r="T220" s="17">
        <v>141.09</v>
      </c>
      <c r="U220" s="17">
        <v>334.38</v>
      </c>
      <c r="V220" s="17">
        <v>0</v>
      </c>
      <c r="W220" s="17">
        <v>0</v>
      </c>
      <c r="X220" s="17">
        <v>0</v>
      </c>
      <c r="Y220" s="17">
        <v>0</v>
      </c>
      <c r="Z220" s="17">
        <v>0</v>
      </c>
      <c r="AA220" s="22">
        <v>3125013.8000000003</v>
      </c>
      <c r="AB220" s="16">
        <v>3040446.08</v>
      </c>
      <c r="AC220" s="17">
        <v>3125013.8000000003</v>
      </c>
      <c r="AD220" s="17">
        <v>0</v>
      </c>
      <c r="AE220" s="3"/>
      <c r="AF220" s="1" t="s">
        <v>707</v>
      </c>
      <c r="AG220" s="1">
        <v>3040446.08</v>
      </c>
    </row>
    <row r="221" spans="2:33" ht="45">
      <c r="B221" s="2" t="s">
        <v>1802</v>
      </c>
      <c r="C221" s="1" t="s">
        <v>709</v>
      </c>
      <c r="D221" s="1" t="s">
        <v>33</v>
      </c>
      <c r="E221" s="1" t="s">
        <v>342</v>
      </c>
      <c r="F221" s="1" t="s">
        <v>343</v>
      </c>
      <c r="G221" s="1" t="s">
        <v>710</v>
      </c>
      <c r="I221" s="1" t="s">
        <v>572</v>
      </c>
      <c r="J221" s="1" t="s">
        <v>573</v>
      </c>
      <c r="K221" s="17">
        <v>2817.3</v>
      </c>
      <c r="L221" s="17">
        <v>775.6</v>
      </c>
      <c r="M221" s="17">
        <v>9.66</v>
      </c>
      <c r="N221" s="17">
        <v>104122.24000000001</v>
      </c>
      <c r="O2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104122.24200000001</v>
      </c>
      <c r="P221" s="17">
        <f>Таблица82343[[#This Row],[Начисленовзносов  расчетное]]-Таблица82343[[#This Row],[Начислено взносов по отчету УК, руб,]]</f>
        <v>2.0000000076834112E-3</v>
      </c>
      <c r="Q221" s="49">
        <v>178822.74</v>
      </c>
      <c r="R221" s="22">
        <f>Таблица82343[[#This Row],[ПОСТУПИЛО ВЗНОСОВ ПО БАНКОВСКОЙ ВЫПИСКЕ]]-Таблица82343[[#This Row],[Оплачено пени, руб,]]</f>
        <v>178690.13999999998</v>
      </c>
      <c r="S221" s="17">
        <f t="shared" si="4"/>
        <v>-63022.889999999978</v>
      </c>
      <c r="T221" s="17">
        <v>11677.61</v>
      </c>
      <c r="U221" s="17">
        <v>132.6</v>
      </c>
      <c r="V221" s="17">
        <v>3880.79</v>
      </c>
      <c r="W221" s="17">
        <v>0</v>
      </c>
      <c r="X221" s="17">
        <v>0</v>
      </c>
      <c r="Y221" s="17">
        <v>0</v>
      </c>
      <c r="Z221" s="17">
        <v>0</v>
      </c>
      <c r="AA221" s="22">
        <v>3261357.28</v>
      </c>
      <c r="AB221" s="16">
        <v>3078653.75</v>
      </c>
      <c r="AC221" s="17">
        <v>3261357.28</v>
      </c>
      <c r="AD221" s="17">
        <v>0</v>
      </c>
      <c r="AE221" s="3"/>
      <c r="AF221" s="1" t="s">
        <v>709</v>
      </c>
      <c r="AG221" s="1">
        <v>3078653.75</v>
      </c>
    </row>
    <row r="222" spans="2:33" ht="30">
      <c r="B222" s="2" t="s">
        <v>1802</v>
      </c>
      <c r="C222" s="1" t="s">
        <v>711</v>
      </c>
      <c r="D222" s="1" t="s">
        <v>33</v>
      </c>
      <c r="E222" s="1" t="s">
        <v>712</v>
      </c>
      <c r="F222" s="1" t="s">
        <v>713</v>
      </c>
      <c r="G222" s="1" t="s">
        <v>383</v>
      </c>
      <c r="I222" s="1" t="s">
        <v>195</v>
      </c>
      <c r="J222" s="1" t="s">
        <v>51</v>
      </c>
      <c r="K222" s="17">
        <v>26314.5</v>
      </c>
      <c r="L222" s="17">
        <v>310.10000000000002</v>
      </c>
      <c r="M222" s="17">
        <v>10.039999999999999</v>
      </c>
      <c r="N222" s="17">
        <v>801927.73</v>
      </c>
      <c r="O2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801932.95199999982</v>
      </c>
      <c r="P222" s="17">
        <f>Таблица82343[[#This Row],[Начисленовзносов  расчетное]]-Таблица82343[[#This Row],[Начислено взносов по отчету УК, руб,]]</f>
        <v>5.2219999998342246</v>
      </c>
      <c r="Q222" s="49">
        <v>917725.71</v>
      </c>
      <c r="R222" s="22">
        <f>Таблица82343[[#This Row],[ПОСТУПИЛО ВЗНОСОВ ПО БАНКОВСКОЙ ВЫПИСКЕ]]-Таблица82343[[#This Row],[Оплачено пени, руб,]]</f>
        <v>914954.52</v>
      </c>
      <c r="S222" s="17">
        <f t="shared" si="4"/>
        <v>-51034.870000000039</v>
      </c>
      <c r="T222" s="17">
        <v>64763.11</v>
      </c>
      <c r="U222" s="17">
        <v>2771.19</v>
      </c>
      <c r="V222" s="17">
        <v>39449.68</v>
      </c>
      <c r="W222" s="17">
        <v>0</v>
      </c>
      <c r="X222" s="17">
        <v>0</v>
      </c>
      <c r="Y222" s="17">
        <v>250000</v>
      </c>
      <c r="Z222" s="17">
        <v>0</v>
      </c>
      <c r="AA222" s="22">
        <v>16426404.530000001</v>
      </c>
      <c r="AB222" s="16">
        <v>15719229.140000001</v>
      </c>
      <c r="AC222" s="17">
        <v>16426404.529999999</v>
      </c>
      <c r="AD222" s="17">
        <v>0</v>
      </c>
      <c r="AE222" s="3"/>
      <c r="AF222" s="1" t="s">
        <v>711</v>
      </c>
      <c r="AG222" s="1">
        <v>15719229.140000001</v>
      </c>
    </row>
    <row r="223" spans="2:33" ht="30">
      <c r="B223" s="2" t="s">
        <v>1802</v>
      </c>
      <c r="C223" s="1" t="s">
        <v>714</v>
      </c>
      <c r="D223" s="1" t="s">
        <v>33</v>
      </c>
      <c r="E223" s="1" t="s">
        <v>715</v>
      </c>
      <c r="F223" s="1" t="s">
        <v>716</v>
      </c>
      <c r="G223" s="1" t="s">
        <v>383</v>
      </c>
      <c r="I223" s="1" t="s">
        <v>717</v>
      </c>
      <c r="J223" s="1" t="s">
        <v>718</v>
      </c>
      <c r="K223" s="17">
        <v>3288.6</v>
      </c>
      <c r="L223" s="17">
        <v>216.5</v>
      </c>
      <c r="M223" s="17">
        <v>10.039999999999999</v>
      </c>
      <c r="N223" s="17">
        <v>105573.57</v>
      </c>
      <c r="O2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105573.61199999998</v>
      </c>
      <c r="P223" s="17">
        <f>Таблица82343[[#This Row],[Начисленовзносов  расчетное]]-Таблица82343[[#This Row],[Начислено взносов по отчету УК, руб,]]</f>
        <v>4.1999999972176738E-2</v>
      </c>
      <c r="Q223" s="17">
        <v>63020.49</v>
      </c>
      <c r="R223" s="22">
        <f>Таблица82343[[#This Row],[ПОСТУПИЛО ВЗНОСОВ ПО БАНКОВСКОЙ ВЫПИСКЕ]]-Таблица82343[[#This Row],[Оплачено пени, руб,]]</f>
        <v>61942.46</v>
      </c>
      <c r="S223" s="17">
        <f t="shared" si="4"/>
        <v>42777.180000000008</v>
      </c>
      <c r="T223" s="17">
        <v>224.1</v>
      </c>
      <c r="U223" s="17">
        <v>1078.03</v>
      </c>
      <c r="V223" s="17">
        <v>4099.33</v>
      </c>
      <c r="W223" s="17">
        <v>0</v>
      </c>
      <c r="X223" s="17">
        <v>0</v>
      </c>
      <c r="Y223" s="17">
        <v>0</v>
      </c>
      <c r="Z223" s="17">
        <v>0</v>
      </c>
      <c r="AA223" s="22">
        <v>3349456.4499999997</v>
      </c>
      <c r="AB223" s="16">
        <v>3282336.63</v>
      </c>
      <c r="AC223" s="17">
        <v>3349456.45</v>
      </c>
      <c r="AD223" s="17">
        <v>0</v>
      </c>
      <c r="AE223" s="3"/>
      <c r="AF223" s="1" t="s">
        <v>714</v>
      </c>
      <c r="AG223" s="1">
        <v>3282336.63</v>
      </c>
    </row>
    <row r="224" spans="2:33" ht="30">
      <c r="B224" s="2" t="s">
        <v>1802</v>
      </c>
      <c r="C224" s="1" t="s">
        <v>719</v>
      </c>
      <c r="D224" s="1" t="s">
        <v>33</v>
      </c>
      <c r="E224" s="1" t="s">
        <v>720</v>
      </c>
      <c r="F224" s="1" t="s">
        <v>721</v>
      </c>
      <c r="G224" s="1" t="s">
        <v>213</v>
      </c>
      <c r="I224" s="1" t="s">
        <v>195</v>
      </c>
      <c r="J224" s="1" t="s">
        <v>51</v>
      </c>
      <c r="K224" s="17">
        <v>2247.1</v>
      </c>
      <c r="L224" s="17">
        <v>154.30000000000001</v>
      </c>
      <c r="M224" s="17">
        <v>10.039999999999999</v>
      </c>
      <c r="N224" s="17">
        <v>72330.179999999993</v>
      </c>
      <c r="O2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72330.168000000005</v>
      </c>
      <c r="P224" s="17">
        <f>Таблица82343[[#This Row],[Начисленовзносов  расчетное]]-Таблица82343[[#This Row],[Начислено взносов по отчету УК, руб,]]</f>
        <v>-1.1999999987892807E-2</v>
      </c>
      <c r="Q224" s="49">
        <v>73536.460000000006</v>
      </c>
      <c r="R224" s="22">
        <f>Таблица82343[[#This Row],[ПОСТУПИЛО ВЗНОСОВ ПО БАНКОВСКОЙ ВЫПИСКЕ]]-Таблица82343[[#This Row],[Оплачено пени, руб,]]</f>
        <v>72154.100000000006</v>
      </c>
      <c r="S224" s="17">
        <f t="shared" si="4"/>
        <v>2911.2499999999873</v>
      </c>
      <c r="T224" s="17">
        <v>4117.53</v>
      </c>
      <c r="U224" s="17">
        <v>1382.36</v>
      </c>
      <c r="V224" s="17">
        <v>2679.78</v>
      </c>
      <c r="W224" s="17">
        <v>0</v>
      </c>
      <c r="X224" s="17">
        <v>0</v>
      </c>
      <c r="Y224" s="17">
        <v>0</v>
      </c>
      <c r="Z224" s="17">
        <v>0</v>
      </c>
      <c r="AA224" s="22">
        <v>2218487.81</v>
      </c>
      <c r="AB224" s="16">
        <v>2142271.5699999998</v>
      </c>
      <c r="AC224" s="17">
        <v>2218487.81</v>
      </c>
      <c r="AD224" s="17">
        <v>0</v>
      </c>
      <c r="AE224" s="3"/>
      <c r="AF224" s="1" t="s">
        <v>719</v>
      </c>
      <c r="AG224" s="1">
        <v>2142271.5699999998</v>
      </c>
    </row>
    <row r="225" spans="2:33" ht="30">
      <c r="B225" s="2" t="s">
        <v>1802</v>
      </c>
      <c r="C225" s="1" t="s">
        <v>722</v>
      </c>
      <c r="D225" s="1" t="s">
        <v>33</v>
      </c>
      <c r="E225" s="1" t="s">
        <v>418</v>
      </c>
      <c r="F225" s="1" t="s">
        <v>419</v>
      </c>
      <c r="G225" s="1" t="s">
        <v>125</v>
      </c>
      <c r="I225" s="1" t="s">
        <v>195</v>
      </c>
      <c r="J225" s="1" t="s">
        <v>51</v>
      </c>
      <c r="K225" s="17">
        <v>2894.4</v>
      </c>
      <c r="L225" s="17">
        <v>0</v>
      </c>
      <c r="M225" s="17">
        <v>9.66</v>
      </c>
      <c r="N225" s="17">
        <v>83879.820000000007</v>
      </c>
      <c r="O2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83879.712000000014</v>
      </c>
      <c r="P225" s="17">
        <f>Таблица82343[[#This Row],[Начисленовзносов  расчетное]]-Таблица82343[[#This Row],[Начислено взносов по отчету УК, руб,]]</f>
        <v>-0.10799999999289867</v>
      </c>
      <c r="Q225" s="49">
        <v>83473.8</v>
      </c>
      <c r="R225" s="22">
        <f>Таблица82343[[#This Row],[ПОСТУПИЛО ВЗНОСОВ ПО БАНКОВСКОЙ ВЫПИСКЕ]]-Таблица82343[[#This Row],[Оплачено пени, руб,]]</f>
        <v>83300.09</v>
      </c>
      <c r="S225" s="17">
        <f t="shared" si="4"/>
        <v>3595.1000000000104</v>
      </c>
      <c r="T225" s="17">
        <v>3189.08</v>
      </c>
      <c r="U225" s="17">
        <v>173.71</v>
      </c>
      <c r="V225" s="17">
        <v>3227.6</v>
      </c>
      <c r="W225" s="17">
        <v>0</v>
      </c>
      <c r="X225" s="17">
        <v>0</v>
      </c>
      <c r="Y225" s="17">
        <v>0</v>
      </c>
      <c r="Z225" s="17">
        <v>0</v>
      </c>
      <c r="AA225" s="22">
        <v>2666868.9</v>
      </c>
      <c r="AB225" s="16">
        <v>2580167.5</v>
      </c>
      <c r="AC225" s="17">
        <v>2666868.9</v>
      </c>
      <c r="AD225" s="17">
        <v>0</v>
      </c>
      <c r="AF225" s="1" t="s">
        <v>722</v>
      </c>
      <c r="AG225" s="1">
        <v>2580167.5</v>
      </c>
    </row>
    <row r="226" spans="2:33" ht="30">
      <c r="B226" s="2" t="s">
        <v>1802</v>
      </c>
      <c r="C226" s="1" t="s">
        <v>723</v>
      </c>
      <c r="D226" s="1" t="s">
        <v>33</v>
      </c>
      <c r="E226" s="1" t="s">
        <v>724</v>
      </c>
      <c r="F226" s="1" t="s">
        <v>725</v>
      </c>
      <c r="G226" s="1" t="s">
        <v>270</v>
      </c>
      <c r="I226" s="1" t="s">
        <v>349</v>
      </c>
      <c r="J226" s="1" t="s">
        <v>350</v>
      </c>
      <c r="K226" s="17">
        <v>3587.1</v>
      </c>
      <c r="L226" s="17">
        <v>148.1</v>
      </c>
      <c r="M226" s="17">
        <v>9.66</v>
      </c>
      <c r="N226" s="17">
        <v>108246.09</v>
      </c>
      <c r="O2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108246.09599999999</v>
      </c>
      <c r="P226" s="17">
        <f>Таблица82343[[#This Row],[Начисленовзносов  расчетное]]-Таблица82343[[#This Row],[Начислено взносов по отчету УК, руб,]]</f>
        <v>5.9999999939464033E-3</v>
      </c>
      <c r="Q226" s="17">
        <v>100096.72</v>
      </c>
      <c r="R226" s="22">
        <f>Таблица82343[[#This Row],[ПОСТУПИЛО ВЗНОСОВ ПО БАНКОВСКОЙ ВЫПИСКЕ]]-Таблица82343[[#This Row],[Оплачено пени, руб,]]</f>
        <v>99952.24</v>
      </c>
      <c r="S226" s="17">
        <f t="shared" si="4"/>
        <v>11045.719999999992</v>
      </c>
      <c r="T226" s="17">
        <v>2896.35</v>
      </c>
      <c r="U226" s="17">
        <v>144.47999999999999</v>
      </c>
      <c r="V226" s="17">
        <v>0</v>
      </c>
      <c r="W226" s="17">
        <v>0</v>
      </c>
      <c r="X226" s="17">
        <v>0</v>
      </c>
      <c r="Y226" s="17">
        <v>0</v>
      </c>
      <c r="Z226" s="17">
        <v>0</v>
      </c>
      <c r="AA226" s="22">
        <v>513877.70999999996</v>
      </c>
      <c r="AB226" s="16">
        <v>413780.99</v>
      </c>
      <c r="AC226" s="17">
        <v>513877.71</v>
      </c>
      <c r="AD226" s="17">
        <v>0</v>
      </c>
      <c r="AE226" s="3"/>
      <c r="AF226" s="1" t="s">
        <v>723</v>
      </c>
      <c r="AG226" s="1">
        <v>413780.99</v>
      </c>
    </row>
    <row r="227" spans="2:33" ht="30">
      <c r="B227" s="2" t="s">
        <v>1802</v>
      </c>
      <c r="C227" s="1" t="s">
        <v>726</v>
      </c>
      <c r="D227" s="1" t="s">
        <v>443</v>
      </c>
      <c r="E227" s="1" t="s">
        <v>103</v>
      </c>
      <c r="F227" s="1" t="s">
        <v>727</v>
      </c>
      <c r="G227" s="1" t="s">
        <v>728</v>
      </c>
      <c r="I227" s="1" t="s">
        <v>729</v>
      </c>
      <c r="J227" s="1" t="s">
        <v>730</v>
      </c>
      <c r="K227" s="17">
        <v>3004.6</v>
      </c>
      <c r="L227" s="17">
        <v>752.7</v>
      </c>
      <c r="M227" s="17">
        <v>9.66</v>
      </c>
      <c r="N227" s="17">
        <v>108886.62</v>
      </c>
      <c r="O2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108886.55400000002</v>
      </c>
      <c r="P227" s="17">
        <f>Таблица82343[[#This Row],[Начисленовзносов  расчетное]]-Таблица82343[[#This Row],[Начислено взносов по отчету УК, руб,]]</f>
        <v>-6.5999999977066182E-2</v>
      </c>
      <c r="Q227" s="17">
        <v>104562.93</v>
      </c>
      <c r="R227" s="22">
        <f>Таблица82343[[#This Row],[ПОСТУПИЛО ВЗНОСОВ ПО БАНКОВСКОЙ ВЫПИСКЕ]]-Таблица82343[[#This Row],[Оплачено пени, руб,]]</f>
        <v>104505.71999999999</v>
      </c>
      <c r="S227" s="17">
        <f t="shared" si="4"/>
        <v>4549.6000000000085</v>
      </c>
      <c r="T227" s="17">
        <v>225.91</v>
      </c>
      <c r="U227" s="17">
        <v>57.21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22">
        <v>845478.65999999992</v>
      </c>
      <c r="AB227" s="16">
        <v>740915.73</v>
      </c>
      <c r="AC227" s="17">
        <v>845478.66</v>
      </c>
      <c r="AD227" s="17">
        <v>0</v>
      </c>
      <c r="AE227" s="3"/>
      <c r="AF227" s="1" t="s">
        <v>726</v>
      </c>
      <c r="AG227" s="1">
        <v>740915.73</v>
      </c>
    </row>
    <row r="228" spans="2:33" ht="30">
      <c r="B228" s="2" t="s">
        <v>1802</v>
      </c>
      <c r="C228" s="1" t="s">
        <v>731</v>
      </c>
      <c r="D228" s="1" t="s">
        <v>33</v>
      </c>
      <c r="E228" s="1" t="s">
        <v>305</v>
      </c>
      <c r="F228" s="1" t="s">
        <v>306</v>
      </c>
      <c r="G228" s="1" t="s">
        <v>135</v>
      </c>
      <c r="I228" s="1" t="s">
        <v>195</v>
      </c>
      <c r="J228" s="1" t="s">
        <v>51</v>
      </c>
      <c r="K228" s="17">
        <v>4594.1000000000004</v>
      </c>
      <c r="L228" s="17">
        <v>106.5</v>
      </c>
      <c r="M228" s="17">
        <v>9.66</v>
      </c>
      <c r="N228" s="146">
        <v>136223.31</v>
      </c>
      <c r="O2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136223.38800000001</v>
      </c>
      <c r="P228" s="17">
        <f>Таблица82343[[#This Row],[Начисленовзносов  расчетное]]-Таблица82343[[#This Row],[Начислено взносов по отчету УК, руб,]]</f>
        <v>7.8000000008614734E-2</v>
      </c>
      <c r="Q228" s="17">
        <v>152937.06</v>
      </c>
      <c r="R228" s="22">
        <f>Таблица82343[[#This Row],[ПОСТУПИЛО ВЗНОСОВ ПО БАНКОВСКОЙ ВЫПИСКЕ]]-Таблица82343[[#This Row],[Оплачено пени, руб,]]</f>
        <v>151057.74</v>
      </c>
      <c r="S228" s="17">
        <f t="shared" si="4"/>
        <v>-13671.529999999993</v>
      </c>
      <c r="T228" s="146">
        <v>3042.22</v>
      </c>
      <c r="U228" s="147">
        <v>1879.32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22">
        <v>2183430.1800000002</v>
      </c>
      <c r="AB228" s="16">
        <v>2030493.12</v>
      </c>
      <c r="AC228" s="17">
        <v>2183430.1800000002</v>
      </c>
      <c r="AD228" s="17">
        <v>0</v>
      </c>
      <c r="AE228" s="3"/>
      <c r="AF228" s="1" t="s">
        <v>731</v>
      </c>
      <c r="AG228" s="1">
        <v>2030493.12</v>
      </c>
    </row>
    <row r="229" spans="2:33" ht="30">
      <c r="B229" s="2" t="s">
        <v>1802</v>
      </c>
      <c r="C229" s="1" t="s">
        <v>732</v>
      </c>
      <c r="D229" s="1" t="s">
        <v>33</v>
      </c>
      <c r="E229" s="1" t="s">
        <v>236</v>
      </c>
      <c r="F229" s="1" t="s">
        <v>237</v>
      </c>
      <c r="G229" s="1" t="s">
        <v>490</v>
      </c>
      <c r="I229" s="1" t="s">
        <v>238</v>
      </c>
      <c r="J229" s="1" t="s">
        <v>239</v>
      </c>
      <c r="K229" s="17">
        <v>3089.8</v>
      </c>
      <c r="L229" s="17">
        <v>702.2</v>
      </c>
      <c r="M229" s="17">
        <v>9.66</v>
      </c>
      <c r="N229" s="44">
        <v>109892.28</v>
      </c>
      <c r="O2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109892.16</v>
      </c>
      <c r="P229" s="17">
        <f>Таблица82343[[#This Row],[Начисленовзносов  расчетное]]-Таблица82343[[#This Row],[Начислено взносов по отчету УК, руб,]]</f>
        <v>-0.11999999999534339</v>
      </c>
      <c r="Q229" s="17">
        <v>101356.24</v>
      </c>
      <c r="R229" s="22">
        <f>Таблица82343[[#This Row],[ПОСТУПИЛО ВЗНОСОВ ПО БАНКОВСКОЙ ВЫПИСКЕ]]-Таблица82343[[#This Row],[Оплачено пени, руб,]]</f>
        <v>101335.33</v>
      </c>
      <c r="S229" s="17">
        <f t="shared" si="4"/>
        <v>9253.7199999999975</v>
      </c>
      <c r="T229" s="44">
        <v>717.68</v>
      </c>
      <c r="U229" s="144">
        <v>20.91</v>
      </c>
      <c r="V229" s="17">
        <v>0</v>
      </c>
      <c r="W229" s="17">
        <v>0</v>
      </c>
      <c r="X229" s="17">
        <v>0</v>
      </c>
      <c r="Y229" s="17">
        <v>0</v>
      </c>
      <c r="Z229" s="17">
        <v>0</v>
      </c>
      <c r="AA229" s="22">
        <v>454084.69</v>
      </c>
      <c r="AB229" s="16">
        <v>352728.45</v>
      </c>
      <c r="AC229" s="17">
        <v>454084.69</v>
      </c>
      <c r="AD229" s="17">
        <v>0</v>
      </c>
      <c r="AE229" s="3"/>
      <c r="AF229" s="1" t="s">
        <v>732</v>
      </c>
      <c r="AG229" s="1">
        <v>352728.45</v>
      </c>
    </row>
    <row r="230" spans="2:33" ht="45">
      <c r="B230" s="2" t="s">
        <v>1802</v>
      </c>
      <c r="C230" s="1" t="s">
        <v>733</v>
      </c>
      <c r="D230" s="1" t="s">
        <v>33</v>
      </c>
      <c r="E230" s="1" t="s">
        <v>342</v>
      </c>
      <c r="F230" s="1" t="s">
        <v>343</v>
      </c>
      <c r="G230" s="1" t="s">
        <v>734</v>
      </c>
      <c r="I230" s="1" t="s">
        <v>349</v>
      </c>
      <c r="J230" s="1" t="s">
        <v>350</v>
      </c>
      <c r="K230" s="17">
        <v>2607.4</v>
      </c>
      <c r="L230" s="17">
        <v>1245.9000000000001</v>
      </c>
      <c r="M230" s="17">
        <v>9.66</v>
      </c>
      <c r="N230" s="17">
        <v>111668.7</v>
      </c>
      <c r="O2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111668.63400000002</v>
      </c>
      <c r="P230" s="17">
        <f>Таблица82343[[#This Row],[Начисленовзносов  расчетное]]-Таблица82343[[#This Row],[Начислено взносов по отчету УК, руб,]]</f>
        <v>-6.5999999977066182E-2</v>
      </c>
      <c r="Q230" s="17">
        <v>74927.69</v>
      </c>
      <c r="R230" s="22">
        <f>Таблица82343[[#This Row],[ПОСТУПИЛО ВЗНОСОВ ПО БАНКОВСКОЙ ВЫПИСКЕ]]-Таблица82343[[#This Row],[Оплачено пени, руб,]]</f>
        <v>74518.930000000008</v>
      </c>
      <c r="S230" s="17">
        <f t="shared" si="4"/>
        <v>60424.769999999982</v>
      </c>
      <c r="T230" s="17">
        <v>23683.759999999998</v>
      </c>
      <c r="U230" s="17">
        <v>408.76</v>
      </c>
      <c r="V230" s="17">
        <v>0</v>
      </c>
      <c r="W230" s="17">
        <v>0</v>
      </c>
      <c r="X230" s="17">
        <v>0</v>
      </c>
      <c r="Y230" s="17">
        <v>0</v>
      </c>
      <c r="Z230" s="17">
        <v>400</v>
      </c>
      <c r="AA230" s="22">
        <v>752258.60000000009</v>
      </c>
      <c r="AB230" s="16">
        <v>677730.91</v>
      </c>
      <c r="AC230" s="17">
        <v>752258.6</v>
      </c>
      <c r="AD230" s="17">
        <v>0</v>
      </c>
      <c r="AE230" s="3"/>
      <c r="AF230" s="1" t="s">
        <v>733</v>
      </c>
      <c r="AG230" s="1">
        <v>677730.91</v>
      </c>
    </row>
    <row r="231" spans="2:33" ht="30">
      <c r="B231" s="2" t="s">
        <v>1802</v>
      </c>
      <c r="C231" s="1" t="s">
        <v>735</v>
      </c>
      <c r="D231" s="1" t="s">
        <v>443</v>
      </c>
      <c r="E231" s="1" t="s">
        <v>736</v>
      </c>
      <c r="F231" s="1" t="s">
        <v>737</v>
      </c>
      <c r="G231" s="1" t="s">
        <v>738</v>
      </c>
      <c r="I231" s="1" t="s">
        <v>739</v>
      </c>
      <c r="J231" s="1" t="s">
        <v>740</v>
      </c>
      <c r="K231" s="17">
        <v>3919.05</v>
      </c>
      <c r="L231" s="17">
        <v>0</v>
      </c>
      <c r="M231" s="17">
        <v>9.66</v>
      </c>
      <c r="N231" s="17">
        <v>113574.07</v>
      </c>
      <c r="O2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113574.06900000002</v>
      </c>
      <c r="P231" s="17">
        <f>Таблица82343[[#This Row],[Начисленовзносов  расчетное]]-Таблица82343[[#This Row],[Начислено взносов по отчету УК, руб,]]</f>
        <v>-9.9999998928979039E-4</v>
      </c>
      <c r="Q231" s="17">
        <v>102707.27</v>
      </c>
      <c r="R231" s="22">
        <f>Таблица82343[[#This Row],[ПОСТУПИЛО ВЗНОСОВ ПО БАНКОВСКОЙ ВЫПИСКЕ]]-Таблица82343[[#This Row],[Оплачено пени, руб,]]</f>
        <v>102707.27</v>
      </c>
      <c r="S231" s="17">
        <f t="shared" si="4"/>
        <v>14167.800000000003</v>
      </c>
      <c r="T231" s="44">
        <v>3301</v>
      </c>
      <c r="U231" s="17">
        <v>0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22">
        <v>3903756.68</v>
      </c>
      <c r="AB231" s="16">
        <v>3801049.41</v>
      </c>
      <c r="AC231" s="17">
        <v>3903756.68</v>
      </c>
      <c r="AD231" s="17">
        <v>0</v>
      </c>
      <c r="AE231" s="3"/>
      <c r="AF231" s="1" t="s">
        <v>735</v>
      </c>
      <c r="AG231" s="1">
        <v>3801049.41</v>
      </c>
    </row>
    <row r="232" spans="2:33" ht="30">
      <c r="B232" s="2" t="s">
        <v>1802</v>
      </c>
      <c r="C232" s="1" t="s">
        <v>741</v>
      </c>
      <c r="D232" s="1" t="s">
        <v>33</v>
      </c>
      <c r="E232" s="1" t="s">
        <v>523</v>
      </c>
      <c r="F232" s="1" t="s">
        <v>524</v>
      </c>
      <c r="G232" s="1" t="s">
        <v>406</v>
      </c>
      <c r="I232" s="1" t="s">
        <v>526</v>
      </c>
      <c r="J232" s="1" t="s">
        <v>527</v>
      </c>
      <c r="K232" s="17">
        <v>3834.7</v>
      </c>
      <c r="L232" s="17">
        <v>114</v>
      </c>
      <c r="M232" s="17">
        <v>9.66</v>
      </c>
      <c r="N232" s="17">
        <v>114433.32</v>
      </c>
      <c r="O2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114433.32599999999</v>
      </c>
      <c r="P232" s="17">
        <f>Таблица82343[[#This Row],[Начисленовзносов  расчетное]]-Таблица82343[[#This Row],[Начислено взносов по отчету УК, руб,]]</f>
        <v>5.999999979394488E-3</v>
      </c>
      <c r="Q232" s="17">
        <v>103118.97</v>
      </c>
      <c r="R232" s="22">
        <f>Таблица82343[[#This Row],[ПОСТУПИЛО ВЗНОСОВ ПО БАНКОВСКОЙ ВЫПИСКЕ]]-Таблица82343[[#This Row],[Оплачено пени, руб,]]</f>
        <v>100988.38</v>
      </c>
      <c r="S232" s="17">
        <f t="shared" si="4"/>
        <v>16437.350000000002</v>
      </c>
      <c r="T232" s="145">
        <v>5123</v>
      </c>
      <c r="U232" s="17">
        <v>2130.59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22">
        <v>3607129.2100000004</v>
      </c>
      <c r="AB232" s="16">
        <v>3504010.24</v>
      </c>
      <c r="AC232" s="17">
        <v>3607129.2100000004</v>
      </c>
      <c r="AD232" s="17">
        <v>0</v>
      </c>
      <c r="AE232" s="3"/>
      <c r="AF232" s="1" t="s">
        <v>741</v>
      </c>
      <c r="AG232" s="1">
        <v>3504010.24</v>
      </c>
    </row>
    <row r="233" spans="2:33" ht="45">
      <c r="B233" s="2" t="s">
        <v>1802</v>
      </c>
      <c r="C233" s="1" t="s">
        <v>742</v>
      </c>
      <c r="D233" s="1" t="s">
        <v>33</v>
      </c>
      <c r="E233" s="1" t="s">
        <v>439</v>
      </c>
      <c r="F233" s="1" t="s">
        <v>440</v>
      </c>
      <c r="G233" s="1" t="s">
        <v>743</v>
      </c>
      <c r="I233" s="1" t="s">
        <v>485</v>
      </c>
      <c r="J233" s="1" t="s">
        <v>486</v>
      </c>
      <c r="K233" s="17">
        <v>3957.7</v>
      </c>
      <c r="L233" s="17">
        <v>0</v>
      </c>
      <c r="M233" s="17">
        <v>9.66</v>
      </c>
      <c r="N233" s="17">
        <v>114694.14</v>
      </c>
      <c r="O2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114694.14599999999</v>
      </c>
      <c r="P233" s="17">
        <f>Таблица82343[[#This Row],[Начисленовзносов  расчетное]]-Таблица82343[[#This Row],[Начислено взносов по отчету УК, руб,]]</f>
        <v>5.9999999939464033E-3</v>
      </c>
      <c r="Q233" s="17">
        <v>133201.32</v>
      </c>
      <c r="R233" s="22">
        <f>Таблица82343[[#This Row],[ПОСТУПИЛО ВЗНОСОВ ПО БАНКОВСКОЙ ВЫПИСКЕ]]-Таблица82343[[#This Row],[Оплачено пени, руб,]]</f>
        <v>131535.39000000001</v>
      </c>
      <c r="S233" s="17">
        <f t="shared" si="4"/>
        <v>-14600.100000000015</v>
      </c>
      <c r="T233" s="17">
        <v>3907.08</v>
      </c>
      <c r="U233" s="17">
        <v>1665.93</v>
      </c>
      <c r="V233" s="17">
        <v>2779.97</v>
      </c>
      <c r="W233" s="17">
        <v>0</v>
      </c>
      <c r="X233" s="17">
        <v>0</v>
      </c>
      <c r="Y233" s="17">
        <v>0</v>
      </c>
      <c r="Z233" s="17">
        <v>0</v>
      </c>
      <c r="AA233" s="22">
        <v>2114127.0099999998</v>
      </c>
      <c r="AB233" s="16">
        <v>1978145.72</v>
      </c>
      <c r="AC233" s="17">
        <v>2114127.0099999998</v>
      </c>
      <c r="AD233" s="17">
        <v>0</v>
      </c>
      <c r="AE233" s="3"/>
      <c r="AF233" s="1" t="s">
        <v>742</v>
      </c>
      <c r="AG233" s="1">
        <v>1978145.72</v>
      </c>
    </row>
    <row r="234" spans="2:33" ht="45">
      <c r="B234" s="2" t="s">
        <v>1802</v>
      </c>
      <c r="C234" s="1" t="s">
        <v>744</v>
      </c>
      <c r="D234" s="1" t="s">
        <v>33</v>
      </c>
      <c r="E234" s="1" t="s">
        <v>342</v>
      </c>
      <c r="F234" s="1" t="s">
        <v>343</v>
      </c>
      <c r="G234" s="1" t="s">
        <v>745</v>
      </c>
      <c r="I234" s="1" t="s">
        <v>349</v>
      </c>
      <c r="J234" s="1" t="s">
        <v>350</v>
      </c>
      <c r="K234" s="17">
        <v>2808.7</v>
      </c>
      <c r="L234" s="17">
        <v>1151.7</v>
      </c>
      <c r="M234" s="17">
        <v>9.66</v>
      </c>
      <c r="N234" s="17">
        <v>114772.47</v>
      </c>
      <c r="O2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114772.39199999999</v>
      </c>
      <c r="P234" s="17">
        <f>Таблица82343[[#This Row],[Начисленовзносов  расчетное]]-Таблица82343[[#This Row],[Начислено взносов по отчету УК, руб,]]</f>
        <v>-7.8000000008614734E-2</v>
      </c>
      <c r="Q234" s="17">
        <v>131678.14000000001</v>
      </c>
      <c r="R234" s="22">
        <f>Таблица82343[[#This Row],[ПОСТУПИЛО ВЗНОСОВ ПО БАНКОВСКОЙ ВЫПИСКЕ]]-Таблица82343[[#This Row],[Оплачено пени, руб,]]</f>
        <v>109478.35</v>
      </c>
      <c r="S234" s="17">
        <f t="shared" si="4"/>
        <v>-2536.2100000000064</v>
      </c>
      <c r="T234" s="17">
        <v>14369.46</v>
      </c>
      <c r="U234" s="17">
        <v>22199.79</v>
      </c>
      <c r="V234" s="17">
        <v>3656.63</v>
      </c>
      <c r="W234" s="17">
        <v>0</v>
      </c>
      <c r="X234" s="17">
        <v>0</v>
      </c>
      <c r="Y234" s="17">
        <v>0</v>
      </c>
      <c r="Z234" s="17">
        <v>0</v>
      </c>
      <c r="AA234" s="22">
        <v>606992.92000000004</v>
      </c>
      <c r="AB234" s="16">
        <v>471658.15</v>
      </c>
      <c r="AC234" s="17">
        <v>606992.92000000004</v>
      </c>
      <c r="AD234" s="17">
        <v>0</v>
      </c>
      <c r="AE234" s="3"/>
      <c r="AF234" s="1" t="s">
        <v>744</v>
      </c>
      <c r="AG234" s="1">
        <v>471658.15</v>
      </c>
    </row>
    <row r="235" spans="2:33" ht="45">
      <c r="B235" s="2" t="s">
        <v>1802</v>
      </c>
      <c r="C235" s="1" t="s">
        <v>746</v>
      </c>
      <c r="D235" s="1" t="s">
        <v>33</v>
      </c>
      <c r="E235" s="1" t="s">
        <v>439</v>
      </c>
      <c r="F235" s="1" t="s">
        <v>440</v>
      </c>
      <c r="G235" s="1" t="s">
        <v>747</v>
      </c>
      <c r="I235" s="1" t="s">
        <v>485</v>
      </c>
      <c r="J235" s="1" t="s">
        <v>486</v>
      </c>
      <c r="K235" s="17">
        <v>3848.99</v>
      </c>
      <c r="L235" s="17">
        <v>114.5</v>
      </c>
      <c r="M235" s="17">
        <v>9.66</v>
      </c>
      <c r="N235" s="17">
        <v>114862.2</v>
      </c>
      <c r="O2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114861.9402</v>
      </c>
      <c r="P235" s="17">
        <f>Таблица82343[[#This Row],[Начисленовзносов  расчетное]]-Таблица82343[[#This Row],[Начислено взносов по отчету УК, руб,]]</f>
        <v>-0.25979999999981374</v>
      </c>
      <c r="Q235" s="17">
        <v>121364.59</v>
      </c>
      <c r="R235" s="22">
        <f>Таблица82343[[#This Row],[ПОСТУПИЛО ВЗНОСОВ ПО БАНКОВСКОЙ ВЫПИСКЕ]]-Таблица82343[[#This Row],[Оплачено пени, руб,]]</f>
        <v>121352.19</v>
      </c>
      <c r="S235" s="17">
        <f t="shared" si="4"/>
        <v>-3347.4300000000053</v>
      </c>
      <c r="T235" s="17">
        <v>3154.96</v>
      </c>
      <c r="U235" s="17">
        <v>12.4</v>
      </c>
      <c r="V235" s="17">
        <v>2676.19</v>
      </c>
      <c r="W235" s="17">
        <v>0</v>
      </c>
      <c r="X235" s="17">
        <v>0</v>
      </c>
      <c r="Y235" s="17">
        <v>0</v>
      </c>
      <c r="Z235" s="17">
        <v>0</v>
      </c>
      <c r="AA235" s="22">
        <v>2251482.0799999996</v>
      </c>
      <c r="AB235" s="16">
        <v>2127441.2999999998</v>
      </c>
      <c r="AC235" s="17">
        <v>2251482.08</v>
      </c>
      <c r="AD235" s="17">
        <v>0</v>
      </c>
      <c r="AE235" s="3"/>
      <c r="AF235" s="1" t="s">
        <v>746</v>
      </c>
      <c r="AG235" s="1">
        <v>2127441.2999999998</v>
      </c>
    </row>
    <row r="236" spans="2:33" ht="45">
      <c r="B236" s="2" t="s">
        <v>1802</v>
      </c>
      <c r="C236" s="1" t="s">
        <v>748</v>
      </c>
      <c r="D236" s="1" t="s">
        <v>33</v>
      </c>
      <c r="E236" s="1" t="s">
        <v>517</v>
      </c>
      <c r="F236" s="1" t="s">
        <v>518</v>
      </c>
      <c r="G236" s="1" t="s">
        <v>749</v>
      </c>
      <c r="I236" s="1" t="s">
        <v>485</v>
      </c>
      <c r="J236" s="1" t="s">
        <v>486</v>
      </c>
      <c r="K236" s="17">
        <v>3978.5</v>
      </c>
      <c r="L236" s="17">
        <v>0</v>
      </c>
      <c r="M236" s="17">
        <v>9.66</v>
      </c>
      <c r="N236" s="17">
        <v>115296.93</v>
      </c>
      <c r="O2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115296.93000000001</v>
      </c>
      <c r="P236" s="17">
        <f>Таблица82343[[#This Row],[Начисленовзносов  расчетное]]-Таблица82343[[#This Row],[Начислено взносов по отчету УК, руб,]]</f>
        <v>0</v>
      </c>
      <c r="Q236" s="17">
        <v>126978.9</v>
      </c>
      <c r="R236" s="22">
        <f>Таблица82343[[#This Row],[ПОСТУПИЛО ВЗНОСОВ ПО БАНКОВСКОЙ ВЫПИСКЕ]]-Таблица82343[[#This Row],[Оплачено пени, руб,]]</f>
        <v>126901.75999999999</v>
      </c>
      <c r="S236" s="17">
        <f t="shared" si="4"/>
        <v>-11211.160000000002</v>
      </c>
      <c r="T236" s="17">
        <v>470.81</v>
      </c>
      <c r="U236" s="17">
        <v>77.14</v>
      </c>
      <c r="V236" s="17">
        <v>3897.63</v>
      </c>
      <c r="W236" s="17">
        <v>0</v>
      </c>
      <c r="X236" s="17">
        <v>0</v>
      </c>
      <c r="Y236" s="17">
        <v>0</v>
      </c>
      <c r="Z236" s="17">
        <v>0</v>
      </c>
      <c r="AA236" s="22">
        <v>3241583.5999999996</v>
      </c>
      <c r="AB236" s="16">
        <v>3110707.07</v>
      </c>
      <c r="AC236" s="17">
        <v>3241583.6</v>
      </c>
      <c r="AD236" s="17">
        <v>0</v>
      </c>
      <c r="AE236" s="3"/>
      <c r="AF236" s="1" t="s">
        <v>748</v>
      </c>
      <c r="AG236" s="1">
        <v>3110707.07</v>
      </c>
    </row>
    <row r="237" spans="2:33" ht="30">
      <c r="B237" s="2" t="s">
        <v>1802</v>
      </c>
      <c r="C237" s="1" t="s">
        <v>750</v>
      </c>
      <c r="D237" s="1" t="s">
        <v>33</v>
      </c>
      <c r="E237" s="1" t="s">
        <v>418</v>
      </c>
      <c r="F237" s="1" t="s">
        <v>419</v>
      </c>
      <c r="G237" s="1" t="s">
        <v>156</v>
      </c>
      <c r="I237" s="1" t="s">
        <v>195</v>
      </c>
      <c r="J237" s="1" t="s">
        <v>51</v>
      </c>
      <c r="K237" s="17">
        <v>4540.5</v>
      </c>
      <c r="L237" s="17">
        <v>214.9</v>
      </c>
      <c r="M237" s="17">
        <v>9.66</v>
      </c>
      <c r="N237" s="17">
        <v>137811.63</v>
      </c>
      <c r="O2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137811.492</v>
      </c>
      <c r="P237" s="17">
        <f>Таблица82343[[#This Row],[Начисленовзносов  расчетное]]-Таблица82343[[#This Row],[Начислено взносов по отчету УК, руб,]]</f>
        <v>-0.13800000000628643</v>
      </c>
      <c r="Q237" s="49">
        <v>137030.24</v>
      </c>
      <c r="R237" s="22">
        <f>Таблица82343[[#This Row],[ПОСТУПИЛО ВЗНОСОВ ПО БАНКОВСКОЙ ВЫПИСКЕ]]-Таблица82343[[#This Row],[Оплачено пени, руб,]]</f>
        <v>136396.69999999998</v>
      </c>
      <c r="S237" s="17">
        <f t="shared" si="4"/>
        <v>12969.110000000022</v>
      </c>
      <c r="T237" s="17">
        <v>12187.72</v>
      </c>
      <c r="U237" s="17">
        <v>633.54</v>
      </c>
      <c r="V237" s="17">
        <v>3268.17</v>
      </c>
      <c r="W237" s="17">
        <v>0</v>
      </c>
      <c r="X237" s="17">
        <v>0</v>
      </c>
      <c r="Y237" s="17">
        <v>0</v>
      </c>
      <c r="Z237" s="17">
        <v>1187.3699999999999</v>
      </c>
      <c r="AA237" s="22">
        <v>2747319.72</v>
      </c>
      <c r="AB237" s="16">
        <v>2608208.6800000002</v>
      </c>
      <c r="AC237" s="17">
        <v>2747319.72</v>
      </c>
      <c r="AD237" s="17">
        <v>0</v>
      </c>
      <c r="AF237" s="1" t="s">
        <v>750</v>
      </c>
      <c r="AG237" s="1">
        <v>2608208.6800000002</v>
      </c>
    </row>
    <row r="238" spans="2:33" ht="30">
      <c r="B238" s="2" t="s">
        <v>1802</v>
      </c>
      <c r="C238" s="1" t="s">
        <v>751</v>
      </c>
      <c r="D238" s="1" t="s">
        <v>33</v>
      </c>
      <c r="E238" s="1" t="s">
        <v>752</v>
      </c>
      <c r="F238" s="1" t="s">
        <v>753</v>
      </c>
      <c r="G238" s="1" t="s">
        <v>754</v>
      </c>
      <c r="I238" s="1" t="s">
        <v>238</v>
      </c>
      <c r="J238" s="1" t="s">
        <v>239</v>
      </c>
      <c r="K238" s="17">
        <v>3954.75</v>
      </c>
      <c r="L238" s="17">
        <v>0</v>
      </c>
      <c r="M238" s="17">
        <v>9.66</v>
      </c>
      <c r="N238" s="44">
        <v>114608.79</v>
      </c>
      <c r="O2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114608.655</v>
      </c>
      <c r="P238" s="17">
        <f>Таблица82343[[#This Row],[Начисленовзносов  расчетное]]-Таблица82343[[#This Row],[Начислено взносов по отчету УК, руб,]]</f>
        <v>-0.13499999999476131</v>
      </c>
      <c r="Q238" s="17">
        <v>137472.51999999999</v>
      </c>
      <c r="R238" s="22">
        <f>Таблица82343[[#This Row],[ПОСТУПИЛО ВЗНОСОВ ПО БАНКОВСКОЙ ВЫПИСКЕ]]-Таблица82343[[#This Row],[Оплачено пени, руб,]]</f>
        <v>137201.43</v>
      </c>
      <c r="S238" s="17">
        <f t="shared" si="4"/>
        <v>-21841.96</v>
      </c>
      <c r="T238" s="44">
        <v>1021.77</v>
      </c>
      <c r="U238" s="47">
        <v>271.08999999999997</v>
      </c>
      <c r="V238" s="17">
        <v>0</v>
      </c>
      <c r="W238" s="17">
        <v>0</v>
      </c>
      <c r="X238" s="17">
        <v>0</v>
      </c>
      <c r="Y238" s="17">
        <v>1240675.79</v>
      </c>
      <c r="Z238" s="17">
        <v>0</v>
      </c>
      <c r="AA238" s="22">
        <v>2868220.69</v>
      </c>
      <c r="AB238" s="16">
        <v>3971423.96</v>
      </c>
      <c r="AC238" s="17">
        <v>2868220.69</v>
      </c>
      <c r="AD238" s="17">
        <v>0</v>
      </c>
      <c r="AE238" s="3"/>
      <c r="AF238" s="1" t="s">
        <v>751</v>
      </c>
      <c r="AG238" s="1">
        <v>3971423.96</v>
      </c>
    </row>
    <row r="239" spans="2:33" ht="45">
      <c r="B239" s="2" t="s">
        <v>1802</v>
      </c>
      <c r="C239" s="1" t="s">
        <v>755</v>
      </c>
      <c r="D239" s="1" t="s">
        <v>33</v>
      </c>
      <c r="E239" s="1" t="s">
        <v>639</v>
      </c>
      <c r="F239" s="1" t="s">
        <v>640</v>
      </c>
      <c r="G239" s="1" t="s">
        <v>603</v>
      </c>
      <c r="I239" s="1" t="s">
        <v>485</v>
      </c>
      <c r="J239" s="1" t="s">
        <v>486</v>
      </c>
      <c r="K239" s="17">
        <v>4052.1</v>
      </c>
      <c r="L239" s="17">
        <v>0</v>
      </c>
      <c r="M239" s="17">
        <v>9.66</v>
      </c>
      <c r="N239" s="17">
        <v>111417.45</v>
      </c>
      <c r="O2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117429.85799999999</v>
      </c>
      <c r="P239" s="17">
        <f>Таблица82343[[#This Row],[Начисленовзносов  расчетное]]-Таблица82343[[#This Row],[Начислено взносов по отчету УК, руб,]]</f>
        <v>6012.4079999999958</v>
      </c>
      <c r="Q239" s="17">
        <v>111478.67</v>
      </c>
      <c r="R239" s="22">
        <f>Таблица82343[[#This Row],[ПОСТУПИЛО ВЗНОСОВ ПО БАНКОВСКОЙ ВЫПИСКЕ]]-Таблица82343[[#This Row],[Оплачено пени, руб,]]</f>
        <v>111478.67</v>
      </c>
      <c r="S239" s="17">
        <f t="shared" si="4"/>
        <v>3712.6999999999989</v>
      </c>
      <c r="T239" s="17">
        <v>3773.92</v>
      </c>
      <c r="U239" s="17">
        <v>0</v>
      </c>
      <c r="V239" s="17">
        <v>5354.72</v>
      </c>
      <c r="W239" s="17">
        <v>0</v>
      </c>
      <c r="X239" s="17">
        <v>0</v>
      </c>
      <c r="Y239" s="17">
        <v>0</v>
      </c>
      <c r="Z239" s="17">
        <v>0</v>
      </c>
      <c r="AA239" s="22">
        <v>4402124.18</v>
      </c>
      <c r="AB239" s="16">
        <v>4285290.79</v>
      </c>
      <c r="AC239" s="17">
        <v>4402124.18</v>
      </c>
      <c r="AD239" s="17">
        <v>0</v>
      </c>
      <c r="AE239" s="3"/>
      <c r="AF239" s="1" t="s">
        <v>755</v>
      </c>
      <c r="AG239" s="1">
        <v>4285290.79</v>
      </c>
    </row>
    <row r="240" spans="2:33" ht="30">
      <c r="B240" s="2" t="s">
        <v>1802</v>
      </c>
      <c r="C240" s="1" t="s">
        <v>756</v>
      </c>
      <c r="D240" s="1" t="s">
        <v>33</v>
      </c>
      <c r="E240" s="1" t="s">
        <v>202</v>
      </c>
      <c r="F240" s="1" t="s">
        <v>203</v>
      </c>
      <c r="G240" s="1" t="s">
        <v>757</v>
      </c>
      <c r="I240" s="1" t="s">
        <v>205</v>
      </c>
      <c r="J240" s="1" t="s">
        <v>206</v>
      </c>
      <c r="K240" s="17">
        <v>10892.2</v>
      </c>
      <c r="L240" s="17">
        <v>821.4</v>
      </c>
      <c r="M240" s="17">
        <v>10.039999999999999</v>
      </c>
      <c r="N240" s="17">
        <v>352813.71</v>
      </c>
      <c r="O2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352813.63199999998</v>
      </c>
      <c r="P240" s="17">
        <f>Таблица82343[[#This Row],[Начисленовзносов  расчетное]]-Таблица82343[[#This Row],[Начислено взносов по отчету УК, руб,]]</f>
        <v>-7.8000000037718564E-2</v>
      </c>
      <c r="Q240" s="17">
        <v>415894.61</v>
      </c>
      <c r="R240" s="22">
        <f>Таблица82343[[#This Row],[ПОСТУПИЛО ВЗНОСОВ ПО БАНКОВСКОЙ ВЫПИСКЕ]]-Таблица82343[[#This Row],[Оплачено пени, руб,]]</f>
        <v>412339.86</v>
      </c>
      <c r="S240" s="17">
        <f t="shared" si="4"/>
        <v>-26395.919999999962</v>
      </c>
      <c r="T240" s="17">
        <v>36684.980000000003</v>
      </c>
      <c r="U240" s="17">
        <v>3554.75</v>
      </c>
      <c r="V240" s="17">
        <v>84130.09</v>
      </c>
      <c r="W240" s="17">
        <v>0</v>
      </c>
      <c r="X240" s="17">
        <v>0</v>
      </c>
      <c r="Y240" s="17">
        <v>0</v>
      </c>
      <c r="Z240" s="17">
        <v>1653.6</v>
      </c>
      <c r="AA240" s="22">
        <v>11635579.139999999</v>
      </c>
      <c r="AB240" s="16">
        <v>11137208.039999999</v>
      </c>
      <c r="AC240" s="17">
        <v>11635579.140000001</v>
      </c>
      <c r="AD240" s="17">
        <v>0</v>
      </c>
      <c r="AE240" s="3"/>
      <c r="AF240" s="1" t="s">
        <v>756</v>
      </c>
      <c r="AG240" s="1">
        <v>11137208.039999999</v>
      </c>
    </row>
    <row r="241" spans="2:33" ht="30">
      <c r="B241" s="2" t="s">
        <v>1802</v>
      </c>
      <c r="C241" s="1" t="s">
        <v>758</v>
      </c>
      <c r="D241" s="1" t="s">
        <v>33</v>
      </c>
      <c r="E241" s="1" t="s">
        <v>699</v>
      </c>
      <c r="F241" s="1" t="s">
        <v>700</v>
      </c>
      <c r="G241" s="1" t="s">
        <v>89</v>
      </c>
      <c r="I241" s="1" t="s">
        <v>195</v>
      </c>
      <c r="J241" s="1" t="s">
        <v>51</v>
      </c>
      <c r="K241" s="17">
        <v>4678.8999999999996</v>
      </c>
      <c r="L241" s="17">
        <v>0</v>
      </c>
      <c r="M241" s="17">
        <v>10.039999999999999</v>
      </c>
      <c r="N241" s="17">
        <v>140928.54</v>
      </c>
      <c r="O2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140928.46799999996</v>
      </c>
      <c r="P241" s="17">
        <f>Таблица82343[[#This Row],[Начисленовзносов  расчетное]]-Таблица82343[[#This Row],[Начислено взносов по отчету УК, руб,]]</f>
        <v>-7.2000000043772161E-2</v>
      </c>
      <c r="Q241" s="49">
        <v>187415.3</v>
      </c>
      <c r="R241" s="22">
        <f>Таблица82343[[#This Row],[ПОСТУПИЛО ВЗНОСОВ ПО БАНКОВСКОЙ ВЫПИСКЕ]]-Таблица82343[[#This Row],[Оплачено пени, руб,]]</f>
        <v>170513.13</v>
      </c>
      <c r="S241" s="17">
        <f t="shared" si="4"/>
        <v>-41696.519999999997</v>
      </c>
      <c r="T241" s="146">
        <v>4790.24</v>
      </c>
      <c r="U241" s="147">
        <v>16902.169999999998</v>
      </c>
      <c r="V241" s="17">
        <v>1638.83</v>
      </c>
      <c r="W241" s="17">
        <v>0</v>
      </c>
      <c r="X241" s="17">
        <v>0</v>
      </c>
      <c r="Y241" s="17">
        <v>0</v>
      </c>
      <c r="Z241" s="17">
        <v>0</v>
      </c>
      <c r="AA241" s="22">
        <v>1485154.19</v>
      </c>
      <c r="AB241" s="16">
        <v>1296100.06</v>
      </c>
      <c r="AC241" s="17">
        <v>1485154.19</v>
      </c>
      <c r="AD241" s="17">
        <v>0</v>
      </c>
      <c r="AE241" s="3"/>
      <c r="AF241" s="1" t="s">
        <v>758</v>
      </c>
      <c r="AG241" s="1">
        <v>1296100.06</v>
      </c>
    </row>
    <row r="242" spans="2:33" ht="30">
      <c r="B242" s="2" t="s">
        <v>1802</v>
      </c>
      <c r="C242" s="1" t="s">
        <v>759</v>
      </c>
      <c r="D242" s="1" t="s">
        <v>83</v>
      </c>
      <c r="E242" s="1" t="s">
        <v>497</v>
      </c>
      <c r="F242" s="1" t="s">
        <v>199</v>
      </c>
      <c r="G242" s="1" t="s">
        <v>760</v>
      </c>
      <c r="I242" s="1" t="s">
        <v>180</v>
      </c>
      <c r="J242" s="1" t="s">
        <v>181</v>
      </c>
      <c r="K242" s="17">
        <v>4014.1</v>
      </c>
      <c r="L242" s="17">
        <v>67.7</v>
      </c>
      <c r="M242" s="17">
        <v>9.66</v>
      </c>
      <c r="N242" s="17">
        <v>118290.6</v>
      </c>
      <c r="O24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118290.564</v>
      </c>
      <c r="P242" s="17">
        <f>Таблица82343[[#This Row],[Начисленовзносов  расчетное]]-Таблица82343[[#This Row],[Начислено взносов по отчету УК, руб,]]</f>
        <v>-3.6000000007334165E-2</v>
      </c>
      <c r="Q242" s="17">
        <v>132140.48000000001</v>
      </c>
      <c r="R242" s="22">
        <f>Таблица82343[[#This Row],[ПОСТУПИЛО ВЗНОСОВ ПО БАНКОВСКОЙ ВЫПИСКЕ]]-Таблица82343[[#This Row],[Оплачено пени, руб,]]</f>
        <v>132140.48000000001</v>
      </c>
      <c r="S242" s="17">
        <f t="shared" si="4"/>
        <v>-7289.5600000000049</v>
      </c>
      <c r="T242" s="17">
        <v>6560.32</v>
      </c>
      <c r="U242" s="17">
        <v>0</v>
      </c>
      <c r="V242" s="17">
        <v>2283.1</v>
      </c>
      <c r="W242" s="17">
        <v>0</v>
      </c>
      <c r="X242" s="17">
        <v>0</v>
      </c>
      <c r="Y242" s="17">
        <v>0</v>
      </c>
      <c r="Z242" s="17">
        <v>0</v>
      </c>
      <c r="AA242" s="22">
        <v>1945807.84</v>
      </c>
      <c r="AB242" s="16">
        <v>1811384.26</v>
      </c>
      <c r="AC242" s="17">
        <v>1945807.84</v>
      </c>
      <c r="AD242" s="17">
        <v>0</v>
      </c>
      <c r="AE242" s="3"/>
      <c r="AF242" s="1" t="s">
        <v>759</v>
      </c>
      <c r="AG242" s="1">
        <v>1811384.26</v>
      </c>
    </row>
    <row r="243" spans="2:33" ht="30">
      <c r="B243" s="2" t="s">
        <v>1802</v>
      </c>
      <c r="C243" s="1" t="s">
        <v>761</v>
      </c>
      <c r="D243" s="1" t="s">
        <v>83</v>
      </c>
      <c r="E243" s="1" t="s">
        <v>313</v>
      </c>
      <c r="F243" s="1" t="s">
        <v>314</v>
      </c>
      <c r="G243" s="1" t="s">
        <v>762</v>
      </c>
      <c r="I243" s="30" t="s">
        <v>226</v>
      </c>
      <c r="J243" s="30" t="s">
        <v>227</v>
      </c>
      <c r="K243" s="31">
        <v>3951.7</v>
      </c>
      <c r="L243" s="31">
        <v>133.1</v>
      </c>
      <c r="M243" s="31">
        <v>9.66</v>
      </c>
      <c r="N243" s="17">
        <v>118377.63</v>
      </c>
      <c r="O24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118377.504</v>
      </c>
      <c r="P243" s="17">
        <f>Таблица82343[[#This Row],[Начисленовзносов  расчетное]]-Таблица82343[[#This Row],[Начислено взносов по отчету УК, руб,]]</f>
        <v>-0.12600000000384171</v>
      </c>
      <c r="Q243" s="17">
        <v>132214.89000000001</v>
      </c>
      <c r="R243" s="22">
        <f>Таблица82343[[#This Row],[ПОСТУПИЛО ВЗНОСОВ ПО БАНКОВСКОЙ ВЫПИСКЕ]]-Таблица82343[[#This Row],[Оплачено пени, руб,]]</f>
        <v>132214.89000000001</v>
      </c>
      <c r="S243" s="17">
        <f t="shared" si="4"/>
        <v>-9278.2700000000095</v>
      </c>
      <c r="T243" s="17">
        <v>4558.99</v>
      </c>
      <c r="U243" s="17">
        <v>0</v>
      </c>
      <c r="V243" s="17">
        <v>0</v>
      </c>
      <c r="W243" s="17">
        <v>0</v>
      </c>
      <c r="X243" s="17">
        <v>0</v>
      </c>
      <c r="Y243" s="17">
        <v>0</v>
      </c>
      <c r="Z243" s="17">
        <v>0</v>
      </c>
      <c r="AA243" s="22">
        <v>1296406.17</v>
      </c>
      <c r="AB243" s="16">
        <v>1164191.28</v>
      </c>
      <c r="AC243" s="17">
        <v>1296406.17</v>
      </c>
      <c r="AD243" s="17">
        <v>0</v>
      </c>
      <c r="AE243" s="3"/>
      <c r="AF243" s="1" t="s">
        <v>761</v>
      </c>
      <c r="AG243" s="1">
        <v>1164191.28</v>
      </c>
    </row>
    <row r="244" spans="2:33" ht="30">
      <c r="B244" s="2" t="s">
        <v>1802</v>
      </c>
      <c r="C244" s="1" t="s">
        <v>763</v>
      </c>
      <c r="D244" s="1" t="s">
        <v>33</v>
      </c>
      <c r="E244" s="1" t="s">
        <v>568</v>
      </c>
      <c r="F244" s="1" t="s">
        <v>569</v>
      </c>
      <c r="G244" s="1" t="s">
        <v>708</v>
      </c>
      <c r="I244" s="1" t="s">
        <v>195</v>
      </c>
      <c r="J244" s="1" t="s">
        <v>51</v>
      </c>
      <c r="K244" s="17">
        <v>3782.9</v>
      </c>
      <c r="L244" s="17">
        <v>1114.2</v>
      </c>
      <c r="M244" s="17">
        <v>9.66</v>
      </c>
      <c r="N244" s="17">
        <v>141885.84</v>
      </c>
      <c r="O24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141917.95800000001</v>
      </c>
      <c r="P244" s="17">
        <f>Таблица82343[[#This Row],[Начисленовзносов  расчетное]]-Таблица82343[[#This Row],[Начислено взносов по отчету УК, руб,]]</f>
        <v>32.118000000016764</v>
      </c>
      <c r="Q244" s="49">
        <v>145444.26999999999</v>
      </c>
      <c r="R244" s="22">
        <f>Таблица82343[[#This Row],[ПОСТУПИЛО ВЗНОСОВ ПО БАНКОВСКОЙ ВЫПИСКЕ]]-Таблица82343[[#This Row],[Оплачено пени, руб,]]</f>
        <v>145130.16</v>
      </c>
      <c r="S244" s="17">
        <f t="shared" si="4"/>
        <v>1285.5499999999925</v>
      </c>
      <c r="T244" s="146">
        <v>4843.9799999999996</v>
      </c>
      <c r="U244" s="147">
        <v>314.11</v>
      </c>
      <c r="V244" s="17">
        <v>1671.59</v>
      </c>
      <c r="W244" s="17">
        <v>0</v>
      </c>
      <c r="X244" s="17">
        <v>0</v>
      </c>
      <c r="Y244" s="17">
        <v>0</v>
      </c>
      <c r="Z244" s="17">
        <v>0</v>
      </c>
      <c r="AA244" s="22">
        <v>1466340.6099999999</v>
      </c>
      <c r="AB244" s="16">
        <v>1319224.75</v>
      </c>
      <c r="AC244" s="17">
        <v>1466340.61</v>
      </c>
      <c r="AD244" s="17">
        <v>0</v>
      </c>
      <c r="AE244" s="3"/>
      <c r="AF244" s="1" t="s">
        <v>763</v>
      </c>
      <c r="AG244" s="1">
        <v>1319224.75</v>
      </c>
    </row>
    <row r="245" spans="2:33" ht="30">
      <c r="B245" s="2" t="s">
        <v>1802</v>
      </c>
      <c r="C245" s="1" t="s">
        <v>764</v>
      </c>
      <c r="D245" s="1" t="s">
        <v>33</v>
      </c>
      <c r="E245" s="1" t="s">
        <v>765</v>
      </c>
      <c r="F245" s="1" t="s">
        <v>766</v>
      </c>
      <c r="G245" s="1" t="s">
        <v>128</v>
      </c>
      <c r="I245" s="1" t="s">
        <v>349</v>
      </c>
      <c r="J245" s="1" t="s">
        <v>350</v>
      </c>
      <c r="K245" s="17">
        <v>4105.7</v>
      </c>
      <c r="L245" s="17">
        <v>0</v>
      </c>
      <c r="M245" s="17">
        <v>9.66</v>
      </c>
      <c r="N245" s="17">
        <v>118983.12</v>
      </c>
      <c r="O2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118983.18599999999</v>
      </c>
      <c r="P245" s="17">
        <f>Таблица82343[[#This Row],[Начисленовзносов  расчетное]]-Таблица82343[[#This Row],[Начислено взносов по отчету УК, руб,]]</f>
        <v>6.5999999991618097E-2</v>
      </c>
      <c r="Q245" s="17">
        <v>115496.45</v>
      </c>
      <c r="R245" s="22">
        <f>Таблица82343[[#This Row],[ПОСТУПИЛО ВЗНОСОВ ПО БАНКОВСКОЙ ВЫПИСКЕ]]-Таблица82343[[#This Row],[Оплачено пени, руб,]]</f>
        <v>115248.06999999999</v>
      </c>
      <c r="S245" s="17">
        <f t="shared" si="4"/>
        <v>5216.0200000000032</v>
      </c>
      <c r="T245" s="17">
        <v>1729.35</v>
      </c>
      <c r="U245" s="17">
        <v>248.38</v>
      </c>
      <c r="V245" s="17">
        <v>3749.81</v>
      </c>
      <c r="W245" s="17">
        <v>0</v>
      </c>
      <c r="X245" s="17">
        <v>0</v>
      </c>
      <c r="Y245" s="17">
        <v>3241789.19</v>
      </c>
      <c r="Z245" s="17">
        <v>0</v>
      </c>
      <c r="AA245" s="22">
        <v>478990.15999999968</v>
      </c>
      <c r="AB245" s="16">
        <v>3601533.09</v>
      </c>
      <c r="AC245" s="17">
        <v>478990.16</v>
      </c>
      <c r="AD245" s="17">
        <v>0</v>
      </c>
      <c r="AE245" s="3"/>
      <c r="AF245" s="1" t="s">
        <v>764</v>
      </c>
      <c r="AG245" s="1">
        <v>3601533.09</v>
      </c>
    </row>
    <row r="246" spans="2:33" ht="30">
      <c r="B246" s="2" t="s">
        <v>1802</v>
      </c>
      <c r="C246" s="1" t="s">
        <v>767</v>
      </c>
      <c r="D246" s="1" t="s">
        <v>33</v>
      </c>
      <c r="E246" s="1" t="s">
        <v>530</v>
      </c>
      <c r="F246" s="1" t="s">
        <v>531</v>
      </c>
      <c r="G246" s="1" t="s">
        <v>69</v>
      </c>
      <c r="I246" s="1" t="s">
        <v>195</v>
      </c>
      <c r="J246" s="1" t="s">
        <v>51</v>
      </c>
      <c r="K246" s="17">
        <v>4803</v>
      </c>
      <c r="L246" s="17">
        <v>0</v>
      </c>
      <c r="M246" s="17">
        <v>10.039999999999999</v>
      </c>
      <c r="N246" s="146">
        <v>144666.45000000001</v>
      </c>
      <c r="O2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144666.35999999999</v>
      </c>
      <c r="P246" s="17">
        <f>Таблица82343[[#This Row],[Начисленовзносов  расчетное]]-Таблица82343[[#This Row],[Начислено взносов по отчету УК, руб,]]</f>
        <v>-9.0000000025611371E-2</v>
      </c>
      <c r="Q246" s="49">
        <v>125366.32</v>
      </c>
      <c r="R246" s="22">
        <f>Таблица82343[[#This Row],[ПОСТУПИЛО ВЗНОСОВ ПО БАНКОВСКОЙ ВЫПИСКЕ]]-Таблица82343[[#This Row],[Оплачено пени, руб,]]</f>
        <v>120883.07</v>
      </c>
      <c r="S246" s="17">
        <f t="shared" si="4"/>
        <v>29809.990000000005</v>
      </c>
      <c r="T246" s="146">
        <v>10509.86</v>
      </c>
      <c r="U246" s="147">
        <v>4483.25</v>
      </c>
      <c r="V246" s="17">
        <v>5455.41</v>
      </c>
      <c r="W246" s="17">
        <v>0</v>
      </c>
      <c r="X246" s="17">
        <v>0</v>
      </c>
      <c r="Y246" s="17">
        <v>0</v>
      </c>
      <c r="Z246" s="17">
        <v>0</v>
      </c>
      <c r="AA246" s="22">
        <v>4498776.6400000006</v>
      </c>
      <c r="AB246" s="16">
        <v>4367954.91</v>
      </c>
      <c r="AC246" s="17">
        <v>4498776.6399999997</v>
      </c>
      <c r="AD246" s="17">
        <v>0</v>
      </c>
      <c r="AE246" s="3"/>
      <c r="AF246" s="1" t="s">
        <v>767</v>
      </c>
      <c r="AG246" s="1">
        <v>4367954.91</v>
      </c>
    </row>
    <row r="247" spans="2:33" ht="30">
      <c r="B247" s="2" t="s">
        <v>1802</v>
      </c>
      <c r="C247" s="1" t="s">
        <v>768</v>
      </c>
      <c r="D247" s="1" t="s">
        <v>33</v>
      </c>
      <c r="E247" s="1" t="s">
        <v>769</v>
      </c>
      <c r="F247" s="1" t="s">
        <v>770</v>
      </c>
      <c r="G247" s="1" t="s">
        <v>62</v>
      </c>
      <c r="I247" s="1" t="s">
        <v>195</v>
      </c>
      <c r="J247" s="1" t="s">
        <v>51</v>
      </c>
      <c r="K247" s="17">
        <v>7657</v>
      </c>
      <c r="L247" s="17">
        <v>0</v>
      </c>
      <c r="M247" s="17">
        <v>10.039999999999999</v>
      </c>
      <c r="N247" s="146">
        <v>230628.96</v>
      </c>
      <c r="O2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230628.83999999997</v>
      </c>
      <c r="P247" s="17">
        <f>Таблица82343[[#This Row],[Начисленовзносов  расчетное]]-Таблица82343[[#This Row],[Начислено взносов по отчету УК, руб,]]</f>
        <v>-0.12000000002444722</v>
      </c>
      <c r="Q247" s="49">
        <v>224493.34</v>
      </c>
      <c r="R247" s="22">
        <f>Таблица82343[[#This Row],[ПОСТУПИЛО ВЗНОСОВ ПО БАНКОВСКОЙ ВЫПИСКЕ]]-Таблица82343[[#This Row],[Оплачено пени, руб,]]</f>
        <v>218509.4</v>
      </c>
      <c r="S247" s="17">
        <f t="shared" si="4"/>
        <v>17234.32</v>
      </c>
      <c r="T247" s="146">
        <v>11098.7</v>
      </c>
      <c r="U247" s="147">
        <v>5983.94</v>
      </c>
      <c r="V247" s="17">
        <v>5789.91</v>
      </c>
      <c r="W247" s="17">
        <v>0</v>
      </c>
      <c r="X247" s="17">
        <v>0</v>
      </c>
      <c r="Y247" s="17">
        <v>0</v>
      </c>
      <c r="Z247" s="17">
        <v>0</v>
      </c>
      <c r="AA247" s="22">
        <v>4851373.25</v>
      </c>
      <c r="AB247" s="16">
        <v>4621090</v>
      </c>
      <c r="AC247" s="17">
        <v>4851373.25</v>
      </c>
      <c r="AD247" s="17">
        <v>0</v>
      </c>
      <c r="AE247" s="3"/>
      <c r="AF247" s="1" t="s">
        <v>768</v>
      </c>
      <c r="AG247" s="1">
        <v>4621090</v>
      </c>
    </row>
    <row r="248" spans="2:33" ht="30">
      <c r="B248" s="2" t="s">
        <v>1802</v>
      </c>
      <c r="C248" s="1" t="s">
        <v>771</v>
      </c>
      <c r="D248" s="1" t="s">
        <v>83</v>
      </c>
      <c r="E248" s="1" t="s">
        <v>385</v>
      </c>
      <c r="F248" s="1" t="s">
        <v>224</v>
      </c>
      <c r="G248" s="1" t="s">
        <v>772</v>
      </c>
      <c r="I248" s="1" t="s">
        <v>180</v>
      </c>
      <c r="J248" s="1" t="s">
        <v>181</v>
      </c>
      <c r="K248" s="17">
        <v>4053.3</v>
      </c>
      <c r="L248" s="17">
        <v>64.900000000000006</v>
      </c>
      <c r="M248" s="17">
        <v>9.66</v>
      </c>
      <c r="N248" s="17">
        <v>119345.46</v>
      </c>
      <c r="O2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119345.43599999999</v>
      </c>
      <c r="P248" s="17">
        <f>Таблица82343[[#This Row],[Начисленовзносов  расчетное]]-Таблица82343[[#This Row],[Начислено взносов по отчету УК, руб,]]</f>
        <v>-2.4000000019441359E-2</v>
      </c>
      <c r="Q248" s="17">
        <v>113085.91</v>
      </c>
      <c r="R248" s="22">
        <f>Таблица82343[[#This Row],[ПОСТУПИЛО ВЗНОСОВ ПО БАНКОВСКОЙ ВЫПИСКЕ]]-Таблица82343[[#This Row],[Оплачено пени, руб,]]</f>
        <v>113085.91</v>
      </c>
      <c r="S248" s="17">
        <f t="shared" si="4"/>
        <v>11753.580000000002</v>
      </c>
      <c r="T248" s="17">
        <v>5494.03</v>
      </c>
      <c r="U248" s="17">
        <v>0</v>
      </c>
      <c r="V248" s="17">
        <v>4747.82</v>
      </c>
      <c r="W248" s="17">
        <v>0</v>
      </c>
      <c r="X248" s="17">
        <v>0</v>
      </c>
      <c r="Y248" s="17">
        <v>0</v>
      </c>
      <c r="Z248" s="17">
        <v>0</v>
      </c>
      <c r="AA248" s="22">
        <v>3917266.83</v>
      </c>
      <c r="AB248" s="16">
        <v>3799433.1</v>
      </c>
      <c r="AC248" s="17">
        <v>3917266.83</v>
      </c>
      <c r="AD248" s="17">
        <v>0</v>
      </c>
      <c r="AE248" s="3"/>
      <c r="AF248" s="1" t="s">
        <v>771</v>
      </c>
      <c r="AG248" s="1">
        <v>3799433.1</v>
      </c>
    </row>
    <row r="249" spans="2:33" ht="45">
      <c r="B249" s="2" t="s">
        <v>1802</v>
      </c>
      <c r="C249" s="1" t="s">
        <v>773</v>
      </c>
      <c r="D249" s="1" t="s">
        <v>33</v>
      </c>
      <c r="E249" s="1" t="s">
        <v>517</v>
      </c>
      <c r="F249" s="1" t="s">
        <v>518</v>
      </c>
      <c r="G249" s="1" t="s">
        <v>292</v>
      </c>
      <c r="I249" s="1" t="s">
        <v>485</v>
      </c>
      <c r="J249" s="1" t="s">
        <v>486</v>
      </c>
      <c r="K249" s="17">
        <v>4136.8999999999996</v>
      </c>
      <c r="L249" s="17">
        <v>0</v>
      </c>
      <c r="M249" s="17">
        <v>9.66</v>
      </c>
      <c r="N249" s="17">
        <v>119887.53</v>
      </c>
      <c r="O2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119887.36199999999</v>
      </c>
      <c r="P249" s="17">
        <f>Таблица82343[[#This Row],[Начисленовзносов  расчетное]]-Таблица82343[[#This Row],[Начислено взносов по отчету УК, руб,]]</f>
        <v>-0.16800000000512227</v>
      </c>
      <c r="Q249" s="17">
        <v>131438.79999999999</v>
      </c>
      <c r="R249" s="22">
        <f>Таблица82343[[#This Row],[ПОСТУПИЛО ВЗНОСОВ ПО БАНКОВСКОЙ ВЫПИСКЕ]]-Таблица82343[[#This Row],[Оплачено пени, руб,]]</f>
        <v>130659.95999999999</v>
      </c>
      <c r="S249" s="17">
        <f t="shared" si="4"/>
        <v>-11494.809999999994</v>
      </c>
      <c r="T249" s="153">
        <v>56.46</v>
      </c>
      <c r="U249" s="154">
        <v>778.84</v>
      </c>
      <c r="V249" s="17">
        <v>3931.81</v>
      </c>
      <c r="W249" s="17">
        <v>0</v>
      </c>
      <c r="X249" s="17">
        <v>0</v>
      </c>
      <c r="Y249" s="17">
        <v>0</v>
      </c>
      <c r="Z249" s="17">
        <v>0</v>
      </c>
      <c r="AA249" s="22">
        <v>2945942.03</v>
      </c>
      <c r="AB249" s="16">
        <v>2810571.42</v>
      </c>
      <c r="AC249" s="17">
        <v>2945942.03</v>
      </c>
      <c r="AD249" s="17">
        <v>0</v>
      </c>
      <c r="AE249" s="3"/>
      <c r="AF249" s="1" t="s">
        <v>773</v>
      </c>
      <c r="AG249" s="1">
        <v>2810571.42</v>
      </c>
    </row>
    <row r="250" spans="2:33" ht="30">
      <c r="B250" s="2" t="s">
        <v>1802</v>
      </c>
      <c r="C250" s="1" t="s">
        <v>774</v>
      </c>
      <c r="D250" s="1" t="s">
        <v>33</v>
      </c>
      <c r="E250" s="1" t="s">
        <v>775</v>
      </c>
      <c r="F250" s="1" t="s">
        <v>776</v>
      </c>
      <c r="G250" s="1" t="s">
        <v>89</v>
      </c>
      <c r="I250" s="1" t="s">
        <v>174</v>
      </c>
      <c r="J250" s="1" t="s">
        <v>175</v>
      </c>
      <c r="K250" s="17">
        <v>4132.6000000000004</v>
      </c>
      <c r="L250" s="17">
        <v>0</v>
      </c>
      <c r="M250" s="17">
        <v>9.66</v>
      </c>
      <c r="N250" s="17">
        <v>79841.740000000005</v>
      </c>
      <c r="O2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119762.74800000001</v>
      </c>
      <c r="P250" s="17">
        <f>Таблица82343[[#This Row],[Начисленовзносов  расчетное]]-Таблица82343[[#This Row],[Начислено взносов по отчету УК, руб,]]</f>
        <v>39921.008000000002</v>
      </c>
      <c r="Q250" s="17">
        <v>86888.82</v>
      </c>
      <c r="R250" s="22">
        <f>Таблица82343[[#This Row],[ПОСТУПИЛО ВЗНОСОВ ПО БАНКОВСКОЙ ВЫПИСКЕ]]-Таблица82343[[#This Row],[Оплачено пени, руб,]]</f>
        <v>86888.82</v>
      </c>
      <c r="S250" s="17">
        <f t="shared" si="4"/>
        <v>-7047.0800000000017</v>
      </c>
      <c r="T250" s="17">
        <v>0</v>
      </c>
      <c r="U250" s="17">
        <v>0</v>
      </c>
      <c r="V250" s="17">
        <v>8176.51</v>
      </c>
      <c r="W250" s="17">
        <v>0</v>
      </c>
      <c r="X250" s="17">
        <v>0</v>
      </c>
      <c r="Y250" s="17">
        <v>0</v>
      </c>
      <c r="Z250" s="17">
        <v>0</v>
      </c>
      <c r="AA250" s="22">
        <v>1166113.99</v>
      </c>
      <c r="AB250" s="16">
        <v>1071048.6599999999</v>
      </c>
      <c r="AC250" s="17">
        <v>1166113.99</v>
      </c>
      <c r="AD250" s="17">
        <v>0</v>
      </c>
      <c r="AE250" s="3"/>
      <c r="AF250" s="1" t="s">
        <v>774</v>
      </c>
      <c r="AG250" s="1">
        <v>1071048.6599999999</v>
      </c>
    </row>
    <row r="251" spans="2:33" ht="30">
      <c r="B251" s="2" t="s">
        <v>1802</v>
      </c>
      <c r="C251" s="1" t="s">
        <v>779</v>
      </c>
      <c r="D251" s="1" t="s">
        <v>33</v>
      </c>
      <c r="E251" s="1" t="s">
        <v>780</v>
      </c>
      <c r="F251" s="1" t="s">
        <v>781</v>
      </c>
      <c r="G251" s="1" t="s">
        <v>782</v>
      </c>
      <c r="I251" s="1" t="s">
        <v>783</v>
      </c>
      <c r="J251" s="1" t="s">
        <v>51</v>
      </c>
      <c r="K251" s="17">
        <v>18106</v>
      </c>
      <c r="L251" s="17">
        <v>0</v>
      </c>
      <c r="M251" s="17">
        <v>10.039999999999999</v>
      </c>
      <c r="N251" s="17">
        <v>545352.86</v>
      </c>
      <c r="O2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545352.72</v>
      </c>
      <c r="P251" s="17">
        <f>Таблица82343[[#This Row],[Начисленовзносов  расчетное]]-Таблица82343[[#This Row],[Начислено взносов по отчету УК, руб,]]</f>
        <v>-0.14000000001396984</v>
      </c>
      <c r="Q251" s="49">
        <v>631834.97</v>
      </c>
      <c r="R251" s="22">
        <f>Таблица82343[[#This Row],[ПОСТУПИЛО ВЗНОСОВ ПО БАНКОВСКОЙ ВЫПИСКЕ]]-Таблица82343[[#This Row],[Оплачено пени, руб,]]</f>
        <v>618458.06999999995</v>
      </c>
      <c r="S251" s="17">
        <f t="shared" si="4"/>
        <v>-55573.059999999961</v>
      </c>
      <c r="T251" s="17">
        <v>30909.05</v>
      </c>
      <c r="U251" s="17">
        <v>13376.9</v>
      </c>
      <c r="V251" s="17">
        <v>10860.52</v>
      </c>
      <c r="W251" s="17">
        <v>0</v>
      </c>
      <c r="X251" s="17">
        <v>0</v>
      </c>
      <c r="Y251" s="17">
        <v>0</v>
      </c>
      <c r="Z251" s="17">
        <v>0</v>
      </c>
      <c r="AA251" s="22">
        <v>9269743.620000001</v>
      </c>
      <c r="AB251" s="16">
        <v>8627048.1300000008</v>
      </c>
      <c r="AC251" s="17">
        <v>9269743.6199999992</v>
      </c>
      <c r="AD251" s="17">
        <v>0</v>
      </c>
      <c r="AE251" s="3"/>
      <c r="AF251" s="1" t="s">
        <v>779</v>
      </c>
      <c r="AG251" s="1">
        <v>8627048.1300000008</v>
      </c>
    </row>
    <row r="252" spans="2:33" ht="30">
      <c r="B252" s="2" t="s">
        <v>1802</v>
      </c>
      <c r="C252" s="1" t="s">
        <v>784</v>
      </c>
      <c r="D252" s="1" t="s">
        <v>33</v>
      </c>
      <c r="E252" s="1" t="s">
        <v>322</v>
      </c>
      <c r="F252" s="1" t="s">
        <v>323</v>
      </c>
      <c r="G252" s="1" t="s">
        <v>292</v>
      </c>
      <c r="I252" s="1" t="s">
        <v>325</v>
      </c>
      <c r="J252" s="1" t="s">
        <v>326</v>
      </c>
      <c r="K252" s="17">
        <v>4128.1000000000004</v>
      </c>
      <c r="L252" s="17">
        <v>0</v>
      </c>
      <c r="M252" s="17">
        <v>9.66</v>
      </c>
      <c r="N252" s="17">
        <v>119632.35</v>
      </c>
      <c r="O2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119632.33800000002</v>
      </c>
      <c r="P252" s="17">
        <f>Таблица82343[[#This Row],[Начисленовзносов  расчетное]]-Таблица82343[[#This Row],[Начислено взносов по отчету УК, руб,]]</f>
        <v>-1.1999999987892807E-2</v>
      </c>
      <c r="Q252" s="17">
        <v>166009.76999999999</v>
      </c>
      <c r="R252" s="22">
        <f>Таблица82343[[#This Row],[ПОСТУПИЛО ВЗНОСОВ ПО БАНКОВСКОЙ ВЫПИСКЕ]]-Таблица82343[[#This Row],[Оплачено пени, руб,]]</f>
        <v>162007.91</v>
      </c>
      <c r="S252" s="17">
        <f t="shared" si="4"/>
        <v>-44975.18</v>
      </c>
      <c r="T252" s="44">
        <v>1402.24</v>
      </c>
      <c r="U252" s="47">
        <v>4001.86</v>
      </c>
      <c r="V252" s="17">
        <v>1709.13</v>
      </c>
      <c r="W252" s="17">
        <v>0</v>
      </c>
      <c r="X252" s="17">
        <v>0</v>
      </c>
      <c r="Y252" s="17">
        <v>1041803</v>
      </c>
      <c r="Z252" s="17">
        <v>0</v>
      </c>
      <c r="AA252" s="22">
        <v>645897.12999999989</v>
      </c>
      <c r="AB252" s="16">
        <v>1519981.23</v>
      </c>
      <c r="AC252" s="17">
        <v>645897.13</v>
      </c>
      <c r="AD252" s="17">
        <v>0</v>
      </c>
      <c r="AE252" s="3"/>
      <c r="AF252" s="1" t="s">
        <v>784</v>
      </c>
      <c r="AG252" s="1">
        <v>1519981.23</v>
      </c>
    </row>
    <row r="253" spans="2:33" ht="30">
      <c r="B253" s="2" t="s">
        <v>1802</v>
      </c>
      <c r="C253" s="1" t="s">
        <v>785</v>
      </c>
      <c r="D253" s="1" t="s">
        <v>33</v>
      </c>
      <c r="E253" s="1" t="s">
        <v>533</v>
      </c>
      <c r="F253" s="1" t="s">
        <v>534</v>
      </c>
      <c r="G253" s="1" t="s">
        <v>786</v>
      </c>
      <c r="I253" s="1" t="s">
        <v>195</v>
      </c>
      <c r="J253" s="1" t="s">
        <v>51</v>
      </c>
      <c r="K253" s="17">
        <v>1947.4</v>
      </c>
      <c r="L253" s="17">
        <v>496.9</v>
      </c>
      <c r="M253" s="17">
        <v>9.66</v>
      </c>
      <c r="N253" s="146">
        <v>70835.850000000006</v>
      </c>
      <c r="O2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70835.814000000013</v>
      </c>
      <c r="P253" s="17">
        <f>Таблица82343[[#This Row],[Начисленовзносов  расчетное]]-Таблица82343[[#This Row],[Начислено взносов по отчету УК, руб,]]</f>
        <v>-3.599999999278225E-2</v>
      </c>
      <c r="Q253" s="17">
        <v>66014.740000000005</v>
      </c>
      <c r="R253" s="22">
        <f>Таблица82343[[#This Row],[ПОСТУПИЛО ВЗНОСОВ ПО БАНКОВСКОЙ ВЫПИСКЕ]]-Таблица82343[[#This Row],[Оплачено пени, руб,]]</f>
        <v>66014.740000000005</v>
      </c>
      <c r="S253" s="17">
        <f t="shared" si="4"/>
        <v>8769.52</v>
      </c>
      <c r="T253" s="146">
        <v>3948.41</v>
      </c>
      <c r="U253" s="14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22">
        <v>656940.05999999994</v>
      </c>
      <c r="AB253" s="16">
        <v>590925.31999999995</v>
      </c>
      <c r="AC253" s="17">
        <v>656940.06000000006</v>
      </c>
      <c r="AD253" s="17">
        <v>0</v>
      </c>
      <c r="AE253" s="3"/>
      <c r="AF253" s="1" t="s">
        <v>785</v>
      </c>
      <c r="AG253" s="1">
        <v>590925.31999999995</v>
      </c>
    </row>
    <row r="254" spans="2:33" ht="45">
      <c r="B254" s="2" t="s">
        <v>1802</v>
      </c>
      <c r="C254" s="1" t="s">
        <v>787</v>
      </c>
      <c r="D254" s="1" t="s">
        <v>33</v>
      </c>
      <c r="E254" s="1" t="s">
        <v>752</v>
      </c>
      <c r="F254" s="1" t="s">
        <v>753</v>
      </c>
      <c r="G254" s="1" t="s">
        <v>788</v>
      </c>
      <c r="I254" s="1" t="s">
        <v>789</v>
      </c>
      <c r="J254" s="1" t="s">
        <v>790</v>
      </c>
      <c r="K254" s="17">
        <v>4148.7</v>
      </c>
      <c r="L254" s="17">
        <v>0</v>
      </c>
      <c r="M254" s="17">
        <v>9.66</v>
      </c>
      <c r="N254" s="155">
        <v>120229.26</v>
      </c>
      <c r="O2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120229.32599999999</v>
      </c>
      <c r="P254" s="17">
        <f>Таблица82343[[#This Row],[Начисленовзносов  расчетное]]-Таблица82343[[#This Row],[Начислено взносов по отчету УК, руб,]]</f>
        <v>6.5999999991618097E-2</v>
      </c>
      <c r="Q254" s="17">
        <v>155210.87</v>
      </c>
      <c r="R254" s="22">
        <f>Таблица82343[[#This Row],[ПОСТУПИЛО ВЗНОСОВ ПО БАНКОВСКОЙ ВЫПИСКЕ]]-Таблица82343[[#This Row],[Оплачено пени, руб,]]</f>
        <v>151717.75</v>
      </c>
      <c r="S254" s="17">
        <f t="shared" si="4"/>
        <v>-34981.610000000008</v>
      </c>
      <c r="T254" s="17">
        <v>0</v>
      </c>
      <c r="U254" s="155">
        <v>3493.12</v>
      </c>
      <c r="V254" s="17">
        <v>0</v>
      </c>
      <c r="W254" s="17">
        <v>0</v>
      </c>
      <c r="X254" s="17">
        <v>0</v>
      </c>
      <c r="Y254" s="17">
        <v>0</v>
      </c>
      <c r="Z254" s="17">
        <v>0</v>
      </c>
      <c r="AA254" s="22">
        <v>4223880.8899999997</v>
      </c>
      <c r="AB254" s="16">
        <v>4068670.02</v>
      </c>
      <c r="AC254" s="17">
        <v>4223880.8899999997</v>
      </c>
      <c r="AD254" s="17">
        <v>0</v>
      </c>
      <c r="AE254" s="3" t="s">
        <v>1814</v>
      </c>
      <c r="AF254" s="1" t="s">
        <v>787</v>
      </c>
      <c r="AG254" s="1">
        <v>4068670.02</v>
      </c>
    </row>
    <row r="255" spans="2:33" ht="30">
      <c r="B255" s="2" t="s">
        <v>1802</v>
      </c>
      <c r="C255" s="1" t="s">
        <v>791</v>
      </c>
      <c r="D255" s="1" t="s">
        <v>33</v>
      </c>
      <c r="E255" s="1" t="s">
        <v>517</v>
      </c>
      <c r="F255" s="1" t="s">
        <v>518</v>
      </c>
      <c r="G255" s="1" t="s">
        <v>792</v>
      </c>
      <c r="I255" s="1" t="s">
        <v>625</v>
      </c>
      <c r="J255" s="1" t="s">
        <v>626</v>
      </c>
      <c r="K255" s="17">
        <v>4153</v>
      </c>
      <c r="L255" s="17">
        <v>0</v>
      </c>
      <c r="M255" s="17">
        <v>9.66</v>
      </c>
      <c r="N255" s="17">
        <v>120353.91</v>
      </c>
      <c r="O2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120353.94</v>
      </c>
      <c r="P255" s="17">
        <f>Таблица82343[[#This Row],[Начисленовзносов  расчетное]]-Таблица82343[[#This Row],[Начислено взносов по отчету УК, руб,]]</f>
        <v>2.9999999998835847E-2</v>
      </c>
      <c r="Q255" s="17">
        <v>115028.96</v>
      </c>
      <c r="R255" s="22">
        <f>Таблица82343[[#This Row],[ПОСТУПИЛО ВЗНОСОВ ПО БАНКОВСКОЙ ВЫПИСКЕ]]-Таблица82343[[#This Row],[Оплачено пени, руб,]]</f>
        <v>114993.79000000001</v>
      </c>
      <c r="S255" s="17">
        <f t="shared" si="4"/>
        <v>5451.1199999999953</v>
      </c>
      <c r="T255" s="17">
        <v>126.17</v>
      </c>
      <c r="U255" s="17">
        <v>35.17</v>
      </c>
      <c r="V255" s="17">
        <v>0</v>
      </c>
      <c r="W255" s="17">
        <v>0</v>
      </c>
      <c r="X255" s="17">
        <v>0</v>
      </c>
      <c r="Y255" s="17">
        <v>0</v>
      </c>
      <c r="Z255" s="17">
        <v>0</v>
      </c>
      <c r="AA255" s="22">
        <v>1591230.43</v>
      </c>
      <c r="AB255" s="16">
        <v>1476201.47</v>
      </c>
      <c r="AC255" s="17">
        <v>1591230.43</v>
      </c>
      <c r="AD255" s="17">
        <v>0</v>
      </c>
      <c r="AE255" s="3"/>
      <c r="AF255" s="1" t="s">
        <v>791</v>
      </c>
      <c r="AG255" s="1">
        <v>1476201.47</v>
      </c>
    </row>
    <row r="256" spans="2:33" ht="30">
      <c r="B256" s="2" t="s">
        <v>1802</v>
      </c>
      <c r="C256" s="1" t="s">
        <v>793</v>
      </c>
      <c r="D256" s="1" t="s">
        <v>66</v>
      </c>
      <c r="E256" s="1" t="s">
        <v>404</v>
      </c>
      <c r="F256" s="1" t="s">
        <v>405</v>
      </c>
      <c r="G256" s="1" t="s">
        <v>502</v>
      </c>
      <c r="I256" s="30" t="s">
        <v>76</v>
      </c>
      <c r="J256" s="30" t="s">
        <v>71</v>
      </c>
      <c r="K256" s="31">
        <v>4157.8</v>
      </c>
      <c r="L256" s="31">
        <v>0</v>
      </c>
      <c r="M256" s="31">
        <v>9.66</v>
      </c>
      <c r="N256" s="17">
        <f>80328.7+40164.35</f>
        <v>120493.04999999999</v>
      </c>
      <c r="O2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120493.04400000001</v>
      </c>
      <c r="P256" s="17">
        <f>Таблица82343[[#This Row],[Начисленовзносов  расчетное]]-Таблица82343[[#This Row],[Начислено взносов по отчету УК, руб,]]</f>
        <v>-5.999999979394488E-3</v>
      </c>
      <c r="Q256" s="49">
        <v>95214.6</v>
      </c>
      <c r="R256" s="22">
        <f>Таблица82343[[#This Row],[ПОСТУПИЛО ВЗНОСОВ ПО БАНКОВСКОЙ ВЫПИСКЕ]]-Таблица82343[[#This Row],[Оплачено пени, руб,]]</f>
        <v>95118.94</v>
      </c>
      <c r="S256" s="17">
        <f t="shared" si="4"/>
        <v>28365.969999999987</v>
      </c>
      <c r="T256" s="17">
        <v>3087.52</v>
      </c>
      <c r="U256" s="17">
        <v>95.66</v>
      </c>
      <c r="V256" s="49">
        <v>3095.01</v>
      </c>
      <c r="W256" s="17">
        <v>0</v>
      </c>
      <c r="X256" s="17">
        <v>0</v>
      </c>
      <c r="Y256" s="17">
        <v>0</v>
      </c>
      <c r="Z256" s="17">
        <v>0</v>
      </c>
      <c r="AA256" s="22">
        <v>2576241.5699999998</v>
      </c>
      <c r="AB256" s="16">
        <v>2477931.96</v>
      </c>
      <c r="AC256" s="17">
        <v>2576241.5699999998</v>
      </c>
      <c r="AD256" s="17">
        <v>0</v>
      </c>
      <c r="AE256" s="3" t="s">
        <v>794</v>
      </c>
      <c r="AF256" s="1" t="s">
        <v>793</v>
      </c>
      <c r="AG256" s="1">
        <v>2477931.96</v>
      </c>
    </row>
    <row r="257" spans="2:33" ht="30">
      <c r="B257" s="2" t="s">
        <v>1802</v>
      </c>
      <c r="C257" s="1" t="s">
        <v>795</v>
      </c>
      <c r="D257" s="1" t="s">
        <v>33</v>
      </c>
      <c r="E257" s="1" t="s">
        <v>796</v>
      </c>
      <c r="F257" s="1" t="s">
        <v>797</v>
      </c>
      <c r="G257" s="1" t="s">
        <v>135</v>
      </c>
      <c r="I257" s="1" t="s">
        <v>195</v>
      </c>
      <c r="J257" s="1" t="s">
        <v>51</v>
      </c>
      <c r="K257" s="17">
        <v>2380</v>
      </c>
      <c r="L257" s="17">
        <v>188.4</v>
      </c>
      <c r="M257" s="17">
        <v>9.66</v>
      </c>
      <c r="N257" s="17">
        <v>49621.5</v>
      </c>
      <c r="O2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74432.232000000004</v>
      </c>
      <c r="P257" s="17">
        <f>Таблица82343[[#This Row],[Начисленовзносов  расчетное]]-Таблица82343[[#This Row],[Начислено взносов по отчету УК, руб,]]</f>
        <v>24810.732000000004</v>
      </c>
      <c r="Q257" s="49">
        <v>75013.69</v>
      </c>
      <c r="R257" s="22">
        <f>Таблица82343[[#This Row],[ПОСТУПИЛО ВЗНОСОВ ПО БАНКОВСКОЙ ВЫПИСКЕ]]-Таблица82343[[#This Row],[Оплачено пени, руб,]]</f>
        <v>61628.76</v>
      </c>
      <c r="S257" s="17">
        <f t="shared" si="4"/>
        <v>-20697.120000000003</v>
      </c>
      <c r="T257" s="17">
        <v>4695.07</v>
      </c>
      <c r="U257" s="17">
        <v>13384.93</v>
      </c>
      <c r="V257" s="17">
        <v>1685.18</v>
      </c>
      <c r="W257" s="17">
        <v>0</v>
      </c>
      <c r="X257" s="17">
        <v>0</v>
      </c>
      <c r="Y257" s="17">
        <v>0</v>
      </c>
      <c r="Z257" s="17">
        <v>0</v>
      </c>
      <c r="AA257" s="22">
        <v>1409659.44</v>
      </c>
      <c r="AB257" s="16">
        <v>1332960.57</v>
      </c>
      <c r="AC257" s="17">
        <v>1409659.44</v>
      </c>
      <c r="AD257" s="17">
        <v>0</v>
      </c>
      <c r="AE257" s="3" t="s">
        <v>1815</v>
      </c>
      <c r="AF257" s="1" t="s">
        <v>795</v>
      </c>
      <c r="AG257" s="1">
        <v>1332960.57</v>
      </c>
    </row>
    <row r="258" spans="2:33" ht="30">
      <c r="B258" s="2" t="s">
        <v>1802</v>
      </c>
      <c r="C258" s="1" t="s">
        <v>799</v>
      </c>
      <c r="D258" s="1" t="s">
        <v>33</v>
      </c>
      <c r="E258" s="1" t="s">
        <v>208</v>
      </c>
      <c r="F258" s="1" t="s">
        <v>209</v>
      </c>
      <c r="G258" s="1" t="s">
        <v>628</v>
      </c>
      <c r="I258" s="1" t="s">
        <v>556</v>
      </c>
      <c r="J258" s="1" t="s">
        <v>557</v>
      </c>
      <c r="K258" s="17">
        <v>4166.2</v>
      </c>
      <c r="L258" s="17">
        <v>0</v>
      </c>
      <c r="M258" s="17">
        <v>9.66</v>
      </c>
      <c r="N258" s="17">
        <v>120736.53</v>
      </c>
      <c r="O2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120736.47599999998</v>
      </c>
      <c r="P258" s="17">
        <f>Таблица82343[[#This Row],[Начисленовзносов  расчетное]]-Таблица82343[[#This Row],[Начислено взносов по отчету УК, руб,]]</f>
        <v>-5.4000000018277206E-2</v>
      </c>
      <c r="Q258" s="49">
        <v>120978.15</v>
      </c>
      <c r="R258" s="22">
        <f>Таблица82343[[#This Row],[ПОСТУПИЛО ВЗНОСОВ ПО БАНКОВСКОЙ ВЫПИСКЕ]]-Таблица82343[[#This Row],[Оплачено пени, руб,]]</f>
        <v>120654.23999999999</v>
      </c>
      <c r="S258" s="17">
        <f t="shared" si="4"/>
        <v>4550.1800000000085</v>
      </c>
      <c r="T258" s="17">
        <v>4791.8</v>
      </c>
      <c r="U258" s="17">
        <v>323.91000000000003</v>
      </c>
      <c r="V258" s="49">
        <v>1860.7</v>
      </c>
      <c r="W258" s="17">
        <v>0</v>
      </c>
      <c r="X258" s="17">
        <v>0</v>
      </c>
      <c r="Y258" s="17">
        <v>0</v>
      </c>
      <c r="Z258" s="17">
        <v>0</v>
      </c>
      <c r="AA258" s="22">
        <v>1596625.6800000002</v>
      </c>
      <c r="AB258" s="16">
        <v>1473786.83</v>
      </c>
      <c r="AC258" s="17">
        <v>1596625.68</v>
      </c>
      <c r="AD258" s="17">
        <v>0</v>
      </c>
      <c r="AE258" s="3"/>
      <c r="AF258" s="1" t="s">
        <v>799</v>
      </c>
      <c r="AG258" s="1">
        <v>1473786.83</v>
      </c>
    </row>
    <row r="259" spans="2:33" ht="30">
      <c r="B259" s="2" t="s">
        <v>1802</v>
      </c>
      <c r="C259" s="1" t="s">
        <v>800</v>
      </c>
      <c r="D259" s="1" t="s">
        <v>33</v>
      </c>
      <c r="E259" s="1" t="s">
        <v>337</v>
      </c>
      <c r="F259" s="1" t="s">
        <v>338</v>
      </c>
      <c r="G259" s="1" t="s">
        <v>105</v>
      </c>
      <c r="I259" s="1" t="s">
        <v>195</v>
      </c>
      <c r="J259" s="1" t="s">
        <v>51</v>
      </c>
      <c r="K259" s="17">
        <v>2635.9</v>
      </c>
      <c r="L259" s="17">
        <v>0</v>
      </c>
      <c r="M259" s="17">
        <v>9.66</v>
      </c>
      <c r="N259" s="146">
        <v>76388.28</v>
      </c>
      <c r="O25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76388.382000000012</v>
      </c>
      <c r="P259" s="17">
        <f>Таблица82343[[#This Row],[Начисленовзносов  расчетное]]-Таблица82343[[#This Row],[Начислено взносов по отчету УК, руб,]]</f>
        <v>0.10200000001350418</v>
      </c>
      <c r="Q259" s="17">
        <v>117007.32</v>
      </c>
      <c r="R259" s="22">
        <f>Таблица82343[[#This Row],[ПОСТУПИЛО ВЗНОСОВ ПО БАНКОВСКОЙ ВЫПИСКЕ]]-Таблица82343[[#This Row],[Оплачено пени, руб,]]</f>
        <v>115763.67000000001</v>
      </c>
      <c r="S259" s="17">
        <f t="shared" si="4"/>
        <v>-37348.690000000017</v>
      </c>
      <c r="T259" s="146">
        <v>3270.35</v>
      </c>
      <c r="U259" s="147">
        <v>1243.6500000000001</v>
      </c>
      <c r="V259" s="17">
        <v>0</v>
      </c>
      <c r="W259" s="17">
        <v>0</v>
      </c>
      <c r="X259" s="17">
        <v>0</v>
      </c>
      <c r="Y259" s="17">
        <v>0</v>
      </c>
      <c r="Z259" s="17">
        <v>0</v>
      </c>
      <c r="AA259" s="22">
        <v>851828.05</v>
      </c>
      <c r="AB259" s="16">
        <v>734820.73</v>
      </c>
      <c r="AC259" s="17">
        <v>851828.05</v>
      </c>
      <c r="AD259" s="17">
        <v>0</v>
      </c>
      <c r="AE259" s="3"/>
      <c r="AF259" s="1" t="s">
        <v>800</v>
      </c>
      <c r="AG259" s="1">
        <v>734820.73</v>
      </c>
    </row>
    <row r="260" spans="2:33" ht="30">
      <c r="B260" s="2" t="s">
        <v>1802</v>
      </c>
      <c r="C260" s="1" t="s">
        <v>801</v>
      </c>
      <c r="D260" s="1" t="s">
        <v>33</v>
      </c>
      <c r="E260" s="1" t="s">
        <v>802</v>
      </c>
      <c r="F260" s="1" t="s">
        <v>803</v>
      </c>
      <c r="G260" s="1" t="s">
        <v>125</v>
      </c>
      <c r="I260" s="1" t="s">
        <v>804</v>
      </c>
      <c r="J260" s="1" t="s">
        <v>557</v>
      </c>
      <c r="K260" s="17">
        <v>4181.6000000000004</v>
      </c>
      <c r="L260" s="17">
        <v>0</v>
      </c>
      <c r="M260" s="17">
        <v>9.66</v>
      </c>
      <c r="N260" s="17">
        <v>121182.78</v>
      </c>
      <c r="O26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121182.76800000001</v>
      </c>
      <c r="P260" s="17">
        <f>Таблица82343[[#This Row],[Начисленовзносов  расчетное]]-Таблица82343[[#This Row],[Начислено взносов по отчету УК, руб,]]</f>
        <v>-1.1999999987892807E-2</v>
      </c>
      <c r="Q260" s="17">
        <v>118029.48</v>
      </c>
      <c r="R260" s="22">
        <f>Таблица82343[[#This Row],[ПОСТУПИЛО ВЗНОСОВ ПО БАНКОВСКОЙ ВЫПИСКЕ]]-Таблица82343[[#This Row],[Оплачено пени, руб,]]</f>
        <v>117461.48999999999</v>
      </c>
      <c r="S260" s="17">
        <f t="shared" si="4"/>
        <v>3600.2300000000087</v>
      </c>
      <c r="T260" s="17">
        <v>446.93</v>
      </c>
      <c r="U260" s="17">
        <v>567.99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22">
        <v>2346861.16</v>
      </c>
      <c r="AB260" s="16">
        <v>2228831.6800000002</v>
      </c>
      <c r="AC260" s="17">
        <v>2346861.16</v>
      </c>
      <c r="AD260" s="17">
        <v>0</v>
      </c>
      <c r="AE260" s="3"/>
      <c r="AF260" s="1" t="s">
        <v>801</v>
      </c>
      <c r="AG260" s="1">
        <v>2228831.6800000002</v>
      </c>
    </row>
    <row r="261" spans="2:33" ht="30">
      <c r="B261" s="2" t="s">
        <v>1802</v>
      </c>
      <c r="C261" s="1" t="s">
        <v>805</v>
      </c>
      <c r="D261" s="1" t="s">
        <v>83</v>
      </c>
      <c r="E261" s="1" t="s">
        <v>806</v>
      </c>
      <c r="F261" s="1" t="s">
        <v>807</v>
      </c>
      <c r="G261" s="1" t="s">
        <v>459</v>
      </c>
      <c r="I261" s="1" t="s">
        <v>180</v>
      </c>
      <c r="J261" s="1" t="s">
        <v>181</v>
      </c>
      <c r="K261" s="17">
        <v>3030.2</v>
      </c>
      <c r="L261" s="17">
        <v>996.4</v>
      </c>
      <c r="M261" s="17">
        <v>10.039999999999999</v>
      </c>
      <c r="N261" s="17">
        <v>121281.27</v>
      </c>
      <c r="O26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121281.19199999998</v>
      </c>
      <c r="P261" s="17">
        <f>Таблица82343[[#This Row],[Начисленовзносов  расчетное]]-Таблица82343[[#This Row],[Начислено взносов по отчету УК, руб,]]</f>
        <v>-7.8000000023166649E-2</v>
      </c>
      <c r="Q261" s="17">
        <v>83855.539999999994</v>
      </c>
      <c r="R261" s="22">
        <f>Таблица82343[[#This Row],[ПОСТУПИЛО ВЗНОСОВ ПО БАНКОВСКОЙ ВЫПИСКЕ]]-Таблица82343[[#This Row],[Оплачено пени, руб,]]</f>
        <v>83855.539999999994</v>
      </c>
      <c r="S261" s="17">
        <f t="shared" si="4"/>
        <v>40053.240000000013</v>
      </c>
      <c r="T261" s="17">
        <v>2627.51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22">
        <v>1906904.48</v>
      </c>
      <c r="AB261" s="16">
        <v>1823048.94</v>
      </c>
      <c r="AC261" s="17">
        <v>1906904.48</v>
      </c>
      <c r="AD261" s="17">
        <v>0</v>
      </c>
      <c r="AE261" s="3"/>
      <c r="AF261" s="1" t="s">
        <v>805</v>
      </c>
      <c r="AG261" s="1">
        <v>1823048.94</v>
      </c>
    </row>
    <row r="262" spans="2:33" ht="30">
      <c r="B262" s="2" t="s">
        <v>1802</v>
      </c>
      <c r="C262" s="1" t="s">
        <v>808</v>
      </c>
      <c r="D262" s="1" t="s">
        <v>33</v>
      </c>
      <c r="E262" s="1" t="s">
        <v>517</v>
      </c>
      <c r="F262" s="1" t="s">
        <v>518</v>
      </c>
      <c r="G262" s="1" t="s">
        <v>809</v>
      </c>
      <c r="I262" s="1" t="s">
        <v>634</v>
      </c>
      <c r="J262" s="1" t="s">
        <v>635</v>
      </c>
      <c r="K262" s="17">
        <v>4137.8999999999996</v>
      </c>
      <c r="L262" s="17">
        <v>66.3</v>
      </c>
      <c r="M262" s="17">
        <v>9.66</v>
      </c>
      <c r="N262" s="17">
        <v>121835.88</v>
      </c>
      <c r="O26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121837.71599999999</v>
      </c>
      <c r="P262" s="17">
        <f>Таблица82343[[#This Row],[Начисленовзносов  расчетное]]-Таблица82343[[#This Row],[Начислено взносов по отчету УК, руб,]]</f>
        <v>1.8359999999811407</v>
      </c>
      <c r="Q262" s="17">
        <v>119551.29</v>
      </c>
      <c r="R262" s="22">
        <f>Таблица82343[[#This Row],[ПОСТУПИЛО ВЗНОСОВ ПО БАНКОВСКОЙ ВЫПИСКЕ]]-Таблица82343[[#This Row],[Оплачено пени, руб,]]</f>
        <v>119524.78</v>
      </c>
      <c r="S262" s="17">
        <f t="shared" si="4"/>
        <v>15255.750000000005</v>
      </c>
      <c r="T262" s="17">
        <v>12971.16</v>
      </c>
      <c r="U262" s="17">
        <v>26.51</v>
      </c>
      <c r="V262" s="17">
        <v>4785.8100000000004</v>
      </c>
      <c r="W262" s="17">
        <v>0</v>
      </c>
      <c r="X262" s="17">
        <v>0</v>
      </c>
      <c r="Y262" s="17">
        <v>1234339.02</v>
      </c>
      <c r="Z262" s="17">
        <v>0</v>
      </c>
      <c r="AA262" s="22">
        <v>2715108.34</v>
      </c>
      <c r="AB262" s="16">
        <v>3825110.26</v>
      </c>
      <c r="AC262" s="17">
        <v>2715108.34</v>
      </c>
      <c r="AD262" s="17">
        <v>0</v>
      </c>
      <c r="AE262" s="3" t="s">
        <v>810</v>
      </c>
      <c r="AF262" s="1" t="s">
        <v>808</v>
      </c>
      <c r="AG262" s="1">
        <v>3825110.26</v>
      </c>
    </row>
    <row r="263" spans="2:33" ht="45">
      <c r="B263" s="2" t="s">
        <v>1802</v>
      </c>
      <c r="C263" s="1" t="s">
        <v>811</v>
      </c>
      <c r="D263" s="1" t="s">
        <v>33</v>
      </c>
      <c r="E263" s="1" t="s">
        <v>342</v>
      </c>
      <c r="F263" s="1" t="s">
        <v>343</v>
      </c>
      <c r="G263" s="1" t="s">
        <v>812</v>
      </c>
      <c r="I263" s="1" t="s">
        <v>195</v>
      </c>
      <c r="J263" s="1" t="s">
        <v>51</v>
      </c>
      <c r="K263" s="17">
        <v>2142.3000000000002</v>
      </c>
      <c r="L263" s="17">
        <v>540.5</v>
      </c>
      <c r="M263" s="17">
        <v>9.66</v>
      </c>
      <c r="N263" s="17">
        <v>77747.55</v>
      </c>
      <c r="O2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77747.544000000009</v>
      </c>
      <c r="P263" s="17">
        <f>Таблица82343[[#This Row],[Начисленовзносов  расчетное]]-Таблица82343[[#This Row],[Начислено взносов по отчету УК, руб,]]</f>
        <v>-5.9999999939464033E-3</v>
      </c>
      <c r="Q263" s="49">
        <v>129278.79</v>
      </c>
      <c r="R263" s="22">
        <f>Таблица82343[[#This Row],[ПОСТУПИЛО ВЗНОСОВ ПО БАНКОВСКОЙ ВЫПИСКЕ]]-Таблица82343[[#This Row],[Оплачено пени, руб,]]</f>
        <v>129274.12999999999</v>
      </c>
      <c r="S263" s="17">
        <f t="shared" si="4"/>
        <v>-51461.05999999999</v>
      </c>
      <c r="T263" s="17">
        <v>70.180000000000007</v>
      </c>
      <c r="U263" s="17">
        <v>4.66</v>
      </c>
      <c r="V263" s="17">
        <v>1598.92</v>
      </c>
      <c r="W263" s="17">
        <v>0</v>
      </c>
      <c r="X263" s="17">
        <v>0</v>
      </c>
      <c r="Y263" s="17">
        <v>0</v>
      </c>
      <c r="Z263" s="17">
        <v>0</v>
      </c>
      <c r="AA263" s="22">
        <v>1396346.29</v>
      </c>
      <c r="AB263" s="16">
        <v>1265468.58</v>
      </c>
      <c r="AC263" s="17">
        <v>1396346.29</v>
      </c>
      <c r="AD263" s="17">
        <v>0</v>
      </c>
      <c r="AE263" s="3"/>
      <c r="AF263" s="1" t="s">
        <v>811</v>
      </c>
      <c r="AG263" s="1">
        <v>1265468.58</v>
      </c>
    </row>
    <row r="264" spans="2:33" ht="60">
      <c r="B264" s="2" t="s">
        <v>1802</v>
      </c>
      <c r="C264" s="1" t="s">
        <v>813</v>
      </c>
      <c r="D264" s="1" t="s">
        <v>33</v>
      </c>
      <c r="E264" s="1" t="s">
        <v>814</v>
      </c>
      <c r="F264" s="1" t="s">
        <v>815</v>
      </c>
      <c r="G264" s="1" t="s">
        <v>584</v>
      </c>
      <c r="I264" s="1" t="s">
        <v>195</v>
      </c>
      <c r="J264" s="1" t="s">
        <v>51</v>
      </c>
      <c r="K264" s="17">
        <v>2725.6</v>
      </c>
      <c r="L264" s="17">
        <v>0</v>
      </c>
      <c r="M264" s="17">
        <v>9.66</v>
      </c>
      <c r="N264" s="146">
        <v>78987.81</v>
      </c>
      <c r="O26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78987.887999999992</v>
      </c>
      <c r="P264" s="17">
        <f>Таблица82343[[#This Row],[Начисленовзносов  расчетное]]-Таблица82343[[#This Row],[Начислено взносов по отчету УК, руб,]]</f>
        <v>7.7999999994062819E-2</v>
      </c>
      <c r="Q264" s="49">
        <v>92055.77</v>
      </c>
      <c r="R264" s="22">
        <f>Таблица82343[[#This Row],[ПОСТУПИЛО ВЗНОСОВ ПО БАНКОВСКОЙ ВЫПИСКЕ]]-Таблица82343[[#This Row],[Оплачено пени, руб,]]</f>
        <v>92055.77</v>
      </c>
      <c r="S264" s="17">
        <f t="shared" si="4"/>
        <v>-8610.2000000000062</v>
      </c>
      <c r="T264" s="146">
        <v>4457.76</v>
      </c>
      <c r="U264" s="147">
        <v>0</v>
      </c>
      <c r="V264" s="17">
        <v>3237.25</v>
      </c>
      <c r="W264" s="17">
        <v>0</v>
      </c>
      <c r="X264" s="17">
        <v>0</v>
      </c>
      <c r="Y264" s="17">
        <v>0</v>
      </c>
      <c r="Z264" s="17">
        <v>776.74</v>
      </c>
      <c r="AA264" s="22">
        <v>2679287.8299999996</v>
      </c>
      <c r="AB264" s="16">
        <v>2584771.5499999998</v>
      </c>
      <c r="AC264" s="17">
        <v>2679287.83</v>
      </c>
      <c r="AD264" s="17">
        <v>0</v>
      </c>
      <c r="AE264" s="3"/>
      <c r="AF264" s="1" t="s">
        <v>813</v>
      </c>
      <c r="AG264" s="1">
        <v>2584771.5499999998</v>
      </c>
    </row>
    <row r="265" spans="2:33" ht="30">
      <c r="B265" s="2" t="s">
        <v>1802</v>
      </c>
      <c r="C265" s="1" t="s">
        <v>816</v>
      </c>
      <c r="D265" s="1" t="s">
        <v>33</v>
      </c>
      <c r="E265" s="1" t="s">
        <v>817</v>
      </c>
      <c r="F265" s="1" t="s">
        <v>818</v>
      </c>
      <c r="G265" s="1" t="s">
        <v>819</v>
      </c>
      <c r="I265" s="1" t="s">
        <v>195</v>
      </c>
      <c r="J265" s="1" t="s">
        <v>51</v>
      </c>
      <c r="K265" s="17">
        <v>2029.1</v>
      </c>
      <c r="L265" s="17">
        <v>730.4</v>
      </c>
      <c r="M265" s="17">
        <v>9.66</v>
      </c>
      <c r="N265" s="17">
        <v>79970.36</v>
      </c>
      <c r="O26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79970.31</v>
      </c>
      <c r="P265" s="17">
        <f>Таблица82343[[#This Row],[Начисленовзносов  расчетное]]-Таблица82343[[#This Row],[Начислено взносов по отчету УК, руб,]]</f>
        <v>-5.0000000002910383E-2</v>
      </c>
      <c r="Q265" s="49">
        <v>80009.509999999995</v>
      </c>
      <c r="R265" s="22">
        <f>Таблица82343[[#This Row],[ПОСТУПИЛО ВЗНОСОВ ПО БАНКОВСКОЙ ВЫПИСКЕ]]-Таблица82343[[#This Row],[Оплачено пени, руб,]]</f>
        <v>77845.989999999991</v>
      </c>
      <c r="S265" s="17">
        <f t="shared" si="4"/>
        <v>2337.6300000000106</v>
      </c>
      <c r="T265" s="17">
        <v>2376.7800000000002</v>
      </c>
      <c r="U265" s="17">
        <v>2163.52</v>
      </c>
      <c r="V265" s="17">
        <v>2674.35</v>
      </c>
      <c r="W265" s="17">
        <v>0</v>
      </c>
      <c r="X265" s="17">
        <v>0</v>
      </c>
      <c r="Y265" s="17">
        <v>0</v>
      </c>
      <c r="Z265" s="17">
        <v>0</v>
      </c>
      <c r="AA265" s="22">
        <v>2215745.65</v>
      </c>
      <c r="AB265" s="16">
        <v>2133061.79</v>
      </c>
      <c r="AC265" s="17">
        <v>2215745.65</v>
      </c>
      <c r="AD265" s="17">
        <v>0</v>
      </c>
      <c r="AE265" s="3"/>
      <c r="AF265" s="1" t="s">
        <v>816</v>
      </c>
      <c r="AG265" s="1">
        <v>2133061.79</v>
      </c>
    </row>
    <row r="266" spans="2:33" ht="30">
      <c r="B266" s="2" t="s">
        <v>1802</v>
      </c>
      <c r="C266" s="1" t="s">
        <v>820</v>
      </c>
      <c r="D266" s="1" t="s">
        <v>33</v>
      </c>
      <c r="E266" s="1" t="s">
        <v>267</v>
      </c>
      <c r="F266" s="1" t="s">
        <v>427</v>
      </c>
      <c r="G266" s="1" t="s">
        <v>821</v>
      </c>
      <c r="I266" s="1" t="s">
        <v>174</v>
      </c>
      <c r="J266" s="1" t="s">
        <v>175</v>
      </c>
      <c r="K266" s="17">
        <v>3531.6</v>
      </c>
      <c r="L266" s="17">
        <v>694.9</v>
      </c>
      <c r="M266" s="17">
        <v>9.66</v>
      </c>
      <c r="N266" s="17">
        <v>122465.47</v>
      </c>
      <c r="O2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122483.97</v>
      </c>
      <c r="P266" s="17">
        <f>Таблица82343[[#This Row],[Начисленовзносов  расчетное]]-Таблица82343[[#This Row],[Начислено взносов по отчету УК, руб,]]</f>
        <v>18.5</v>
      </c>
      <c r="Q266" s="17">
        <v>132528.62</v>
      </c>
      <c r="R266" s="22">
        <f>Таблица82343[[#This Row],[ПОСТУПИЛО ВЗНОСОВ ПО БАНКОВСКОЙ ВЫПИСКЕ]]-Таблица82343[[#This Row],[Оплачено пени, руб,]]</f>
        <v>132528.62</v>
      </c>
      <c r="S266" s="17">
        <f t="shared" si="4"/>
        <v>-10063.149999999994</v>
      </c>
      <c r="T266" s="17">
        <v>0</v>
      </c>
      <c r="U266" s="17">
        <v>0</v>
      </c>
      <c r="V266" s="17">
        <v>4637.7700000000004</v>
      </c>
      <c r="W266" s="17">
        <v>0</v>
      </c>
      <c r="X266" s="17">
        <v>0</v>
      </c>
      <c r="Y266" s="17">
        <v>0</v>
      </c>
      <c r="Z266" s="17">
        <v>0</v>
      </c>
      <c r="AA266" s="22">
        <v>3842785.35</v>
      </c>
      <c r="AB266" s="16">
        <v>3705618.96</v>
      </c>
      <c r="AC266" s="17">
        <v>3842785.35</v>
      </c>
      <c r="AD266" s="17">
        <v>0</v>
      </c>
      <c r="AE266" s="3"/>
      <c r="AF266" s="1" t="s">
        <v>820</v>
      </c>
      <c r="AG266" s="1">
        <v>3705618.96</v>
      </c>
    </row>
    <row r="267" spans="2:33" ht="30">
      <c r="B267" s="2" t="s">
        <v>1802</v>
      </c>
      <c r="C267" s="1" t="s">
        <v>822</v>
      </c>
      <c r="D267" s="1" t="s">
        <v>83</v>
      </c>
      <c r="E267" s="1" t="s">
        <v>497</v>
      </c>
      <c r="F267" s="1" t="s">
        <v>199</v>
      </c>
      <c r="G267" s="1" t="s">
        <v>188</v>
      </c>
      <c r="I267" s="1" t="s">
        <v>180</v>
      </c>
      <c r="J267" s="1" t="s">
        <v>181</v>
      </c>
      <c r="K267" s="17">
        <v>3927</v>
      </c>
      <c r="L267" s="17">
        <v>304.89999999999998</v>
      </c>
      <c r="M267" s="17">
        <v>9.66</v>
      </c>
      <c r="N267" s="17">
        <v>122640.45</v>
      </c>
      <c r="O2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122640.46199999998</v>
      </c>
      <c r="P267" s="17">
        <f>Таблица82343[[#This Row],[Начисленовзносов  расчетное]]-Таблица82343[[#This Row],[Начислено взносов по отчету УК, руб,]]</f>
        <v>1.1999999987892807E-2</v>
      </c>
      <c r="Q267" s="17">
        <v>121324.34</v>
      </c>
      <c r="R267" s="22">
        <f>Таблица82343[[#This Row],[ПОСТУПИЛО ВЗНОСОВ ПО БАНКОВСКОЙ ВЫПИСКЕ]]-Таблица82343[[#This Row],[Оплачено пени, руб,]]</f>
        <v>121324.34</v>
      </c>
      <c r="S267" s="17">
        <f t="shared" si="4"/>
        <v>4281.7800000000007</v>
      </c>
      <c r="T267" s="17">
        <v>2965.67</v>
      </c>
      <c r="U267" s="17">
        <v>0</v>
      </c>
      <c r="V267" s="17">
        <v>2470.66</v>
      </c>
      <c r="W267" s="17">
        <v>0</v>
      </c>
      <c r="X267" s="17">
        <v>0</v>
      </c>
      <c r="Y267" s="17">
        <v>0</v>
      </c>
      <c r="Z267" s="17">
        <v>0</v>
      </c>
      <c r="AA267" s="22">
        <v>2118818.58</v>
      </c>
      <c r="AB267" s="16">
        <v>1995023.58</v>
      </c>
      <c r="AC267" s="17">
        <v>2118818.58</v>
      </c>
      <c r="AD267" s="17">
        <v>0</v>
      </c>
      <c r="AE267" s="3"/>
      <c r="AF267" s="1" t="s">
        <v>822</v>
      </c>
      <c r="AG267" s="1">
        <v>1995023.58</v>
      </c>
    </row>
    <row r="268" spans="2:33" ht="30">
      <c r="B268" s="2" t="s">
        <v>1802</v>
      </c>
      <c r="C268" s="1" t="s">
        <v>823</v>
      </c>
      <c r="D268" s="1" t="s">
        <v>83</v>
      </c>
      <c r="E268" s="1" t="s">
        <v>385</v>
      </c>
      <c r="F268" s="1" t="s">
        <v>224</v>
      </c>
      <c r="G268" s="1" t="s">
        <v>824</v>
      </c>
      <c r="I268" s="1" t="s">
        <v>180</v>
      </c>
      <c r="J268" s="1" t="s">
        <v>181</v>
      </c>
      <c r="K268" s="17">
        <v>2726.8</v>
      </c>
      <c r="L268" s="17">
        <v>1506.4</v>
      </c>
      <c r="M268" s="17">
        <v>9.66</v>
      </c>
      <c r="N268" s="17">
        <v>122678.19</v>
      </c>
      <c r="O2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122678.13600000003</v>
      </c>
      <c r="P268" s="17">
        <f>Таблица82343[[#This Row],[Начисленовзносов  расчетное]]-Таблица82343[[#This Row],[Начислено взносов по отчету УК, руб,]]</f>
        <v>-5.399999997462146E-2</v>
      </c>
      <c r="Q268" s="17">
        <v>118299.94</v>
      </c>
      <c r="R268" s="22">
        <f>Таблица82343[[#This Row],[ПОСТУПИЛО ВЗНОСОВ ПО БАНКОВСКОЙ ВЫПИСКЕ]]-Таблица82343[[#This Row],[Оплачено пени, руб,]]</f>
        <v>118299.94</v>
      </c>
      <c r="S268" s="17">
        <f t="shared" si="4"/>
        <v>8267.2999999999993</v>
      </c>
      <c r="T268" s="17">
        <v>3889.05</v>
      </c>
      <c r="U268" s="17">
        <v>0</v>
      </c>
      <c r="V268" s="17">
        <v>4642.93</v>
      </c>
      <c r="W268" s="17">
        <v>0</v>
      </c>
      <c r="X268" s="17">
        <v>0</v>
      </c>
      <c r="Y268" s="17">
        <v>0</v>
      </c>
      <c r="Z268" s="17">
        <v>0</v>
      </c>
      <c r="AA268" s="22">
        <v>3834726.75</v>
      </c>
      <c r="AB268" s="16">
        <v>3711783.88</v>
      </c>
      <c r="AC268" s="17">
        <v>3834726.75</v>
      </c>
      <c r="AD268" s="17">
        <v>0</v>
      </c>
      <c r="AE268" s="3"/>
      <c r="AF268" s="1" t="s">
        <v>823</v>
      </c>
      <c r="AG268" s="1">
        <v>3711783.88</v>
      </c>
    </row>
    <row r="269" spans="2:33" ht="30">
      <c r="B269" s="2" t="s">
        <v>1802</v>
      </c>
      <c r="C269" s="1" t="s">
        <v>825</v>
      </c>
      <c r="D269" s="1" t="s">
        <v>33</v>
      </c>
      <c r="E269" s="1" t="s">
        <v>523</v>
      </c>
      <c r="F269" s="1" t="s">
        <v>524</v>
      </c>
      <c r="G269" s="1" t="s">
        <v>246</v>
      </c>
      <c r="I269" s="1" t="s">
        <v>526</v>
      </c>
      <c r="J269" s="1" t="s">
        <v>527</v>
      </c>
      <c r="K269" s="17">
        <v>3679.7</v>
      </c>
      <c r="L269" s="17">
        <v>570</v>
      </c>
      <c r="M269" s="17">
        <v>9.66</v>
      </c>
      <c r="N269" s="17">
        <v>123156.21</v>
      </c>
      <c r="O2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123156.30599999998</v>
      </c>
      <c r="P269" s="17">
        <f>Таблица82343[[#This Row],[Начисленовзносов  расчетное]]-Таблица82343[[#This Row],[Начислено взносов по отчету УК, руб,]]</f>
        <v>9.5999999975902028E-2</v>
      </c>
      <c r="Q269" s="17">
        <v>112961.46</v>
      </c>
      <c r="R269" s="22">
        <f>Таблица82343[[#This Row],[ПОСТУПИЛО ВЗНОСОВ ПО БАНКОВСКОЙ ВЫПИСКЕ]]-Таблица82343[[#This Row],[Оплачено пени, руб,]]</f>
        <v>112842.3</v>
      </c>
      <c r="S269" s="17">
        <f t="shared" si="4"/>
        <v>13125.160000000003</v>
      </c>
      <c r="T269" s="17">
        <v>2930.41</v>
      </c>
      <c r="U269" s="17">
        <v>119.16</v>
      </c>
      <c r="V269" s="17">
        <v>0</v>
      </c>
      <c r="W269" s="17">
        <v>0</v>
      </c>
      <c r="X269" s="17">
        <v>0</v>
      </c>
      <c r="Y269" s="17">
        <v>0</v>
      </c>
      <c r="Z269" s="17">
        <v>0</v>
      </c>
      <c r="AA269" s="22">
        <v>3811737.43</v>
      </c>
      <c r="AB269" s="16">
        <v>3698775.97</v>
      </c>
      <c r="AC269" s="17">
        <v>3811737.43</v>
      </c>
      <c r="AD269" s="17">
        <v>0</v>
      </c>
      <c r="AE269" s="3"/>
      <c r="AF269" s="1" t="s">
        <v>825</v>
      </c>
      <c r="AG269" s="1">
        <v>3698775.97</v>
      </c>
    </row>
    <row r="270" spans="2:33" ht="30">
      <c r="B270" s="2" t="s">
        <v>1802</v>
      </c>
      <c r="C270" s="1" t="s">
        <v>826</v>
      </c>
      <c r="D270" s="1" t="s">
        <v>827</v>
      </c>
      <c r="E270" s="1" t="s">
        <v>828</v>
      </c>
      <c r="F270" s="1" t="s">
        <v>829</v>
      </c>
      <c r="G270" s="1" t="s">
        <v>360</v>
      </c>
      <c r="I270" s="1" t="s">
        <v>830</v>
      </c>
      <c r="J270" s="1" t="s">
        <v>831</v>
      </c>
      <c r="K270" s="17">
        <v>4135.5</v>
      </c>
      <c r="L270" s="17">
        <v>0</v>
      </c>
      <c r="M270" s="17">
        <v>9.6600096723491724</v>
      </c>
      <c r="N270" s="17">
        <v>119846.91</v>
      </c>
      <c r="O27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119846.91</v>
      </c>
      <c r="P270" s="17">
        <f>Таблица82343[[#This Row],[Начисленовзносов  расчетное]]-Таблица82343[[#This Row],[Начислено взносов по отчету УК, руб,]]</f>
        <v>0</v>
      </c>
      <c r="Q270" s="17">
        <v>102152.97</v>
      </c>
      <c r="R270" s="22">
        <f>Таблица82343[[#This Row],[ПОСТУПИЛО ВЗНОСОВ ПО БАНКОВСКОЙ ВЫПИСКЕ]]-Таблица82343[[#This Row],[Оплачено пени, руб,]]</f>
        <v>100399.11</v>
      </c>
      <c r="S270" s="17">
        <f t="shared" ref="S270:S333" si="5">N270-R270+T270-U270</f>
        <v>20799.280000000002</v>
      </c>
      <c r="T270" s="17">
        <v>3105.34</v>
      </c>
      <c r="U270" s="17">
        <v>1753.86</v>
      </c>
      <c r="V270" s="17">
        <v>0</v>
      </c>
      <c r="W270" s="17">
        <v>0</v>
      </c>
      <c r="X270" s="17">
        <v>0</v>
      </c>
      <c r="Y270" s="17">
        <v>0</v>
      </c>
      <c r="Z270" s="17">
        <v>400</v>
      </c>
      <c r="AA270" s="22">
        <v>3496151.1</v>
      </c>
      <c r="AB270" s="16">
        <v>3394398.13</v>
      </c>
      <c r="AC270" s="17">
        <v>3496151.1</v>
      </c>
      <c r="AD270" s="17">
        <v>0</v>
      </c>
      <c r="AE270" s="3"/>
      <c r="AF270" s="1" t="s">
        <v>826</v>
      </c>
      <c r="AG270" s="1">
        <v>3394398.13</v>
      </c>
    </row>
    <row r="271" spans="2:33" ht="30">
      <c r="B271" s="2" t="s">
        <v>1802</v>
      </c>
      <c r="C271" s="1" t="s">
        <v>832</v>
      </c>
      <c r="D271" s="1" t="s">
        <v>33</v>
      </c>
      <c r="E271" s="1" t="s">
        <v>333</v>
      </c>
      <c r="F271" s="1" t="s">
        <v>334</v>
      </c>
      <c r="G271" s="1" t="s">
        <v>833</v>
      </c>
      <c r="I271" s="1" t="s">
        <v>238</v>
      </c>
      <c r="J271" s="1" t="s">
        <v>239</v>
      </c>
      <c r="K271" s="17">
        <v>4284.3999999999996</v>
      </c>
      <c r="L271" s="17">
        <v>0</v>
      </c>
      <c r="M271" s="17">
        <v>9.66</v>
      </c>
      <c r="N271" s="44">
        <v>124162.11</v>
      </c>
      <c r="O2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124161.912</v>
      </c>
      <c r="P271" s="17">
        <f>Таблица82343[[#This Row],[Начисленовзносов  расчетное]]-Таблица82343[[#This Row],[Начислено взносов по отчету УК, руб,]]</f>
        <v>-0.19800000000395812</v>
      </c>
      <c r="Q271" s="49">
        <v>138936.70000000001</v>
      </c>
      <c r="R271" s="22">
        <f>Таблица82343[[#This Row],[ПОСТУПИЛО ВЗНОСОВ ПО БАНКОВСКОЙ ВЫПИСКЕ]]-Таблица82343[[#This Row],[Оплачено пени, руб,]]</f>
        <v>138826.69</v>
      </c>
      <c r="S271" s="17">
        <f t="shared" si="5"/>
        <v>-7651.5300000000016</v>
      </c>
      <c r="T271" s="44">
        <v>7123.06</v>
      </c>
      <c r="U271" s="47">
        <v>110.01</v>
      </c>
      <c r="V271" s="17">
        <v>4598.32</v>
      </c>
      <c r="W271" s="17">
        <v>0</v>
      </c>
      <c r="X271" s="17">
        <v>0</v>
      </c>
      <c r="Y271" s="17">
        <v>0</v>
      </c>
      <c r="Z271" s="17">
        <v>0</v>
      </c>
      <c r="AA271" s="22">
        <v>3817043.35</v>
      </c>
      <c r="AB271" s="16">
        <v>3673508.33</v>
      </c>
      <c r="AC271" s="17">
        <v>3817043.35</v>
      </c>
      <c r="AD271" s="17">
        <v>0</v>
      </c>
      <c r="AE271" s="3"/>
      <c r="AF271" s="1" t="s">
        <v>832</v>
      </c>
      <c r="AG271" s="1">
        <v>3673508.33</v>
      </c>
    </row>
    <row r="272" spans="2:33" ht="30">
      <c r="B272" s="2" t="s">
        <v>1802</v>
      </c>
      <c r="C272" s="1" t="s">
        <v>834</v>
      </c>
      <c r="D272" s="1" t="s">
        <v>83</v>
      </c>
      <c r="E272" s="1" t="s">
        <v>313</v>
      </c>
      <c r="F272" s="1" t="s">
        <v>314</v>
      </c>
      <c r="G272" s="1" t="s">
        <v>62</v>
      </c>
      <c r="I272" s="1" t="s">
        <v>226</v>
      </c>
      <c r="J272" s="1" t="s">
        <v>227</v>
      </c>
      <c r="K272" s="17">
        <v>4320.1000000000004</v>
      </c>
      <c r="L272" s="17">
        <v>0</v>
      </c>
      <c r="M272" s="17">
        <v>9.66</v>
      </c>
      <c r="N272" s="17">
        <v>125196.42</v>
      </c>
      <c r="O2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125196.49800000001</v>
      </c>
      <c r="P272" s="17">
        <f>Таблица82343[[#This Row],[Начисленовзносов  расчетное]]-Таблица82343[[#This Row],[Начислено взносов по отчету УК, руб,]]</f>
        <v>7.8000000008614734E-2</v>
      </c>
      <c r="Q272" s="17">
        <v>122463.67999999999</v>
      </c>
      <c r="R272" s="22">
        <f>Таблица82343[[#This Row],[ПОСТУПИЛО ВЗНОСОВ ПО БАНКОВСКОЙ ВЫПИСКЕ]]-Таблица82343[[#This Row],[Оплачено пени, руб,]]</f>
        <v>122463.67999999999</v>
      </c>
      <c r="S272" s="17">
        <f t="shared" si="5"/>
        <v>11805.160000000005</v>
      </c>
      <c r="T272" s="17">
        <v>9072.42</v>
      </c>
      <c r="U272" s="17">
        <v>0</v>
      </c>
      <c r="V272" s="17">
        <v>2042.14</v>
      </c>
      <c r="W272" s="17">
        <v>0</v>
      </c>
      <c r="X272" s="17">
        <v>0</v>
      </c>
      <c r="Y272" s="17">
        <v>0</v>
      </c>
      <c r="Z272" s="17">
        <v>0</v>
      </c>
      <c r="AA272" s="22">
        <v>1751949.1800000002</v>
      </c>
      <c r="AB272" s="16">
        <v>1627443.36</v>
      </c>
      <c r="AC272" s="17">
        <v>1751949.18</v>
      </c>
      <c r="AD272" s="17">
        <v>0</v>
      </c>
      <c r="AE272" s="3"/>
      <c r="AF272" s="1" t="s">
        <v>834</v>
      </c>
      <c r="AG272" s="1">
        <v>1627443.36</v>
      </c>
    </row>
    <row r="273" spans="2:33" ht="30">
      <c r="B273" s="2" t="s">
        <v>1802</v>
      </c>
      <c r="C273" s="1" t="s">
        <v>835</v>
      </c>
      <c r="D273" s="1" t="s">
        <v>83</v>
      </c>
      <c r="E273" s="1" t="s">
        <v>313</v>
      </c>
      <c r="F273" s="1" t="s">
        <v>314</v>
      </c>
      <c r="G273" s="1" t="s">
        <v>760</v>
      </c>
      <c r="I273" s="1" t="s">
        <v>226</v>
      </c>
      <c r="J273" s="1" t="s">
        <v>227</v>
      </c>
      <c r="K273" s="17">
        <v>4343.7</v>
      </c>
      <c r="L273" s="17">
        <v>0</v>
      </c>
      <c r="M273" s="17">
        <v>9.66</v>
      </c>
      <c r="N273" s="17">
        <v>125880.42</v>
      </c>
      <c r="O27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125880.42599999999</v>
      </c>
      <c r="P273" s="17">
        <f>Таблица82343[[#This Row],[Начисленовзносов  расчетное]]-Таблица82343[[#This Row],[Начислено взносов по отчету УК, руб,]]</f>
        <v>5.9999999939464033E-3</v>
      </c>
      <c r="Q273" s="17">
        <v>116853.87</v>
      </c>
      <c r="R273" s="22">
        <f>Таблица82343[[#This Row],[ПОСТУПИЛО ВЗНОСОВ ПО БАНКОВСКОЙ ВЫПИСКЕ]]-Таблица82343[[#This Row],[Оплачено пени, руб,]]</f>
        <v>116853.87</v>
      </c>
      <c r="S273" s="17">
        <f t="shared" si="5"/>
        <v>13648.520000000004</v>
      </c>
      <c r="T273" s="17">
        <v>4621.97</v>
      </c>
      <c r="U273" s="17">
        <v>0</v>
      </c>
      <c r="V273" s="17">
        <v>3090.17</v>
      </c>
      <c r="W273" s="17">
        <v>0</v>
      </c>
      <c r="X273" s="17">
        <v>0</v>
      </c>
      <c r="Y273" s="17">
        <v>0</v>
      </c>
      <c r="Z273" s="17">
        <v>0</v>
      </c>
      <c r="AA273" s="22">
        <v>2590104.4500000002</v>
      </c>
      <c r="AB273" s="16">
        <v>2470160.41</v>
      </c>
      <c r="AC273" s="17">
        <v>2590104.4500000002</v>
      </c>
      <c r="AD273" s="17">
        <v>0</v>
      </c>
      <c r="AE273" s="3"/>
      <c r="AF273" s="1" t="s">
        <v>835</v>
      </c>
      <c r="AG273" s="1">
        <v>2470160.41</v>
      </c>
    </row>
    <row r="274" spans="2:33" ht="30">
      <c r="B274" s="2" t="s">
        <v>1802</v>
      </c>
      <c r="C274" s="1" t="s">
        <v>836</v>
      </c>
      <c r="D274" s="1" t="s">
        <v>83</v>
      </c>
      <c r="E274" s="1" t="s">
        <v>497</v>
      </c>
      <c r="F274" s="1" t="s">
        <v>199</v>
      </c>
      <c r="G274" s="1" t="s">
        <v>728</v>
      </c>
      <c r="I274" s="1" t="s">
        <v>180</v>
      </c>
      <c r="J274" s="1" t="s">
        <v>181</v>
      </c>
      <c r="K274" s="17">
        <v>4347.1000000000004</v>
      </c>
      <c r="L274" s="17">
        <v>0</v>
      </c>
      <c r="M274" s="17">
        <v>9.66</v>
      </c>
      <c r="N274" s="17">
        <v>125978.94</v>
      </c>
      <c r="O2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125978.95800000001</v>
      </c>
      <c r="P274" s="17">
        <f>Таблица82343[[#This Row],[Начисленовзносов  расчетное]]-Таблица82343[[#This Row],[Начислено взносов по отчету УК, руб,]]</f>
        <v>1.800000001094304E-2</v>
      </c>
      <c r="Q274" s="17">
        <v>172849</v>
      </c>
      <c r="R274" s="22">
        <f>Таблица82343[[#This Row],[ПОСТУПИЛО ВЗНОСОВ ПО БАНКОВСКОЙ ВЫПИСКЕ]]-Таблица82343[[#This Row],[Оплачено пени, руб,]]</f>
        <v>172849</v>
      </c>
      <c r="S274" s="17">
        <f t="shared" si="5"/>
        <v>-39709.599999999999</v>
      </c>
      <c r="T274" s="17">
        <v>7160.46</v>
      </c>
      <c r="U274" s="17">
        <v>0</v>
      </c>
      <c r="V274" s="17">
        <v>2374.6799999999998</v>
      </c>
      <c r="W274" s="17">
        <v>0</v>
      </c>
      <c r="X274" s="17">
        <v>0</v>
      </c>
      <c r="Y274" s="17">
        <v>0</v>
      </c>
      <c r="Z274" s="17">
        <v>0</v>
      </c>
      <c r="AA274" s="22">
        <v>2068757.76</v>
      </c>
      <c r="AB274" s="16">
        <v>1893534.08</v>
      </c>
      <c r="AC274" s="17">
        <v>2068757.76</v>
      </c>
      <c r="AD274" s="17">
        <v>0</v>
      </c>
      <c r="AE274" s="3"/>
      <c r="AF274" s="1" t="s">
        <v>836</v>
      </c>
      <c r="AG274" s="1">
        <v>1893534.08</v>
      </c>
    </row>
    <row r="275" spans="2:33" ht="30">
      <c r="B275" s="2" t="s">
        <v>1802</v>
      </c>
      <c r="C275" s="1" t="s">
        <v>837</v>
      </c>
      <c r="D275" s="1" t="s">
        <v>33</v>
      </c>
      <c r="E275" s="1" t="s">
        <v>517</v>
      </c>
      <c r="F275" s="1" t="s">
        <v>518</v>
      </c>
      <c r="G275" s="1" t="s">
        <v>838</v>
      </c>
      <c r="I275" s="1" t="s">
        <v>195</v>
      </c>
      <c r="J275" s="1" t="s">
        <v>51</v>
      </c>
      <c r="K275" s="17">
        <v>2883.8</v>
      </c>
      <c r="L275" s="17">
        <v>0</v>
      </c>
      <c r="M275" s="17">
        <v>9.66</v>
      </c>
      <c r="N275" s="146">
        <v>83572.679999999993</v>
      </c>
      <c r="O2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83572.524000000019</v>
      </c>
      <c r="P275" s="17">
        <f>Таблица82343[[#This Row],[Начисленовзносов  расчетное]]-Таблица82343[[#This Row],[Начислено взносов по отчету УК, руб,]]</f>
        <v>-0.15599999997357372</v>
      </c>
      <c r="Q275" s="49">
        <v>87709.09</v>
      </c>
      <c r="R275" s="22">
        <f>Таблица82343[[#This Row],[ПОСТУПИЛО ВЗНОСОВ ПО БАНКОВСКОЙ ВЫПИСКЕ]]-Таблица82343[[#This Row],[Оплачено пени, руб,]]</f>
        <v>87696.959999999992</v>
      </c>
      <c r="S275" s="17">
        <f t="shared" si="5"/>
        <v>6396.97</v>
      </c>
      <c r="T275" s="146">
        <v>10533.38</v>
      </c>
      <c r="U275" s="147">
        <v>12.13</v>
      </c>
      <c r="V275" s="17">
        <v>3037.3</v>
      </c>
      <c r="W275" s="17">
        <v>0</v>
      </c>
      <c r="X275" s="17">
        <v>0</v>
      </c>
      <c r="Y275" s="17">
        <v>0</v>
      </c>
      <c r="Z275" s="17">
        <v>0</v>
      </c>
      <c r="AA275" s="22">
        <v>2519188.5</v>
      </c>
      <c r="AB275" s="16">
        <v>2428442.11</v>
      </c>
      <c r="AC275" s="17">
        <v>2519188.5</v>
      </c>
      <c r="AD275" s="17">
        <v>0</v>
      </c>
      <c r="AE275" s="3"/>
      <c r="AF275" s="1" t="s">
        <v>837</v>
      </c>
      <c r="AG275" s="1">
        <v>2428442.11</v>
      </c>
    </row>
    <row r="276" spans="2:33" ht="30">
      <c r="B276" s="2" t="s">
        <v>1802</v>
      </c>
      <c r="C276" s="1" t="s">
        <v>839</v>
      </c>
      <c r="D276" s="1" t="s">
        <v>33</v>
      </c>
      <c r="E276" s="1" t="s">
        <v>333</v>
      </c>
      <c r="F276" s="1" t="s">
        <v>334</v>
      </c>
      <c r="G276" s="1" t="s">
        <v>760</v>
      </c>
      <c r="I276" s="1" t="s">
        <v>238</v>
      </c>
      <c r="J276" s="1" t="s">
        <v>239</v>
      </c>
      <c r="K276" s="17">
        <v>4361</v>
      </c>
      <c r="L276" s="17">
        <v>0</v>
      </c>
      <c r="M276" s="17">
        <v>9.66</v>
      </c>
      <c r="N276" s="44">
        <v>126381.9</v>
      </c>
      <c r="O27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126381.78</v>
      </c>
      <c r="P276" s="17">
        <f>Таблица82343[[#This Row],[Начисленовзносов  расчетное]]-Таблица82343[[#This Row],[Начислено взносов по отчету УК, руб,]]</f>
        <v>-0.11999999999534339</v>
      </c>
      <c r="Q276" s="17">
        <v>132373.73000000001</v>
      </c>
      <c r="R276" s="22">
        <f>Таблица82343[[#This Row],[ПОСТУПИЛО ВЗНОСОВ ПО БАНКОВСКОЙ ВЫПИСКЕ]]-Таблица82343[[#This Row],[Оплачено пени, руб,]]</f>
        <v>132265.57</v>
      </c>
      <c r="S276" s="17">
        <f t="shared" si="5"/>
        <v>-4441.9500000000126</v>
      </c>
      <c r="T276" s="44">
        <v>1549.88</v>
      </c>
      <c r="U276" s="47">
        <v>108.16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22">
        <v>1185325.48</v>
      </c>
      <c r="AB276" s="16">
        <v>1052951.75</v>
      </c>
      <c r="AC276" s="17">
        <v>1185325.48</v>
      </c>
      <c r="AD276" s="17">
        <v>0</v>
      </c>
      <c r="AE276" s="3"/>
      <c r="AF276" s="1" t="s">
        <v>839</v>
      </c>
      <c r="AG276" s="1">
        <v>1052951.75</v>
      </c>
    </row>
    <row r="277" spans="2:33" ht="30">
      <c r="B277" s="2" t="s">
        <v>1802</v>
      </c>
      <c r="C277" s="1" t="s">
        <v>840</v>
      </c>
      <c r="D277" s="1" t="s">
        <v>33</v>
      </c>
      <c r="E277" s="1" t="s">
        <v>395</v>
      </c>
      <c r="F277" s="1" t="s">
        <v>396</v>
      </c>
      <c r="G277" s="1" t="s">
        <v>644</v>
      </c>
      <c r="I277" s="30" t="s">
        <v>195</v>
      </c>
      <c r="J277" s="30" t="s">
        <v>51</v>
      </c>
      <c r="K277" s="31">
        <v>2990.2</v>
      </c>
      <c r="L277" s="31">
        <v>0</v>
      </c>
      <c r="M277" s="31">
        <v>9.66</v>
      </c>
      <c r="N277" s="146">
        <v>86655.96</v>
      </c>
      <c r="O2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86655.995999999985</v>
      </c>
      <c r="P277" s="17">
        <f>Таблица82343[[#This Row],[Начисленовзносов  расчетное]]-Таблица82343[[#This Row],[Начислено взносов по отчету УК, руб,]]</f>
        <v>3.5999999978230335E-2</v>
      </c>
      <c r="Q277" s="17">
        <v>87240.08</v>
      </c>
      <c r="R277" s="22">
        <f>Таблица82343[[#This Row],[ПОСТУПИЛО ВЗНОСОВ ПО БАНКОВСКОЙ ВЫПИСКЕ]]-Таблица82343[[#This Row],[Оплачено пени, руб,]]</f>
        <v>85690.7</v>
      </c>
      <c r="S277" s="17">
        <f t="shared" si="5"/>
        <v>2635.5700000000097</v>
      </c>
      <c r="T277" s="146">
        <v>3219.69</v>
      </c>
      <c r="U277" s="147">
        <v>1549.38</v>
      </c>
      <c r="V277" s="17">
        <v>0</v>
      </c>
      <c r="W277" s="17">
        <v>0</v>
      </c>
      <c r="X277" s="17">
        <v>0</v>
      </c>
      <c r="Y277" s="17">
        <v>0</v>
      </c>
      <c r="Z277" s="17">
        <v>0</v>
      </c>
      <c r="AA277" s="22">
        <v>1088966.77</v>
      </c>
      <c r="AB277" s="16">
        <v>1001726.69</v>
      </c>
      <c r="AC277" s="17">
        <v>1088966.77</v>
      </c>
      <c r="AD277" s="17">
        <v>0</v>
      </c>
      <c r="AE277" s="3"/>
      <c r="AF277" s="1" t="s">
        <v>840</v>
      </c>
      <c r="AG277" s="1">
        <v>1001726.69</v>
      </c>
    </row>
    <row r="278" spans="2:33" ht="30">
      <c r="B278" s="2" t="s">
        <v>1802</v>
      </c>
      <c r="C278" s="1" t="s">
        <v>841</v>
      </c>
      <c r="D278" s="1" t="s">
        <v>83</v>
      </c>
      <c r="E278" s="1" t="s">
        <v>385</v>
      </c>
      <c r="F278" s="1" t="s">
        <v>224</v>
      </c>
      <c r="G278" s="1" t="s">
        <v>842</v>
      </c>
      <c r="I278" s="1" t="s">
        <v>180</v>
      </c>
      <c r="J278" s="1" t="s">
        <v>181</v>
      </c>
      <c r="K278" s="17">
        <v>4392.3</v>
      </c>
      <c r="L278" s="17">
        <v>0</v>
      </c>
      <c r="M278" s="17">
        <v>9.66</v>
      </c>
      <c r="N278" s="17">
        <v>127288.8</v>
      </c>
      <c r="O27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127288.85400000002</v>
      </c>
      <c r="P278" s="17">
        <f>Таблица82343[[#This Row],[Начисленовзносов  расчетное]]-Таблица82343[[#This Row],[Начислено взносов по отчету УК, руб,]]</f>
        <v>5.4000000018277206E-2</v>
      </c>
      <c r="Q278" s="17">
        <v>129461.48</v>
      </c>
      <c r="R278" s="22">
        <f>Таблица82343[[#This Row],[ПОСТУПИЛО ВЗНОСОВ ПО БАНКОВСКОЙ ВЫПИСКЕ]]-Таблица82343[[#This Row],[Оплачено пени, руб,]]</f>
        <v>129461.48</v>
      </c>
      <c r="S278" s="17">
        <f t="shared" si="5"/>
        <v>1635.070000000007</v>
      </c>
      <c r="T278" s="17">
        <v>3807.75</v>
      </c>
      <c r="U278" s="17">
        <v>0</v>
      </c>
      <c r="V278" s="17">
        <v>3567.39</v>
      </c>
      <c r="W278" s="17">
        <v>0</v>
      </c>
      <c r="X278" s="17">
        <v>0</v>
      </c>
      <c r="Y278" s="17">
        <v>0</v>
      </c>
      <c r="Z278" s="17">
        <v>0</v>
      </c>
      <c r="AA278" s="22">
        <v>2983882.0300000003</v>
      </c>
      <c r="AB278" s="16">
        <v>2850853.16</v>
      </c>
      <c r="AC278" s="17">
        <v>2983882.03</v>
      </c>
      <c r="AD278" s="17">
        <v>0</v>
      </c>
      <c r="AE278" s="3"/>
      <c r="AF278" s="1" t="s">
        <v>841</v>
      </c>
      <c r="AG278" s="1">
        <v>2850853.16</v>
      </c>
    </row>
    <row r="279" spans="2:33" ht="30">
      <c r="B279" s="2" t="s">
        <v>1802</v>
      </c>
      <c r="C279" s="1" t="s">
        <v>843</v>
      </c>
      <c r="D279" s="1" t="s">
        <v>83</v>
      </c>
      <c r="E279" s="1" t="s">
        <v>183</v>
      </c>
      <c r="F279" s="1" t="s">
        <v>184</v>
      </c>
      <c r="G279" s="1" t="s">
        <v>844</v>
      </c>
      <c r="I279" s="1" t="s">
        <v>226</v>
      </c>
      <c r="J279" s="1" t="s">
        <v>227</v>
      </c>
      <c r="K279" s="17">
        <v>4393.2</v>
      </c>
      <c r="L279" s="17">
        <v>0</v>
      </c>
      <c r="M279" s="17">
        <v>9.66</v>
      </c>
      <c r="N279" s="17">
        <v>127314.93</v>
      </c>
      <c r="O27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127314.93599999999</v>
      </c>
      <c r="P279" s="17">
        <f>Таблица82343[[#This Row],[Начисленовзносов  расчетное]]-Таблица82343[[#This Row],[Начислено взносов по отчету УК, руб,]]</f>
        <v>5.9999999939464033E-3</v>
      </c>
      <c r="Q279" s="17">
        <v>176525.87</v>
      </c>
      <c r="R279" s="22">
        <f>Таблица82343[[#This Row],[ПОСТУПИЛО ВЗНОСОВ ПО БАНКОВСКОЙ ВЫПИСКЕ]]-Таблица82343[[#This Row],[Оплачено пени, руб,]]</f>
        <v>176525.87</v>
      </c>
      <c r="S279" s="17">
        <f t="shared" si="5"/>
        <v>-31312.31</v>
      </c>
      <c r="T279" s="17">
        <v>17898.63</v>
      </c>
      <c r="U279" s="17">
        <v>0</v>
      </c>
      <c r="V279" s="17">
        <v>0</v>
      </c>
      <c r="W279" s="17">
        <v>0</v>
      </c>
      <c r="X279" s="17">
        <v>0</v>
      </c>
      <c r="Y279" s="17">
        <v>0</v>
      </c>
      <c r="Z279" s="17">
        <v>0</v>
      </c>
      <c r="AA279" s="22">
        <v>1361049.2000000002</v>
      </c>
      <c r="AB279" s="16">
        <v>1184523.33</v>
      </c>
      <c r="AC279" s="17">
        <v>1361049.2</v>
      </c>
      <c r="AD279" s="17">
        <v>0</v>
      </c>
      <c r="AE279" s="3"/>
      <c r="AF279" s="1" t="s">
        <v>843</v>
      </c>
      <c r="AG279" s="1">
        <v>1184523.33</v>
      </c>
    </row>
    <row r="280" spans="2:33" ht="30">
      <c r="B280" s="2" t="s">
        <v>1802</v>
      </c>
      <c r="C280" s="1" t="s">
        <v>845</v>
      </c>
      <c r="D280" s="1" t="s">
        <v>83</v>
      </c>
      <c r="E280" s="1" t="s">
        <v>311</v>
      </c>
      <c r="F280" s="1" t="s">
        <v>291</v>
      </c>
      <c r="G280" s="1" t="s">
        <v>316</v>
      </c>
      <c r="I280" s="1" t="s">
        <v>226</v>
      </c>
      <c r="J280" s="1" t="s">
        <v>227</v>
      </c>
      <c r="K280" s="17">
        <v>4401.8</v>
      </c>
      <c r="L280" s="17">
        <v>0</v>
      </c>
      <c r="M280" s="17">
        <v>9.66</v>
      </c>
      <c r="N280" s="17">
        <v>127564.11</v>
      </c>
      <c r="O28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127564.16400000002</v>
      </c>
      <c r="P280" s="17">
        <f>Таблица82343[[#This Row],[Начисленовзносов  расчетное]]-Таблица82343[[#This Row],[Начислено взносов по отчету УК, руб,]]</f>
        <v>5.4000000018277206E-2</v>
      </c>
      <c r="Q280" s="17">
        <v>112798.62</v>
      </c>
      <c r="R280" s="22">
        <f>Таблица82343[[#This Row],[ПОСТУПИЛО ВЗНОСОВ ПО БАНКОВСКОЙ ВЫПИСКЕ]]-Таблица82343[[#This Row],[Оплачено пени, руб,]]</f>
        <v>112798.62</v>
      </c>
      <c r="S280" s="17">
        <f t="shared" si="5"/>
        <v>23487.720000000005</v>
      </c>
      <c r="T280" s="17">
        <v>8722.23</v>
      </c>
      <c r="U280" s="17">
        <v>0</v>
      </c>
      <c r="V280" s="17">
        <v>1572.1</v>
      </c>
      <c r="W280" s="17">
        <v>0</v>
      </c>
      <c r="X280" s="17">
        <v>0</v>
      </c>
      <c r="Y280" s="17">
        <v>0</v>
      </c>
      <c r="Z280" s="17">
        <v>0</v>
      </c>
      <c r="AA280" s="22">
        <v>1363726.02</v>
      </c>
      <c r="AB280" s="16">
        <v>1249355.3</v>
      </c>
      <c r="AC280" s="17">
        <v>1363726.02</v>
      </c>
      <c r="AD280" s="17">
        <v>0</v>
      </c>
      <c r="AE280" s="3"/>
      <c r="AF280" s="1" t="s">
        <v>845</v>
      </c>
      <c r="AG280" s="1">
        <v>1249355.3</v>
      </c>
    </row>
    <row r="281" spans="2:33" ht="30">
      <c r="B281" s="2" t="s">
        <v>1802</v>
      </c>
      <c r="C281" s="1" t="s">
        <v>846</v>
      </c>
      <c r="D281" s="1" t="s">
        <v>83</v>
      </c>
      <c r="E281" s="1" t="s">
        <v>183</v>
      </c>
      <c r="F281" s="1" t="s">
        <v>184</v>
      </c>
      <c r="G281" s="1" t="s">
        <v>847</v>
      </c>
      <c r="I281" s="1" t="s">
        <v>180</v>
      </c>
      <c r="J281" s="1" t="s">
        <v>181</v>
      </c>
      <c r="K281" s="17">
        <v>4242.6000000000004</v>
      </c>
      <c r="L281" s="17">
        <v>162.30000000000001</v>
      </c>
      <c r="M281" s="17">
        <v>9.66</v>
      </c>
      <c r="N281" s="17">
        <v>127654.05</v>
      </c>
      <c r="O28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127654.00200000001</v>
      </c>
      <c r="P281" s="17">
        <f>Таблица82343[[#This Row],[Начисленовзносов  расчетное]]-Таблица82343[[#This Row],[Начислено взносов по отчету УК, руб,]]</f>
        <v>-4.7999999995226972E-2</v>
      </c>
      <c r="Q281" s="17">
        <v>138228.84</v>
      </c>
      <c r="R281" s="22">
        <f>Таблица82343[[#This Row],[ПОСТУПИЛО ВЗНОСОВ ПО БАНКОВСКОЙ ВЫПИСКЕ]]-Таблица82343[[#This Row],[Оплачено пени, руб,]]</f>
        <v>138228.84</v>
      </c>
      <c r="S281" s="17">
        <f t="shared" si="5"/>
        <v>4588.7300000000068</v>
      </c>
      <c r="T281" s="17">
        <v>15163.52</v>
      </c>
      <c r="U281" s="17">
        <v>0</v>
      </c>
      <c r="V281" s="17">
        <v>2774.33</v>
      </c>
      <c r="W281" s="17">
        <v>0</v>
      </c>
      <c r="X281" s="17">
        <v>0</v>
      </c>
      <c r="Y281" s="17">
        <v>0</v>
      </c>
      <c r="Z281" s="17">
        <v>0</v>
      </c>
      <c r="AA281" s="22">
        <v>2350436.2399999998</v>
      </c>
      <c r="AB281" s="16">
        <v>2209433.0699999998</v>
      </c>
      <c r="AC281" s="17">
        <v>2350436.2400000002</v>
      </c>
      <c r="AD281" s="17">
        <v>0</v>
      </c>
      <c r="AE281" s="3"/>
      <c r="AF281" s="1" t="s">
        <v>846</v>
      </c>
      <c r="AG281" s="1">
        <v>2209433.0699999998</v>
      </c>
    </row>
    <row r="282" spans="2:33" ht="30">
      <c r="B282" s="2" t="s">
        <v>1802</v>
      </c>
      <c r="C282" s="1" t="s">
        <v>848</v>
      </c>
      <c r="D282" s="1" t="s">
        <v>33</v>
      </c>
      <c r="E282" s="1" t="s">
        <v>482</v>
      </c>
      <c r="F282" s="1" t="s">
        <v>483</v>
      </c>
      <c r="G282" s="1" t="s">
        <v>115</v>
      </c>
      <c r="I282" s="1" t="s">
        <v>243</v>
      </c>
      <c r="J282" s="1" t="s">
        <v>244</v>
      </c>
      <c r="K282" s="17">
        <v>2772.2</v>
      </c>
      <c r="L282" s="17">
        <v>1641.6</v>
      </c>
      <c r="M282" s="17">
        <v>9.66</v>
      </c>
      <c r="N282" s="44">
        <v>127911.93</v>
      </c>
      <c r="O28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127911.92399999998</v>
      </c>
      <c r="P282" s="17">
        <f>Таблица82343[[#This Row],[Начисленовзносов  расчетное]]-Таблица82343[[#This Row],[Начислено взносов по отчету УК, руб,]]</f>
        <v>-6.0000000084983185E-3</v>
      </c>
      <c r="Q282" s="49">
        <v>130366.55</v>
      </c>
      <c r="R282" s="22">
        <f>Таблица82343[[#This Row],[ПОСТУПИЛО ВЗНОСОВ ПО БАНКОВСКОЙ ВЫПИСКЕ]]-Таблица82343[[#This Row],[Оплачено пени, руб,]]</f>
        <v>129756.34</v>
      </c>
      <c r="S282" s="17">
        <f t="shared" si="5"/>
        <v>-1806.7300000000037</v>
      </c>
      <c r="T282" s="44">
        <v>647.89</v>
      </c>
      <c r="U282" s="47">
        <v>610.21</v>
      </c>
      <c r="V282" s="17">
        <v>4813.57</v>
      </c>
      <c r="W282" s="17">
        <v>0</v>
      </c>
      <c r="X282" s="17">
        <v>0</v>
      </c>
      <c r="Y282" s="17">
        <v>0</v>
      </c>
      <c r="Z282" s="17">
        <v>0</v>
      </c>
      <c r="AA282" s="22">
        <v>3984308.87</v>
      </c>
      <c r="AB282" s="16">
        <v>3849128.75</v>
      </c>
      <c r="AC282" s="17">
        <v>3984308.87</v>
      </c>
      <c r="AD282" s="17">
        <v>0</v>
      </c>
      <c r="AE282" s="3"/>
      <c r="AF282" s="1" t="s">
        <v>848</v>
      </c>
      <c r="AG282" s="1">
        <v>3849128.75</v>
      </c>
    </row>
    <row r="283" spans="2:33" ht="30">
      <c r="B283" s="2" t="s">
        <v>1802</v>
      </c>
      <c r="C283" s="1" t="s">
        <v>849</v>
      </c>
      <c r="D283" s="1" t="s">
        <v>83</v>
      </c>
      <c r="E283" s="1" t="s">
        <v>183</v>
      </c>
      <c r="F283" s="1" t="s">
        <v>184</v>
      </c>
      <c r="G283" s="1" t="s">
        <v>469</v>
      </c>
      <c r="I283" s="30" t="s">
        <v>180</v>
      </c>
      <c r="J283" s="1" t="s">
        <v>181</v>
      </c>
      <c r="K283" s="17">
        <v>4297.8</v>
      </c>
      <c r="L283" s="17">
        <v>116.7</v>
      </c>
      <c r="M283" s="17">
        <v>9.66</v>
      </c>
      <c r="N283" s="17">
        <v>127932.45</v>
      </c>
      <c r="O28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127932.21</v>
      </c>
      <c r="P283" s="17">
        <f>Таблица82343[[#This Row],[Начисленовзносов  расчетное]]-Таблица82343[[#This Row],[Начислено взносов по отчету УК, руб,]]</f>
        <v>-0.23999999999068677</v>
      </c>
      <c r="Q283" s="17">
        <v>111497.48</v>
      </c>
      <c r="R283" s="22">
        <f>Таблица82343[[#This Row],[ПОСТУПИЛО ВЗНОСОВ ПО БАНКОВСКОЙ ВЫПИСКЕ]]-Таблица82343[[#This Row],[Оплачено пени, руб,]]</f>
        <v>111497.48</v>
      </c>
      <c r="S283" s="17">
        <f t="shared" si="5"/>
        <v>30682.800000000003</v>
      </c>
      <c r="T283" s="17">
        <v>14247.83</v>
      </c>
      <c r="U283" s="17">
        <v>0</v>
      </c>
      <c r="V283" s="17">
        <v>868.63</v>
      </c>
      <c r="W283" s="17">
        <v>0</v>
      </c>
      <c r="X283" s="17">
        <v>0</v>
      </c>
      <c r="Y283" s="17">
        <v>0</v>
      </c>
      <c r="Z283" s="17">
        <v>0</v>
      </c>
      <c r="AA283" s="22">
        <v>1123332.95</v>
      </c>
      <c r="AB283" s="16">
        <v>1010966.84</v>
      </c>
      <c r="AC283" s="17">
        <v>1123332.95</v>
      </c>
      <c r="AD283" s="17">
        <v>0</v>
      </c>
      <c r="AE283" s="3"/>
      <c r="AF283" s="1" t="s">
        <v>849</v>
      </c>
      <c r="AG283" s="1">
        <v>1010966.84</v>
      </c>
    </row>
    <row r="284" spans="2:33" ht="30">
      <c r="B284" s="2" t="s">
        <v>1802</v>
      </c>
      <c r="C284" s="1" t="s">
        <v>850</v>
      </c>
      <c r="D284" s="1" t="s">
        <v>83</v>
      </c>
      <c r="E284" s="1" t="s">
        <v>851</v>
      </c>
      <c r="F284" s="1" t="s">
        <v>852</v>
      </c>
      <c r="G284" s="1" t="s">
        <v>105</v>
      </c>
      <c r="I284" s="1" t="s">
        <v>180</v>
      </c>
      <c r="J284" s="1" t="s">
        <v>181</v>
      </c>
      <c r="K284" s="17">
        <v>4422.6000000000004</v>
      </c>
      <c r="L284" s="17">
        <v>0</v>
      </c>
      <c r="M284" s="17">
        <v>9.66</v>
      </c>
      <c r="N284" s="17">
        <v>128167.02</v>
      </c>
      <c r="O28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128166.94800000002</v>
      </c>
      <c r="P284" s="17">
        <f>Таблица82343[[#This Row],[Начисленовзносов  расчетное]]-Таблица82343[[#This Row],[Начислено взносов по отчету УК, руб,]]</f>
        <v>-7.19999999855645E-2</v>
      </c>
      <c r="Q284" s="17">
        <v>126194.46</v>
      </c>
      <c r="R284" s="22">
        <f>Таблица82343[[#This Row],[ПОСТУПИЛО ВЗНОСОВ ПО БАНКОВСКОЙ ВЫПИСКЕ]]-Таблица82343[[#This Row],[Оплачено пени, руб,]]</f>
        <v>126194.46</v>
      </c>
      <c r="S284" s="17">
        <f t="shared" si="5"/>
        <v>10167.989999999998</v>
      </c>
      <c r="T284" s="17">
        <v>8195.43</v>
      </c>
      <c r="U284" s="17">
        <v>0</v>
      </c>
      <c r="V284" s="17">
        <v>855.88</v>
      </c>
      <c r="W284" s="17">
        <v>0</v>
      </c>
      <c r="X284" s="17">
        <v>0</v>
      </c>
      <c r="Y284" s="17">
        <v>0</v>
      </c>
      <c r="Z284" s="17">
        <v>0</v>
      </c>
      <c r="AA284" s="22">
        <v>1111701.1400000001</v>
      </c>
      <c r="AB284" s="16">
        <v>984650.8</v>
      </c>
      <c r="AC284" s="17">
        <v>1111701.1399999999</v>
      </c>
      <c r="AD284" s="17">
        <v>0</v>
      </c>
      <c r="AE284" s="3"/>
      <c r="AF284" s="1" t="s">
        <v>850</v>
      </c>
      <c r="AG284" s="1">
        <v>984650.8</v>
      </c>
    </row>
    <row r="285" spans="2:33" ht="30">
      <c r="B285" s="2" t="s">
        <v>1802</v>
      </c>
      <c r="C285" s="1" t="s">
        <v>853</v>
      </c>
      <c r="D285" s="1" t="s">
        <v>83</v>
      </c>
      <c r="E285" s="1" t="s">
        <v>385</v>
      </c>
      <c r="F285" s="1" t="s">
        <v>224</v>
      </c>
      <c r="G285" s="1" t="s">
        <v>854</v>
      </c>
      <c r="I285" s="1" t="s">
        <v>180</v>
      </c>
      <c r="J285" s="1" t="s">
        <v>181</v>
      </c>
      <c r="K285" s="17">
        <v>2708.4</v>
      </c>
      <c r="L285" s="17">
        <v>1719.9</v>
      </c>
      <c r="M285" s="17">
        <v>9.66</v>
      </c>
      <c r="N285" s="17">
        <v>128332.14</v>
      </c>
      <c r="O28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128332.13400000002</v>
      </c>
      <c r="P285" s="17">
        <f>Таблица82343[[#This Row],[Начисленовзносов  расчетное]]-Таблица82343[[#This Row],[Начислено взносов по отчету УК, руб,]]</f>
        <v>-5.999999979394488E-3</v>
      </c>
      <c r="Q285" s="17">
        <v>125111.28</v>
      </c>
      <c r="R285" s="22">
        <f>Таблица82343[[#This Row],[ПОСТУПИЛО ВЗНОСОВ ПО БАНКОВСКОЙ ВЫПИСКЕ]]-Таблица82343[[#This Row],[Оплачено пени, руб,]]</f>
        <v>125111.28</v>
      </c>
      <c r="S285" s="17">
        <f t="shared" si="5"/>
        <v>5726.6500000000005</v>
      </c>
      <c r="T285" s="17">
        <v>2505.79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22">
        <v>4591269.67</v>
      </c>
      <c r="AB285" s="16">
        <v>4466158.3899999997</v>
      </c>
      <c r="AC285" s="17">
        <v>4591269.67</v>
      </c>
      <c r="AD285" s="17">
        <v>0</v>
      </c>
      <c r="AE285" s="3"/>
      <c r="AF285" s="1" t="s">
        <v>853</v>
      </c>
      <c r="AG285" s="1">
        <v>4466158.3899999997</v>
      </c>
    </row>
    <row r="286" spans="2:33" ht="45">
      <c r="B286" s="2" t="s">
        <v>1802</v>
      </c>
      <c r="C286" s="1" t="s">
        <v>855</v>
      </c>
      <c r="D286" s="1" t="s">
        <v>856</v>
      </c>
      <c r="E286" s="1" t="s">
        <v>857</v>
      </c>
      <c r="F286" s="1" t="s">
        <v>858</v>
      </c>
      <c r="G286" s="1" t="s">
        <v>148</v>
      </c>
      <c r="I286" s="1" t="s">
        <v>195</v>
      </c>
      <c r="J286" s="1" t="s">
        <v>51</v>
      </c>
      <c r="K286" s="17">
        <v>3325.7</v>
      </c>
      <c r="L286" s="17">
        <v>0</v>
      </c>
      <c r="M286" s="17">
        <v>9.66</v>
      </c>
      <c r="N286" s="17">
        <v>96378.78</v>
      </c>
      <c r="O28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96378.785999999993</v>
      </c>
      <c r="P286" s="17">
        <f>Таблица82343[[#This Row],[Начисленовзносов  расчетное]]-Таблица82343[[#This Row],[Начислено взносов по отчету УК, руб,]]</f>
        <v>5.9999999939464033E-3</v>
      </c>
      <c r="Q286" s="17">
        <v>105666.71</v>
      </c>
      <c r="R286" s="22">
        <f>Таблица82343[[#This Row],[ПОСТУПИЛО ВЗНОСОВ ПО БАНКОВСКОЙ ВЫПИСКЕ]]-Таблица82343[[#This Row],[Оплачено пени, руб,]]</f>
        <v>104161.98000000001</v>
      </c>
      <c r="S286" s="17">
        <f t="shared" si="5"/>
        <v>-5702.7600000000111</v>
      </c>
      <c r="T286" s="17">
        <v>3585.17</v>
      </c>
      <c r="U286" s="17">
        <v>1504.73</v>
      </c>
      <c r="V286" s="17">
        <v>0</v>
      </c>
      <c r="W286" s="17">
        <v>0</v>
      </c>
      <c r="X286" s="17">
        <v>0</v>
      </c>
      <c r="Y286" s="17">
        <v>2030000</v>
      </c>
      <c r="Z286" s="17">
        <v>0</v>
      </c>
      <c r="AA286" s="22">
        <v>309174.48</v>
      </c>
      <c r="AB286" s="16">
        <v>2233507.77</v>
      </c>
      <c r="AC286" s="17">
        <v>309174.48</v>
      </c>
      <c r="AD286" s="17">
        <v>0</v>
      </c>
      <c r="AE286" s="3"/>
      <c r="AF286" s="1" t="s">
        <v>855</v>
      </c>
      <c r="AG286" s="1">
        <v>2233507.77</v>
      </c>
    </row>
    <row r="287" spans="2:33" ht="30">
      <c r="B287" s="2" t="s">
        <v>1802</v>
      </c>
      <c r="C287" s="1" t="s">
        <v>859</v>
      </c>
      <c r="D287" s="1" t="s">
        <v>860</v>
      </c>
      <c r="E287" s="1" t="s">
        <v>861</v>
      </c>
      <c r="F287" s="1" t="s">
        <v>862</v>
      </c>
      <c r="G287" s="1" t="s">
        <v>138</v>
      </c>
      <c r="I287" s="1" t="s">
        <v>863</v>
      </c>
      <c r="J287" s="1" t="s">
        <v>864</v>
      </c>
      <c r="K287" s="17">
        <v>4266.8</v>
      </c>
      <c r="L287" s="17">
        <v>0</v>
      </c>
      <c r="M287" s="17">
        <v>10.039999999999999</v>
      </c>
      <c r="N287" s="44">
        <v>128515.89</v>
      </c>
      <c r="O28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128516.016</v>
      </c>
      <c r="P287" s="17">
        <f>Таблица82343[[#This Row],[Начисленовзносов  расчетное]]-Таблица82343[[#This Row],[Начислено взносов по отчету УК, руб,]]</f>
        <v>0.12600000000384171</v>
      </c>
      <c r="Q287" s="17">
        <v>109804.33</v>
      </c>
      <c r="R287" s="22">
        <f>Таблица82343[[#This Row],[ПОСТУПИЛО ВЗНОСОВ ПО БАНКОВСКОЙ ВЫПИСКЕ]]-Таблица82343[[#This Row],[Оплачено пени, руб,]]</f>
        <v>109463.78</v>
      </c>
      <c r="S287" s="17">
        <f t="shared" si="5"/>
        <v>19673.300000000003</v>
      </c>
      <c r="T287" s="44">
        <v>961.74</v>
      </c>
      <c r="U287" s="47">
        <v>340.55</v>
      </c>
      <c r="V287" s="17">
        <v>1625.27</v>
      </c>
      <c r="W287" s="17">
        <v>0</v>
      </c>
      <c r="X287" s="17">
        <v>0</v>
      </c>
      <c r="Y287" s="17">
        <v>0</v>
      </c>
      <c r="Z287" s="17">
        <v>0</v>
      </c>
      <c r="AA287" s="22">
        <v>1399825.6600000001</v>
      </c>
      <c r="AB287" s="16">
        <v>1288396.06</v>
      </c>
      <c r="AC287" s="17">
        <v>1399825.66</v>
      </c>
      <c r="AD287" s="17">
        <v>0</v>
      </c>
      <c r="AE287" s="3"/>
      <c r="AF287" s="1" t="s">
        <v>859</v>
      </c>
      <c r="AG287" s="1">
        <v>1288396.06</v>
      </c>
    </row>
    <row r="288" spans="2:33" ht="30">
      <c r="B288" s="2" t="s">
        <v>1802</v>
      </c>
      <c r="C288" s="1" t="s">
        <v>865</v>
      </c>
      <c r="D288" s="1" t="s">
        <v>33</v>
      </c>
      <c r="E288" s="1" t="s">
        <v>333</v>
      </c>
      <c r="F288" s="1" t="s">
        <v>334</v>
      </c>
      <c r="G288" s="1" t="s">
        <v>432</v>
      </c>
      <c r="I288" s="1" t="s">
        <v>380</v>
      </c>
      <c r="J288" s="1" t="s">
        <v>866</v>
      </c>
      <c r="K288" s="17">
        <v>4796.3500000000004</v>
      </c>
      <c r="L288" s="17">
        <v>0</v>
      </c>
      <c r="M288" s="17">
        <v>9.66</v>
      </c>
      <c r="N288" s="17">
        <v>138998.22</v>
      </c>
      <c r="O28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138998.223</v>
      </c>
      <c r="P288" s="17">
        <f>Таблица82343[[#This Row],[Начисленовзносов  расчетное]]-Таблица82343[[#This Row],[Начислено взносов по отчету УК, руб,]]</f>
        <v>2.9999999969732016E-3</v>
      </c>
      <c r="Q288" s="17">
        <v>178998.54</v>
      </c>
      <c r="R288" s="22">
        <f>Таблица82343[[#This Row],[ПОСТУПИЛО ВЗНОСОВ ПО БАНКОВСКОЙ ВЫПИСКЕ]]-Таблица82343[[#This Row],[Оплачено пени, руб,]]</f>
        <v>178998.54</v>
      </c>
      <c r="S288" s="17">
        <f t="shared" si="5"/>
        <v>-40000.320000000007</v>
      </c>
      <c r="T288" s="17">
        <v>0</v>
      </c>
      <c r="U288" s="17">
        <v>0</v>
      </c>
      <c r="V288" s="17">
        <v>2996.36</v>
      </c>
      <c r="W288" s="17"/>
      <c r="X288" s="17"/>
      <c r="Y288" s="17">
        <v>1588791.64</v>
      </c>
      <c r="Z288" s="17">
        <v>0</v>
      </c>
      <c r="AA288" s="22">
        <v>979260.11999999988</v>
      </c>
      <c r="AB288" s="16">
        <v>2386056.86</v>
      </c>
      <c r="AC288" s="17">
        <v>979260.12</v>
      </c>
      <c r="AD288" s="17">
        <v>0</v>
      </c>
      <c r="AE288" s="3"/>
      <c r="AF288" s="1" t="s">
        <v>865</v>
      </c>
      <c r="AG288" s="1">
        <v>2386056.86</v>
      </c>
    </row>
    <row r="289" spans="2:33" ht="30">
      <c r="B289" s="2" t="s">
        <v>1802</v>
      </c>
      <c r="C289" s="1" t="s">
        <v>867</v>
      </c>
      <c r="D289" s="1" t="s">
        <v>83</v>
      </c>
      <c r="E289" s="1" t="s">
        <v>294</v>
      </c>
      <c r="F289" s="1" t="s">
        <v>295</v>
      </c>
      <c r="G289" s="1" t="s">
        <v>868</v>
      </c>
      <c r="I289" s="1" t="s">
        <v>226</v>
      </c>
      <c r="J289" s="1" t="s">
        <v>227</v>
      </c>
      <c r="K289" s="17">
        <v>4437.7</v>
      </c>
      <c r="L289" s="17">
        <v>0</v>
      </c>
      <c r="M289" s="17">
        <v>9.66</v>
      </c>
      <c r="N289" s="17">
        <v>128604.51</v>
      </c>
      <c r="O28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128604.54599999999</v>
      </c>
      <c r="P289" s="17">
        <f>Таблица82343[[#This Row],[Начисленовзносов  расчетное]]-Таблица82343[[#This Row],[Начислено взносов по отчету УК, руб,]]</f>
        <v>3.599999999278225E-2</v>
      </c>
      <c r="Q289" s="17">
        <v>107503.63</v>
      </c>
      <c r="R289" s="22">
        <f>Таблица82343[[#This Row],[ПОСТУПИЛО ВЗНОСОВ ПО БАНКОВСКОЙ ВЫПИСКЕ]]-Таблица82343[[#This Row],[Оплачено пени, руб,]]</f>
        <v>107503.63</v>
      </c>
      <c r="S289" s="17">
        <f t="shared" si="5"/>
        <v>46307.709999999992</v>
      </c>
      <c r="T289" s="17">
        <v>25206.83</v>
      </c>
      <c r="U289" s="17">
        <v>0</v>
      </c>
      <c r="V289" s="17">
        <v>0</v>
      </c>
      <c r="W289" s="17">
        <v>0</v>
      </c>
      <c r="X289" s="17">
        <v>0</v>
      </c>
      <c r="Y289" s="17">
        <v>0</v>
      </c>
      <c r="Z289" s="17">
        <v>0</v>
      </c>
      <c r="AA289" s="22">
        <v>1379153.83</v>
      </c>
      <c r="AB289" s="16">
        <v>1271650.2</v>
      </c>
      <c r="AC289" s="17">
        <v>1379153.83</v>
      </c>
      <c r="AD289" s="17">
        <v>0</v>
      </c>
      <c r="AE289" s="3"/>
      <c r="AF289" s="1" t="s">
        <v>867</v>
      </c>
      <c r="AG289" s="1">
        <v>1271650.2</v>
      </c>
    </row>
    <row r="290" spans="2:33" ht="30">
      <c r="B290" s="2" t="s">
        <v>1802</v>
      </c>
      <c r="C290" s="1" t="s">
        <v>869</v>
      </c>
      <c r="D290" s="1" t="s">
        <v>83</v>
      </c>
      <c r="E290" s="1" t="s">
        <v>183</v>
      </c>
      <c r="F290" s="1" t="s">
        <v>184</v>
      </c>
      <c r="G290" s="1" t="s">
        <v>870</v>
      </c>
      <c r="I290" s="1" t="s">
        <v>180</v>
      </c>
      <c r="J290" s="1" t="s">
        <v>181</v>
      </c>
      <c r="K290" s="17">
        <v>4438.8999999999996</v>
      </c>
      <c r="L290" s="17">
        <v>0</v>
      </c>
      <c r="M290" s="17">
        <v>9.66</v>
      </c>
      <c r="N290" s="17">
        <v>128639.34</v>
      </c>
      <c r="O29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128639.32199999999</v>
      </c>
      <c r="P290" s="17">
        <f>Таблица82343[[#This Row],[Начисленовзносов  расчетное]]-Таблица82343[[#This Row],[Начислено взносов по отчету УК, руб,]]</f>
        <v>-1.800000001094304E-2</v>
      </c>
      <c r="Q290" s="17">
        <v>128021.44</v>
      </c>
      <c r="R290" s="22">
        <f>Таблица82343[[#This Row],[ПОСТУПИЛО ВЗНОСОВ ПО БАНКОВСКОЙ ВЫПИСКЕ]]-Таблица82343[[#This Row],[Оплачено пени, руб,]]</f>
        <v>128021.44</v>
      </c>
      <c r="S290" s="17">
        <f t="shared" si="5"/>
        <v>15564.489999999994</v>
      </c>
      <c r="T290" s="17">
        <v>14946.59</v>
      </c>
      <c r="U290" s="17">
        <v>0</v>
      </c>
      <c r="V290" s="17">
        <v>0</v>
      </c>
      <c r="W290" s="17">
        <v>0</v>
      </c>
      <c r="X290" s="17">
        <v>0</v>
      </c>
      <c r="Y290" s="17">
        <v>0</v>
      </c>
      <c r="Z290" s="17">
        <v>0</v>
      </c>
      <c r="AA290" s="22">
        <v>1717719.21</v>
      </c>
      <c r="AB290" s="16">
        <v>1589697.77</v>
      </c>
      <c r="AC290" s="17">
        <v>1717719.21</v>
      </c>
      <c r="AD290" s="17">
        <v>0</v>
      </c>
      <c r="AE290" s="3"/>
      <c r="AF290" s="1" t="s">
        <v>869</v>
      </c>
      <c r="AG290" s="1">
        <v>1589697.77</v>
      </c>
    </row>
    <row r="291" spans="2:33" ht="30">
      <c r="B291" s="2" t="s">
        <v>1802</v>
      </c>
      <c r="C291" s="1" t="s">
        <v>871</v>
      </c>
      <c r="D291" s="1" t="s">
        <v>860</v>
      </c>
      <c r="E291" s="1" t="s">
        <v>861</v>
      </c>
      <c r="F291" s="1" t="s">
        <v>862</v>
      </c>
      <c r="G291" s="1" t="s">
        <v>115</v>
      </c>
      <c r="I291" s="1" t="s">
        <v>863</v>
      </c>
      <c r="J291" s="1" t="s">
        <v>864</v>
      </c>
      <c r="K291" s="17">
        <v>4271.7</v>
      </c>
      <c r="L291" s="17">
        <v>0</v>
      </c>
      <c r="M291" s="17">
        <v>10.039999999999999</v>
      </c>
      <c r="N291" s="44">
        <v>128663.64</v>
      </c>
      <c r="O29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128663.60399999998</v>
      </c>
      <c r="P291" s="17">
        <f>Таблица82343[[#This Row],[Начисленовзносов  расчетное]]-Таблица82343[[#This Row],[Начислено взносов по отчету УК, руб,]]</f>
        <v>-3.6000000021886081E-2</v>
      </c>
      <c r="Q291" s="17">
        <v>134950.01</v>
      </c>
      <c r="R291" s="22">
        <f>Таблица82343[[#This Row],[ПОСТУПИЛО ВЗНОСОВ ПО БАНКОВСКОЙ ВЫПИСКЕ]]-Таблица82343[[#This Row],[Оплачено пени, руб,]]</f>
        <v>134200.26</v>
      </c>
      <c r="S291" s="17">
        <f t="shared" si="5"/>
        <v>-5880.9100000000099</v>
      </c>
      <c r="T291" s="44">
        <v>405.46</v>
      </c>
      <c r="U291" s="47">
        <v>749.75</v>
      </c>
      <c r="V291" s="17">
        <v>1450.13</v>
      </c>
      <c r="W291" s="17">
        <v>0</v>
      </c>
      <c r="X291" s="17">
        <v>0</v>
      </c>
      <c r="Y291" s="17">
        <v>0</v>
      </c>
      <c r="Z291" s="17">
        <v>0</v>
      </c>
      <c r="AA291" s="22">
        <v>1280910.8999999999</v>
      </c>
      <c r="AB291" s="16">
        <v>1144510.76</v>
      </c>
      <c r="AC291" s="17">
        <v>1280910.8999999999</v>
      </c>
      <c r="AD291" s="17">
        <v>0</v>
      </c>
      <c r="AE291" s="3"/>
      <c r="AF291" s="1" t="s">
        <v>871</v>
      </c>
      <c r="AG291" s="1">
        <v>1144510.76</v>
      </c>
    </row>
    <row r="292" spans="2:33" ht="75">
      <c r="B292" s="2" t="s">
        <v>1802</v>
      </c>
      <c r="C292" s="1" t="s">
        <v>872</v>
      </c>
      <c r="D292" s="1" t="s">
        <v>33</v>
      </c>
      <c r="E292" s="1" t="s">
        <v>586</v>
      </c>
      <c r="F292" s="1" t="s">
        <v>587</v>
      </c>
      <c r="G292" s="1" t="s">
        <v>873</v>
      </c>
      <c r="I292" s="1" t="s">
        <v>874</v>
      </c>
      <c r="J292" s="1" t="s">
        <v>875</v>
      </c>
      <c r="K292" s="17">
        <v>4455.2</v>
      </c>
      <c r="L292" s="17">
        <v>0</v>
      </c>
      <c r="M292" s="17">
        <v>9.66</v>
      </c>
      <c r="N292" s="17">
        <v>129111.7</v>
      </c>
      <c r="O29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129111.69599999998</v>
      </c>
      <c r="P292" s="17">
        <f>Таблица82343[[#This Row],[Начисленовзносов  расчетное]]-Таблица82343[[#This Row],[Начислено взносов по отчету УК, руб,]]</f>
        <v>-4.0000000153668225E-3</v>
      </c>
      <c r="Q292" s="49">
        <v>113485.5</v>
      </c>
      <c r="R292" s="22">
        <f>Таблица82343[[#This Row],[ПОСТУПИЛО ВЗНОСОВ ПО БАНКОВСКОЙ ВЫПИСКЕ]]-Таблица82343[[#This Row],[Оплачено пени, руб,]]</f>
        <v>111621.75</v>
      </c>
      <c r="S292" s="17">
        <f t="shared" si="5"/>
        <v>32336.720000000001</v>
      </c>
      <c r="T292" s="17">
        <v>16710.52</v>
      </c>
      <c r="U292" s="17">
        <v>1863.75</v>
      </c>
      <c r="V292" s="49">
        <v>2301.7399999999998</v>
      </c>
      <c r="W292" s="17">
        <v>0</v>
      </c>
      <c r="X292" s="17">
        <v>0</v>
      </c>
      <c r="Y292" s="17">
        <v>0</v>
      </c>
      <c r="Z292" s="17">
        <v>0</v>
      </c>
      <c r="AA292" s="22">
        <v>1946079.03</v>
      </c>
      <c r="AB292" s="16">
        <v>1830291.79</v>
      </c>
      <c r="AC292" s="17">
        <v>1946079.03</v>
      </c>
      <c r="AD292" s="17">
        <v>0</v>
      </c>
      <c r="AE292" s="3"/>
      <c r="AF292" s="1" t="s">
        <v>872</v>
      </c>
      <c r="AG292" s="1">
        <v>1830291.79</v>
      </c>
    </row>
    <row r="293" spans="2:33" ht="30">
      <c r="B293" s="2" t="s">
        <v>1802</v>
      </c>
      <c r="C293" s="1" t="s">
        <v>876</v>
      </c>
      <c r="D293" s="1" t="s">
        <v>83</v>
      </c>
      <c r="E293" s="1" t="s">
        <v>385</v>
      </c>
      <c r="F293" s="1" t="s">
        <v>224</v>
      </c>
      <c r="G293" s="1" t="s">
        <v>877</v>
      </c>
      <c r="I293" s="1" t="s">
        <v>180</v>
      </c>
      <c r="J293" s="1" t="s">
        <v>181</v>
      </c>
      <c r="K293" s="17">
        <v>4194.8</v>
      </c>
      <c r="L293" s="17">
        <v>265.09999999999997</v>
      </c>
      <c r="M293" s="17">
        <v>9.66</v>
      </c>
      <c r="N293" s="17">
        <v>129247.98</v>
      </c>
      <c r="O29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129247.902</v>
      </c>
      <c r="P293" s="17">
        <f>Таблица82343[[#This Row],[Начисленовзносов  расчетное]]-Таблица82343[[#This Row],[Начислено взносов по отчету УК, руб,]]</f>
        <v>-7.7999999994062819E-2</v>
      </c>
      <c r="Q293" s="17">
        <v>132823.65</v>
      </c>
      <c r="R293" s="22">
        <f>Таблица82343[[#This Row],[ПОСТУПИЛО ВЗНОСОВ ПО БАНКОВСКОЙ ВЫПИСКЕ]]-Таблица82343[[#This Row],[Оплачено пени, руб,]]</f>
        <v>132823.65</v>
      </c>
      <c r="S293" s="17">
        <f t="shared" si="5"/>
        <v>13514.61</v>
      </c>
      <c r="T293" s="17">
        <v>17090.28</v>
      </c>
      <c r="U293" s="17">
        <v>0</v>
      </c>
      <c r="V293" s="17">
        <v>2476.85</v>
      </c>
      <c r="W293" s="17">
        <v>0</v>
      </c>
      <c r="X293" s="17">
        <v>0</v>
      </c>
      <c r="Y293" s="17">
        <v>0</v>
      </c>
      <c r="Z293" s="17">
        <v>3262.16</v>
      </c>
      <c r="AA293" s="22">
        <v>2097792.94</v>
      </c>
      <c r="AB293" s="16">
        <v>1965754.6</v>
      </c>
      <c r="AC293" s="17">
        <v>2097792.94</v>
      </c>
      <c r="AD293" s="17">
        <v>0</v>
      </c>
      <c r="AE293" s="3"/>
      <c r="AF293" s="1" t="s">
        <v>876</v>
      </c>
      <c r="AG293" s="1">
        <v>1965754.6</v>
      </c>
    </row>
    <row r="294" spans="2:33" ht="30">
      <c r="B294" s="2" t="s">
        <v>1802</v>
      </c>
      <c r="C294" s="1" t="s">
        <v>878</v>
      </c>
      <c r="D294" s="1" t="s">
        <v>33</v>
      </c>
      <c r="E294" s="1" t="s">
        <v>613</v>
      </c>
      <c r="F294" s="1" t="s">
        <v>614</v>
      </c>
      <c r="G294" s="1" t="s">
        <v>213</v>
      </c>
      <c r="I294" s="1" t="s">
        <v>433</v>
      </c>
      <c r="J294" s="1" t="s">
        <v>434</v>
      </c>
      <c r="K294" s="17">
        <v>4427</v>
      </c>
      <c r="L294" s="17">
        <v>34.200000000000003</v>
      </c>
      <c r="M294" s="17">
        <v>9.66</v>
      </c>
      <c r="N294" s="17">
        <v>129285.48</v>
      </c>
      <c r="O29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129285.57599999999</v>
      </c>
      <c r="P294" s="17">
        <f>Таблица82343[[#This Row],[Начисленовзносов  расчетное]]-Таблица82343[[#This Row],[Начислено взносов по отчету УК, руб,]]</f>
        <v>9.5999999990453944E-2</v>
      </c>
      <c r="Q294" s="17">
        <v>121547.62</v>
      </c>
      <c r="R294" s="22">
        <f>Таблица82343[[#This Row],[ПОСТУПИЛО ВЗНОСОВ ПО БАНКОВСКОЙ ВЫПИСКЕ]]-Таблица82343[[#This Row],[Оплачено пени, руб,]]</f>
        <v>121466.79</v>
      </c>
      <c r="S294" s="17">
        <f t="shared" si="5"/>
        <v>15234.420000000004</v>
      </c>
      <c r="T294" s="17">
        <v>7496.56</v>
      </c>
      <c r="U294" s="17">
        <v>80.83</v>
      </c>
      <c r="V294" s="17">
        <v>0</v>
      </c>
      <c r="W294" s="17">
        <v>0</v>
      </c>
      <c r="X294" s="17">
        <v>0</v>
      </c>
      <c r="Y294" s="17">
        <v>0</v>
      </c>
      <c r="Z294" s="17">
        <v>0</v>
      </c>
      <c r="AA294" s="22">
        <v>2664961.31</v>
      </c>
      <c r="AB294" s="16">
        <v>2543413.69</v>
      </c>
      <c r="AC294" s="17">
        <v>2664961.31</v>
      </c>
      <c r="AD294" s="17">
        <v>0</v>
      </c>
      <c r="AE294" s="3"/>
      <c r="AF294" s="1" t="s">
        <v>878</v>
      </c>
      <c r="AG294" s="1">
        <v>2543413.69</v>
      </c>
    </row>
    <row r="295" spans="2:33" ht="30">
      <c r="B295" s="2" t="s">
        <v>1802</v>
      </c>
      <c r="C295" s="1" t="s">
        <v>879</v>
      </c>
      <c r="D295" s="1" t="s">
        <v>83</v>
      </c>
      <c r="E295" s="1" t="s">
        <v>183</v>
      </c>
      <c r="F295" s="1" t="s">
        <v>184</v>
      </c>
      <c r="G295" s="1" t="s">
        <v>880</v>
      </c>
      <c r="I295" s="1" t="s">
        <v>226</v>
      </c>
      <c r="J295" s="1" t="s">
        <v>227</v>
      </c>
      <c r="K295" s="17">
        <v>4465.8999999999996</v>
      </c>
      <c r="L295" s="17">
        <v>0</v>
      </c>
      <c r="M295" s="17">
        <v>9.66</v>
      </c>
      <c r="N295" s="17">
        <v>129421.77</v>
      </c>
      <c r="O29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129421.78199999999</v>
      </c>
      <c r="P295" s="17">
        <f>Таблица82343[[#This Row],[Начисленовзносов  расчетное]]-Таблица82343[[#This Row],[Начислено взносов по отчету УК, руб,]]</f>
        <v>1.1999999987892807E-2</v>
      </c>
      <c r="Q295" s="17">
        <v>116646.67</v>
      </c>
      <c r="R295" s="22">
        <f>Таблица82343[[#This Row],[ПОСТУПИЛО ВЗНОСОВ ПО БАНКОВСКОЙ ВЫПИСКЕ]]-Таблица82343[[#This Row],[Оплачено пени, руб,]]</f>
        <v>116646.67</v>
      </c>
      <c r="S295" s="17">
        <f t="shared" si="5"/>
        <v>23930.410000000003</v>
      </c>
      <c r="T295" s="17">
        <v>11155.31</v>
      </c>
      <c r="U295" s="17">
        <v>0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22">
        <v>2054709.88</v>
      </c>
      <c r="AB295" s="16">
        <v>1938063.21</v>
      </c>
      <c r="AC295" s="17">
        <v>2054709.88</v>
      </c>
      <c r="AD295" s="17">
        <v>0</v>
      </c>
      <c r="AE295" s="3"/>
      <c r="AF295" s="1" t="s">
        <v>879</v>
      </c>
      <c r="AG295" s="1">
        <v>1938063.21</v>
      </c>
    </row>
    <row r="296" spans="2:33" ht="30">
      <c r="B296" s="2" t="s">
        <v>1802</v>
      </c>
      <c r="C296" s="1" t="s">
        <v>881</v>
      </c>
      <c r="D296" s="1" t="s">
        <v>33</v>
      </c>
      <c r="E296" s="1" t="s">
        <v>882</v>
      </c>
      <c r="F296" s="1" t="s">
        <v>883</v>
      </c>
      <c r="G296" s="1" t="s">
        <v>188</v>
      </c>
      <c r="I296" s="1" t="s">
        <v>195</v>
      </c>
      <c r="J296" s="1" t="s">
        <v>51</v>
      </c>
      <c r="K296" s="17">
        <v>3279.3</v>
      </c>
      <c r="L296" s="17">
        <v>113.7</v>
      </c>
      <c r="M296" s="17">
        <v>9.66</v>
      </c>
      <c r="N296" s="146">
        <v>98329.02</v>
      </c>
      <c r="O29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98329.14</v>
      </c>
      <c r="P296" s="17">
        <f>Таблица82343[[#This Row],[Начисленовзносов  расчетное]]-Таблица82343[[#This Row],[Начислено взносов по отчету УК, руб,]]</f>
        <v>0.11999999999534339</v>
      </c>
      <c r="Q296" s="49">
        <v>130010.53</v>
      </c>
      <c r="R296" s="22">
        <f>Таблица82343[[#This Row],[ПОСТУПИЛО ВЗНОСОВ ПО БАНКОВСКОЙ ВЫПИСКЕ]]-Таблица82343[[#This Row],[Оплачено пени, руб,]]</f>
        <v>116852.69</v>
      </c>
      <c r="S296" s="17">
        <f t="shared" si="5"/>
        <v>-26538.67</v>
      </c>
      <c r="T296" s="146">
        <v>5142.84</v>
      </c>
      <c r="U296" s="147">
        <v>13157.84</v>
      </c>
      <c r="V296" s="17">
        <v>1972.84</v>
      </c>
      <c r="W296" s="17">
        <v>0</v>
      </c>
      <c r="X296" s="17">
        <v>0</v>
      </c>
      <c r="Y296" s="17">
        <v>0</v>
      </c>
      <c r="Z296" s="17">
        <v>0</v>
      </c>
      <c r="AA296" s="22">
        <v>1689901.9</v>
      </c>
      <c r="AB296" s="16">
        <v>1557918.53</v>
      </c>
      <c r="AC296" s="17">
        <v>1689901.9</v>
      </c>
      <c r="AD296" s="17">
        <v>0</v>
      </c>
      <c r="AE296" s="3"/>
      <c r="AF296" s="1" t="s">
        <v>881</v>
      </c>
      <c r="AG296" s="1">
        <v>1557918.53</v>
      </c>
    </row>
    <row r="297" spans="2:33" ht="30">
      <c r="B297" s="2" t="s">
        <v>1802</v>
      </c>
      <c r="C297" s="1" t="s">
        <v>884</v>
      </c>
      <c r="D297" s="1" t="s">
        <v>83</v>
      </c>
      <c r="E297" s="1" t="s">
        <v>385</v>
      </c>
      <c r="F297" s="1" t="s">
        <v>224</v>
      </c>
      <c r="G297" s="1" t="s">
        <v>885</v>
      </c>
      <c r="I297" s="1" t="s">
        <v>180</v>
      </c>
      <c r="J297" s="1" t="s">
        <v>181</v>
      </c>
      <c r="K297" s="17">
        <v>4441.8999999999996</v>
      </c>
      <c r="L297" s="17">
        <v>37.4</v>
      </c>
      <c r="M297" s="17">
        <v>9.66</v>
      </c>
      <c r="N297" s="17">
        <v>129810</v>
      </c>
      <c r="O29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129810.11399999999</v>
      </c>
      <c r="P297" s="17">
        <f>Таблица82343[[#This Row],[Начисленовзносов  расчетное]]-Таблица82343[[#This Row],[Начислено взносов по отчету УК, руб,]]</f>
        <v>0.11399999998684507</v>
      </c>
      <c r="Q297" s="17">
        <v>128077.32</v>
      </c>
      <c r="R297" s="22">
        <f>Таблица82343[[#This Row],[ПОСТУПИЛО ВЗНОСОВ ПО БАНКОВСКОЙ ВЫПИСКЕ]]-Таблица82343[[#This Row],[Оплачено пени, руб,]]</f>
        <v>128077.32</v>
      </c>
      <c r="S297" s="17">
        <f t="shared" si="5"/>
        <v>20809.989999999994</v>
      </c>
      <c r="T297" s="17">
        <v>19077.310000000001</v>
      </c>
      <c r="U297" s="17">
        <v>0</v>
      </c>
      <c r="V297" s="17">
        <v>2920.24</v>
      </c>
      <c r="W297" s="17">
        <v>0</v>
      </c>
      <c r="X297" s="17">
        <v>0</v>
      </c>
      <c r="Y297" s="17">
        <v>0</v>
      </c>
      <c r="Z297" s="17">
        <v>1706.77</v>
      </c>
      <c r="AA297" s="22">
        <v>2219994.16</v>
      </c>
      <c r="AB297" s="16">
        <v>2090703.37</v>
      </c>
      <c r="AC297" s="17">
        <v>2219994.16</v>
      </c>
      <c r="AD297" s="17">
        <v>0</v>
      </c>
      <c r="AE297" s="3"/>
      <c r="AF297" s="1" t="s">
        <v>884</v>
      </c>
      <c r="AG297" s="1">
        <v>2090703.37</v>
      </c>
    </row>
    <row r="298" spans="2:33" ht="30">
      <c r="B298" s="2" t="s">
        <v>1802</v>
      </c>
      <c r="C298" s="1" t="s">
        <v>886</v>
      </c>
      <c r="D298" s="1" t="s">
        <v>83</v>
      </c>
      <c r="E298" s="1" t="s">
        <v>497</v>
      </c>
      <c r="F298" s="1" t="s">
        <v>199</v>
      </c>
      <c r="G298" s="1" t="s">
        <v>887</v>
      </c>
      <c r="I298" s="30" t="s">
        <v>226</v>
      </c>
      <c r="J298" s="30" t="s">
        <v>227</v>
      </c>
      <c r="K298" s="31">
        <v>4352.7</v>
      </c>
      <c r="L298" s="31">
        <v>126.9</v>
      </c>
      <c r="M298" s="31">
        <v>9.66</v>
      </c>
      <c r="N298" s="17">
        <v>129818.94</v>
      </c>
      <c r="O29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129818.80799999999</v>
      </c>
      <c r="P298" s="17">
        <f>Таблица82343[[#This Row],[Начисленовзносов  расчетное]]-Таблица82343[[#This Row],[Начислено взносов по отчету УК, руб,]]</f>
        <v>-0.13200000001234002</v>
      </c>
      <c r="Q298" s="17">
        <v>124803.34</v>
      </c>
      <c r="R298" s="22">
        <f>Таблица82343[[#This Row],[ПОСТУПИЛО ВЗНОСОВ ПО БАНКОВСКОЙ ВЫПИСКЕ]]-Таблица82343[[#This Row],[Оплачено пени, руб,]]</f>
        <v>124803.34</v>
      </c>
      <c r="S298" s="17">
        <f t="shared" si="5"/>
        <v>10544.980000000007</v>
      </c>
      <c r="T298" s="17">
        <v>5529.38</v>
      </c>
      <c r="U298" s="17">
        <v>0</v>
      </c>
      <c r="V298" s="17">
        <v>0</v>
      </c>
      <c r="W298" s="17">
        <v>0</v>
      </c>
      <c r="X298" s="17">
        <v>0</v>
      </c>
      <c r="Y298" s="17">
        <v>0</v>
      </c>
      <c r="Z298" s="17">
        <v>0</v>
      </c>
      <c r="AA298" s="22">
        <v>730733.92999999993</v>
      </c>
      <c r="AB298" s="16">
        <v>605930.59</v>
      </c>
      <c r="AC298" s="17">
        <v>730733.93</v>
      </c>
      <c r="AD298" s="17">
        <v>0</v>
      </c>
      <c r="AE298" s="3"/>
      <c r="AF298" s="1" t="s">
        <v>886</v>
      </c>
      <c r="AG298" s="1">
        <v>605930.59</v>
      </c>
    </row>
    <row r="299" spans="2:33" ht="30">
      <c r="B299" s="2" t="s">
        <v>1802</v>
      </c>
      <c r="C299" s="1" t="s">
        <v>888</v>
      </c>
      <c r="D299" s="1" t="s">
        <v>83</v>
      </c>
      <c r="E299" s="1" t="s">
        <v>889</v>
      </c>
      <c r="F299" s="1" t="s">
        <v>890</v>
      </c>
      <c r="G299" s="1" t="s">
        <v>270</v>
      </c>
      <c r="I299" s="1" t="s">
        <v>180</v>
      </c>
      <c r="J299" s="1" t="s">
        <v>181</v>
      </c>
      <c r="K299" s="17">
        <v>4431.8999999999996</v>
      </c>
      <c r="L299" s="17">
        <v>50.4</v>
      </c>
      <c r="M299" s="17">
        <v>9.66</v>
      </c>
      <c r="N299" s="17">
        <v>129897.03</v>
      </c>
      <c r="O29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129897.05399999997</v>
      </c>
      <c r="P299" s="17">
        <f>Таблица82343[[#This Row],[Начисленовзносов  расчетное]]-Таблица82343[[#This Row],[Начислено взносов по отчету УК, руб,]]</f>
        <v>2.3999999975785613E-2</v>
      </c>
      <c r="Q299" s="17">
        <v>114279.39</v>
      </c>
      <c r="R299" s="22">
        <f>Таблица82343[[#This Row],[ПОСТУПИЛО ВЗНОСОВ ПО БАНКОВСКОЙ ВЫПИСКЕ]]-Таблица82343[[#This Row],[Оплачено пени, руб,]]</f>
        <v>114279.39</v>
      </c>
      <c r="S299" s="17">
        <f t="shared" si="5"/>
        <v>33639.979999999996</v>
      </c>
      <c r="T299" s="17">
        <v>18022.34</v>
      </c>
      <c r="U299" s="17">
        <v>0</v>
      </c>
      <c r="V299" s="17">
        <v>2096.3000000000002</v>
      </c>
      <c r="W299" s="17">
        <v>0</v>
      </c>
      <c r="X299" s="17">
        <v>0</v>
      </c>
      <c r="Y299" s="17">
        <v>0</v>
      </c>
      <c r="Z299" s="17">
        <v>0</v>
      </c>
      <c r="AA299" s="22">
        <v>1788408.8599999999</v>
      </c>
      <c r="AB299" s="16">
        <v>1672033.17</v>
      </c>
      <c r="AC299" s="17">
        <v>1788408.86</v>
      </c>
      <c r="AD299" s="17">
        <v>0</v>
      </c>
      <c r="AE299" s="3"/>
      <c r="AF299" s="1" t="s">
        <v>888</v>
      </c>
      <c r="AG299" s="1">
        <v>1672033.17</v>
      </c>
    </row>
    <row r="300" spans="2:33" ht="30">
      <c r="B300" s="2" t="s">
        <v>1802</v>
      </c>
      <c r="C300" s="1" t="s">
        <v>891</v>
      </c>
      <c r="D300" s="1" t="s">
        <v>33</v>
      </c>
      <c r="E300" s="1" t="s">
        <v>298</v>
      </c>
      <c r="F300" s="1" t="s">
        <v>299</v>
      </c>
      <c r="G300" s="1" t="s">
        <v>335</v>
      </c>
      <c r="I300" s="1" t="s">
        <v>300</v>
      </c>
      <c r="J300" s="1" t="s">
        <v>301</v>
      </c>
      <c r="K300" s="17">
        <v>3471</v>
      </c>
      <c r="L300" s="17">
        <v>845.9</v>
      </c>
      <c r="M300" s="17">
        <v>10.039999999999999</v>
      </c>
      <c r="N300" s="17">
        <v>130025.03</v>
      </c>
      <c r="O30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130025.02799999998</v>
      </c>
      <c r="P300" s="17">
        <f>Таблица82343[[#This Row],[Начисленовзносов  расчетное]]-Таблица82343[[#This Row],[Начислено взносов по отчету УК, руб,]]</f>
        <v>-2.0000000222353265E-3</v>
      </c>
      <c r="Q300" s="156">
        <v>164272</v>
      </c>
      <c r="R300" s="22">
        <f>Таблица82343[[#This Row],[ПОСТУПИЛО ВЗНОСОВ ПО БАНКОВСКОЙ ВЫПИСКЕ]]-Таблица82343[[#This Row],[Оплачено пени, руб,]]</f>
        <v>164272</v>
      </c>
      <c r="S300" s="17">
        <f t="shared" si="5"/>
        <v>-34246.97</v>
      </c>
      <c r="T300" s="17">
        <v>0</v>
      </c>
      <c r="U300" s="17">
        <v>0</v>
      </c>
      <c r="V300" s="49">
        <v>5394.36</v>
      </c>
      <c r="W300" s="17">
        <v>0</v>
      </c>
      <c r="X300" s="17">
        <v>0</v>
      </c>
      <c r="Y300" s="17">
        <v>0</v>
      </c>
      <c r="Z300" s="17">
        <v>4856.41</v>
      </c>
      <c r="AA300" s="22">
        <v>4468300.2700000005</v>
      </c>
      <c r="AB300" s="16">
        <v>4303490.32</v>
      </c>
      <c r="AC300" s="49">
        <v>4468300.2699999996</v>
      </c>
      <c r="AD300" s="17">
        <v>0</v>
      </c>
      <c r="AE300" s="3"/>
      <c r="AF300" s="1" t="s">
        <v>891</v>
      </c>
      <c r="AG300" s="1">
        <v>4303490.32</v>
      </c>
    </row>
    <row r="301" spans="2:33" ht="30">
      <c r="B301" s="2" t="s">
        <v>1802</v>
      </c>
      <c r="C301" s="1" t="s">
        <v>892</v>
      </c>
      <c r="D301" s="1" t="s">
        <v>443</v>
      </c>
      <c r="E301" s="1" t="s">
        <v>893</v>
      </c>
      <c r="F301" s="1" t="s">
        <v>894</v>
      </c>
      <c r="G301" s="1" t="s">
        <v>188</v>
      </c>
      <c r="I301" s="1" t="s">
        <v>447</v>
      </c>
      <c r="J301" s="1" t="s">
        <v>448</v>
      </c>
      <c r="K301" s="17">
        <v>4323.3999999999996</v>
      </c>
      <c r="L301" s="17">
        <v>0</v>
      </c>
      <c r="M301" s="17">
        <v>10.039999999999999</v>
      </c>
      <c r="N301" s="17">
        <f>43406.9*3</f>
        <v>130220.70000000001</v>
      </c>
      <c r="O30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130220.80799999998</v>
      </c>
      <c r="P301" s="17">
        <f>Таблица82343[[#This Row],[Начисленовзносов  расчетное]]-Таблица82343[[#This Row],[Начислено взносов по отчету УК, руб,]]</f>
        <v>0.10799999996379483</v>
      </c>
      <c r="Q301" s="17">
        <v>133013.60999999999</v>
      </c>
      <c r="R301" s="22">
        <f>Таблица82343[[#This Row],[ПОСТУПИЛО ВЗНОСОВ ПО БАНКОВСКОЙ ВЫПИСКЕ]]-Таблица82343[[#This Row],[Оплачено пени, руб,]]</f>
        <v>133013.60999999999</v>
      </c>
      <c r="S301" s="17">
        <f t="shared" si="5"/>
        <v>-2792.9099999999744</v>
      </c>
      <c r="T301" s="17">
        <v>0</v>
      </c>
      <c r="U301" s="17">
        <v>0</v>
      </c>
      <c r="V301" s="17">
        <v>0</v>
      </c>
      <c r="W301" s="17">
        <v>0</v>
      </c>
      <c r="X301" s="17">
        <v>0</v>
      </c>
      <c r="Y301" s="17">
        <v>0</v>
      </c>
      <c r="Z301" s="17">
        <v>0</v>
      </c>
      <c r="AA301" s="22">
        <v>2170076.0499999998</v>
      </c>
      <c r="AB301" s="16">
        <v>2037062.44</v>
      </c>
      <c r="AC301" s="17">
        <v>2170076.0499999998</v>
      </c>
      <c r="AD301" s="17">
        <v>0</v>
      </c>
      <c r="AE301" s="3"/>
      <c r="AF301" s="1" t="s">
        <v>892</v>
      </c>
      <c r="AG301" s="1">
        <v>2037062.44</v>
      </c>
    </row>
    <row r="302" spans="2:33" ht="45">
      <c r="B302" s="2" t="s">
        <v>1802</v>
      </c>
      <c r="C302" s="1" t="s">
        <v>895</v>
      </c>
      <c r="D302" s="1" t="s">
        <v>33</v>
      </c>
      <c r="E302" s="1" t="s">
        <v>377</v>
      </c>
      <c r="F302" s="1" t="s">
        <v>378</v>
      </c>
      <c r="G302" s="1" t="s">
        <v>603</v>
      </c>
      <c r="I302" s="1" t="s">
        <v>380</v>
      </c>
      <c r="J302" s="1" t="s">
        <v>866</v>
      </c>
      <c r="K302" s="17">
        <v>4782.8500000000004</v>
      </c>
      <c r="L302" s="17">
        <v>0</v>
      </c>
      <c r="M302" s="17">
        <v>9.66</v>
      </c>
      <c r="N302" s="17">
        <v>138606.99</v>
      </c>
      <c r="O30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138606.99300000002</v>
      </c>
      <c r="P302" s="17">
        <f>Таблица82343[[#This Row],[Начисленовзносов  расчетное]]-Таблица82343[[#This Row],[Начислено взносов по отчету УК, руб,]]</f>
        <v>3.0000000260770321E-3</v>
      </c>
      <c r="Q302" s="17">
        <v>1271533.54</v>
      </c>
      <c r="R302" s="22">
        <f>Таблица82343[[#This Row],[ПОСТУПИЛО ВЗНОСОВ ПО БАНКОВСКОЙ ВЫПИСКЕ]]-Таблица82343[[#This Row],[Оплачено пени, руб,]]</f>
        <v>1271533.54</v>
      </c>
      <c r="S302" s="17">
        <f t="shared" si="5"/>
        <v>-1132926.55</v>
      </c>
      <c r="T302" s="17">
        <v>0</v>
      </c>
      <c r="U302" s="17">
        <v>0</v>
      </c>
      <c r="V302" s="17">
        <v>1746.43</v>
      </c>
      <c r="W302" s="17">
        <v>0</v>
      </c>
      <c r="X302" s="17">
        <v>0</v>
      </c>
      <c r="Y302" s="17">
        <v>1180891.67</v>
      </c>
      <c r="Z302" s="17">
        <v>1100891.67</v>
      </c>
      <c r="AA302" s="22">
        <v>384299.08000000007</v>
      </c>
      <c r="AB302" s="16">
        <v>1392802.45</v>
      </c>
      <c r="AC302" s="17">
        <v>384299.08</v>
      </c>
      <c r="AD302" s="17">
        <v>0</v>
      </c>
      <c r="AE302" s="3" t="s">
        <v>1816</v>
      </c>
      <c r="AF302" s="1" t="s">
        <v>895</v>
      </c>
      <c r="AG302" s="1">
        <v>1392802.45</v>
      </c>
    </row>
    <row r="303" spans="2:33" ht="30">
      <c r="B303" s="2" t="s">
        <v>1802</v>
      </c>
      <c r="C303" s="1" t="s">
        <v>896</v>
      </c>
      <c r="D303" s="1" t="s">
        <v>83</v>
      </c>
      <c r="E303" s="1" t="s">
        <v>183</v>
      </c>
      <c r="F303" s="1" t="s">
        <v>184</v>
      </c>
      <c r="G303" s="1" t="s">
        <v>897</v>
      </c>
      <c r="I303" s="1" t="s">
        <v>180</v>
      </c>
      <c r="J303" s="1" t="s">
        <v>181</v>
      </c>
      <c r="K303" s="17">
        <v>4278.3</v>
      </c>
      <c r="L303" s="17">
        <v>229.5</v>
      </c>
      <c r="M303" s="17">
        <v>9.66</v>
      </c>
      <c r="N303" s="17">
        <v>130636.08</v>
      </c>
      <c r="O30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130636.04400000001</v>
      </c>
      <c r="P303" s="17">
        <f>Таблица82343[[#This Row],[Начисленовзносов  расчетное]]-Таблица82343[[#This Row],[Начислено взносов по отчету УК, руб,]]</f>
        <v>-3.599999999278225E-2</v>
      </c>
      <c r="Q303" s="17">
        <v>135572.44</v>
      </c>
      <c r="R303" s="22">
        <f>Таблица82343[[#This Row],[ПОСТУПИЛО ВЗНОСОВ ПО БАНКОВСКОЙ ВЫПИСКЕ]]-Таблица82343[[#This Row],[Оплачено пени, руб,]]</f>
        <v>135572.44</v>
      </c>
      <c r="S303" s="17">
        <f t="shared" si="5"/>
        <v>197.51999999999953</v>
      </c>
      <c r="T303" s="17">
        <v>5133.88</v>
      </c>
      <c r="U303" s="17">
        <v>0</v>
      </c>
      <c r="V303" s="17">
        <v>3204.1</v>
      </c>
      <c r="W303" s="17">
        <v>0</v>
      </c>
      <c r="X303" s="17">
        <v>0</v>
      </c>
      <c r="Y303" s="17">
        <v>0</v>
      </c>
      <c r="Z303" s="17">
        <v>0</v>
      </c>
      <c r="AA303" s="22">
        <v>2695695.67</v>
      </c>
      <c r="AB303" s="16">
        <v>2556919.13</v>
      </c>
      <c r="AC303" s="17">
        <v>2695695.67</v>
      </c>
      <c r="AD303" s="17">
        <v>0</v>
      </c>
      <c r="AE303" s="3"/>
      <c r="AF303" s="1" t="s">
        <v>896</v>
      </c>
      <c r="AG303" s="1">
        <v>2556919.13</v>
      </c>
    </row>
    <row r="304" spans="2:33" ht="30">
      <c r="B304" s="2" t="s">
        <v>1802</v>
      </c>
      <c r="C304" s="1" t="s">
        <v>898</v>
      </c>
      <c r="D304" s="1" t="s">
        <v>33</v>
      </c>
      <c r="E304" s="1" t="s">
        <v>736</v>
      </c>
      <c r="F304" s="1" t="s">
        <v>899</v>
      </c>
      <c r="G304" s="1" t="s">
        <v>900</v>
      </c>
      <c r="I304" s="1" t="s">
        <v>695</v>
      </c>
      <c r="J304" s="1" t="s">
        <v>696</v>
      </c>
      <c r="K304" s="17">
        <v>4401.1000000000004</v>
      </c>
      <c r="L304" s="17">
        <v>109.1</v>
      </c>
      <c r="M304" s="17">
        <v>9.66</v>
      </c>
      <c r="N304" s="44">
        <v>130705.5</v>
      </c>
      <c r="O30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130705.59600000002</v>
      </c>
      <c r="P304" s="17">
        <f>Таблица82343[[#This Row],[Начисленовзносов  расчетное]]-Таблица82343[[#This Row],[Начислено взносов по отчету УК, руб,]]</f>
        <v>9.6000000019557774E-2</v>
      </c>
      <c r="Q304" s="17">
        <v>133055.57999999999</v>
      </c>
      <c r="R304" s="22">
        <f>Таблица82343[[#This Row],[ПОСТУПИЛО ВЗНОСОВ ПО БАНКОВСКОЙ ВЫПИСКЕ]]-Таблица82343[[#This Row],[Оплачено пени, руб,]]</f>
        <v>130516.18</v>
      </c>
      <c r="S304" s="17">
        <f t="shared" si="5"/>
        <v>73250.950000000012</v>
      </c>
      <c r="T304" s="17">
        <v>75601.03</v>
      </c>
      <c r="U304" s="17">
        <v>2539.4</v>
      </c>
      <c r="V304" s="17">
        <v>4930.5</v>
      </c>
      <c r="W304" s="17">
        <v>0</v>
      </c>
      <c r="X304" s="17">
        <v>0</v>
      </c>
      <c r="Y304" s="17">
        <v>0</v>
      </c>
      <c r="Z304" s="17">
        <v>0</v>
      </c>
      <c r="AA304" s="22">
        <v>4080067.75</v>
      </c>
      <c r="AB304" s="16">
        <v>3942081.67</v>
      </c>
      <c r="AC304" s="17">
        <v>4080067.75</v>
      </c>
      <c r="AD304" s="17">
        <v>0</v>
      </c>
      <c r="AE304" s="3"/>
      <c r="AF304" s="1" t="s">
        <v>898</v>
      </c>
      <c r="AG304" s="1">
        <v>3942081.67</v>
      </c>
    </row>
    <row r="305" spans="2:33" ht="30">
      <c r="B305" s="2" t="s">
        <v>1802</v>
      </c>
      <c r="C305" s="1" t="s">
        <v>901</v>
      </c>
      <c r="D305" s="1" t="s">
        <v>83</v>
      </c>
      <c r="E305" s="1" t="s">
        <v>385</v>
      </c>
      <c r="F305" s="1" t="s">
        <v>224</v>
      </c>
      <c r="G305" s="1" t="s">
        <v>902</v>
      </c>
      <c r="I305" s="30" t="s">
        <v>272</v>
      </c>
      <c r="J305" s="30">
        <v>2456016018</v>
      </c>
      <c r="K305" s="31">
        <v>4421</v>
      </c>
      <c r="L305" s="31">
        <v>91.3</v>
      </c>
      <c r="M305" s="31">
        <v>9.66</v>
      </c>
      <c r="N305" s="17">
        <v>130766.49</v>
      </c>
      <c r="O30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130766.45400000001</v>
      </c>
      <c r="P305" s="17">
        <f>Таблица82343[[#This Row],[Начисленовзносов  расчетное]]-Таблица82343[[#This Row],[Начислено взносов по отчету УК, руб,]]</f>
        <v>-3.599999999278225E-2</v>
      </c>
      <c r="Q305" s="17">
        <v>141035.5</v>
      </c>
      <c r="R305" s="22">
        <f>Таблица82343[[#This Row],[ПОСТУПИЛО ВЗНОСОВ ПО БАНКОВСКОЙ ВЫПИСКЕ]]-Таблица82343[[#This Row],[Оплачено пени, руб,]]</f>
        <v>140831.57</v>
      </c>
      <c r="S305" s="17">
        <f t="shared" si="5"/>
        <v>-10064.540000000003</v>
      </c>
      <c r="T305" s="17">
        <v>204.47</v>
      </c>
      <c r="U305" s="17">
        <v>203.93</v>
      </c>
      <c r="V305" s="17">
        <v>3407.58</v>
      </c>
      <c r="W305" s="17">
        <v>0</v>
      </c>
      <c r="X305" s="17">
        <v>0</v>
      </c>
      <c r="Y305" s="17">
        <v>0</v>
      </c>
      <c r="Z305" s="17">
        <v>0</v>
      </c>
      <c r="AA305" s="22">
        <v>2858001.73</v>
      </c>
      <c r="AB305" s="16">
        <v>2713558.65</v>
      </c>
      <c r="AC305" s="17">
        <v>2858001.73</v>
      </c>
      <c r="AD305" s="17">
        <v>0</v>
      </c>
      <c r="AE305" s="3"/>
      <c r="AF305" s="1" t="s">
        <v>901</v>
      </c>
      <c r="AG305" s="1">
        <v>2713558.65</v>
      </c>
    </row>
    <row r="306" spans="2:33" ht="30">
      <c r="B306" s="2" t="s">
        <v>1802</v>
      </c>
      <c r="C306" s="1" t="s">
        <v>903</v>
      </c>
      <c r="D306" s="1" t="s">
        <v>33</v>
      </c>
      <c r="E306" s="1" t="s">
        <v>904</v>
      </c>
      <c r="F306" s="1" t="s">
        <v>905</v>
      </c>
      <c r="G306" s="1" t="s">
        <v>89</v>
      </c>
      <c r="I306" s="30" t="s">
        <v>906</v>
      </c>
      <c r="J306" s="30" t="s">
        <v>907</v>
      </c>
      <c r="K306" s="31">
        <v>4553.1400000000003</v>
      </c>
      <c r="L306" s="31">
        <v>0</v>
      </c>
      <c r="M306" s="31">
        <v>9.66</v>
      </c>
      <c r="N306" s="17">
        <v>131949.96</v>
      </c>
      <c r="O30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131949.99720000001</v>
      </c>
      <c r="P306" s="17">
        <f>Таблица82343[[#This Row],[Начисленовзносов  расчетное]]-Таблица82343[[#This Row],[Начислено взносов по отчету УК, руб,]]</f>
        <v>3.7200000020675361E-2</v>
      </c>
      <c r="Q306" s="17">
        <v>194865.14</v>
      </c>
      <c r="R306" s="22">
        <f>Таблица82343[[#This Row],[ПОСТУПИЛО ВЗНОСОВ ПО БАНКОВСКОЙ ВЫПИСКЕ]]-Таблица82343[[#This Row],[Оплачено пени, руб,]]</f>
        <v>194865.14</v>
      </c>
      <c r="S306" s="17">
        <f t="shared" si="5"/>
        <v>-62915.180000000022</v>
      </c>
      <c r="T306" s="17">
        <v>0</v>
      </c>
      <c r="U306" s="17">
        <v>0</v>
      </c>
      <c r="V306" s="17">
        <v>5530.4</v>
      </c>
      <c r="W306" s="17">
        <v>0</v>
      </c>
      <c r="X306" s="17">
        <v>0</v>
      </c>
      <c r="Y306" s="17">
        <v>0</v>
      </c>
      <c r="Z306" s="17">
        <v>0</v>
      </c>
      <c r="AA306" s="22">
        <v>4610662.3499999996</v>
      </c>
      <c r="AB306" s="16">
        <v>4410266.8099999996</v>
      </c>
      <c r="AC306" s="17">
        <v>4610662.3499999996</v>
      </c>
      <c r="AD306" s="17">
        <v>0</v>
      </c>
      <c r="AE306" s="3"/>
      <c r="AF306" s="1" t="s">
        <v>903</v>
      </c>
      <c r="AG306" s="1">
        <v>4410266.8099999996</v>
      </c>
    </row>
    <row r="307" spans="2:33" ht="30">
      <c r="B307" s="2" t="s">
        <v>1802</v>
      </c>
      <c r="C307" s="1" t="s">
        <v>908</v>
      </c>
      <c r="D307" s="1" t="s">
        <v>83</v>
      </c>
      <c r="E307" s="1" t="s">
        <v>183</v>
      </c>
      <c r="F307" s="1" t="s">
        <v>184</v>
      </c>
      <c r="G307" s="1" t="s">
        <v>909</v>
      </c>
      <c r="I307" s="1" t="s">
        <v>180</v>
      </c>
      <c r="J307" s="1" t="s">
        <v>181</v>
      </c>
      <c r="K307" s="17">
        <v>4474.8</v>
      </c>
      <c r="L307" s="17">
        <v>78.5</v>
      </c>
      <c r="M307" s="17">
        <v>9.66</v>
      </c>
      <c r="N307" s="17">
        <v>131954.57999999999</v>
      </c>
      <c r="O30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131954.63400000002</v>
      </c>
      <c r="P307" s="17">
        <f>Таблица82343[[#This Row],[Начисленовзносов  расчетное]]-Таблица82343[[#This Row],[Начислено взносов по отчету УК, руб,]]</f>
        <v>5.4000000032829121E-2</v>
      </c>
      <c r="Q307" s="17">
        <v>125676.29</v>
      </c>
      <c r="R307" s="22">
        <f>Таблица82343[[#This Row],[ПОСТУПИЛО ВЗНОСОВ ПО БАНКОВСКОЙ ВЫПИСКЕ]]-Таблица82343[[#This Row],[Оплачено пени, руб,]]</f>
        <v>125676.29</v>
      </c>
      <c r="S307" s="17">
        <f t="shared" si="5"/>
        <v>10576.679999999993</v>
      </c>
      <c r="T307" s="17">
        <v>4298.3900000000003</v>
      </c>
      <c r="U307" s="17">
        <v>0</v>
      </c>
      <c r="V307" s="17">
        <v>0</v>
      </c>
      <c r="W307" s="17">
        <v>0</v>
      </c>
      <c r="X307" s="17">
        <v>0</v>
      </c>
      <c r="Y307" s="17">
        <v>0</v>
      </c>
      <c r="Z307" s="17">
        <v>0</v>
      </c>
      <c r="AA307" s="22">
        <v>1343296.75</v>
      </c>
      <c r="AB307" s="16">
        <v>1217620.46</v>
      </c>
      <c r="AC307" s="17">
        <v>1343296.75</v>
      </c>
      <c r="AD307" s="17">
        <v>0</v>
      </c>
      <c r="AE307" s="3"/>
      <c r="AF307" s="1" t="s">
        <v>908</v>
      </c>
      <c r="AG307" s="1">
        <v>1217620.46</v>
      </c>
    </row>
    <row r="308" spans="2:33" ht="30">
      <c r="B308" s="2" t="s">
        <v>1802</v>
      </c>
      <c r="C308" s="1" t="s">
        <v>910</v>
      </c>
      <c r="D308" s="1" t="s">
        <v>33</v>
      </c>
      <c r="E308" s="1" t="s">
        <v>362</v>
      </c>
      <c r="F308" s="1" t="s">
        <v>363</v>
      </c>
      <c r="G308" s="1" t="s">
        <v>911</v>
      </c>
      <c r="I308" s="1" t="s">
        <v>195</v>
      </c>
      <c r="J308" s="1" t="s">
        <v>51</v>
      </c>
      <c r="K308" s="17">
        <v>3523.9</v>
      </c>
      <c r="L308" s="17">
        <v>0</v>
      </c>
      <c r="M308" s="17">
        <v>9.66</v>
      </c>
      <c r="N308" s="17">
        <v>102122.73</v>
      </c>
      <c r="O30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102122.622</v>
      </c>
      <c r="P308" s="17">
        <f>Таблица82343[[#This Row],[Начисленовзносов  расчетное]]-Таблица82343[[#This Row],[Начислено взносов по отчету УК, руб,]]</f>
        <v>-0.10799999999289867</v>
      </c>
      <c r="Q308" s="49">
        <v>106426.25</v>
      </c>
      <c r="R308" s="22">
        <f>Таблица82343[[#This Row],[ПОСТУПИЛО ВЗНОСОВ ПО БАНКОВСКОЙ ВЫПИСКЕ]]-Таблица82343[[#This Row],[Оплачено пени, руб,]]</f>
        <v>101847.44</v>
      </c>
      <c r="S308" s="17">
        <f t="shared" si="5"/>
        <v>6564.219999999993</v>
      </c>
      <c r="T308" s="17">
        <v>10867.74</v>
      </c>
      <c r="U308" s="17">
        <v>4578.8100000000004</v>
      </c>
      <c r="V308" s="17">
        <v>1779.11</v>
      </c>
      <c r="W308" s="17">
        <v>0</v>
      </c>
      <c r="X308" s="17">
        <v>0</v>
      </c>
      <c r="Y308" s="17">
        <v>0</v>
      </c>
      <c r="Z308" s="17">
        <v>0</v>
      </c>
      <c r="AA308" s="22">
        <v>1524053.4700000002</v>
      </c>
      <c r="AB308" s="16">
        <v>1415848.11</v>
      </c>
      <c r="AC308" s="17">
        <v>1524053.47</v>
      </c>
      <c r="AD308" s="17">
        <v>0</v>
      </c>
      <c r="AE308" s="3" t="s">
        <v>912</v>
      </c>
      <c r="AF308" s="1" t="s">
        <v>910</v>
      </c>
      <c r="AG308" s="1">
        <v>1415848.11</v>
      </c>
    </row>
    <row r="309" spans="2:33" ht="30">
      <c r="B309" s="2" t="s">
        <v>1802</v>
      </c>
      <c r="C309" s="1" t="s">
        <v>913</v>
      </c>
      <c r="D309" s="1" t="s">
        <v>83</v>
      </c>
      <c r="E309" s="1" t="s">
        <v>311</v>
      </c>
      <c r="F309" s="1" t="s">
        <v>291</v>
      </c>
      <c r="G309" s="1" t="s">
        <v>162</v>
      </c>
      <c r="I309" s="30" t="s">
        <v>226</v>
      </c>
      <c r="J309" s="30" t="s">
        <v>227</v>
      </c>
      <c r="K309" s="31">
        <v>4352.3</v>
      </c>
      <c r="L309" s="31">
        <v>230.1</v>
      </c>
      <c r="M309" s="31">
        <v>9.66</v>
      </c>
      <c r="N309" s="17">
        <v>132798.9</v>
      </c>
      <c r="O30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132797.95200000002</v>
      </c>
      <c r="P309" s="17">
        <f>Таблица82343[[#This Row],[Начисленовзносов  расчетное]]-Таблица82343[[#This Row],[Начислено взносов по отчету УК, руб,]]</f>
        <v>-0.94799999997485429</v>
      </c>
      <c r="Q309" s="17">
        <v>178546.27</v>
      </c>
      <c r="R309" s="22">
        <f>Таблица82343[[#This Row],[ПОСТУПИЛО ВЗНОСОВ ПО БАНКОВСКОЙ ВЫПИСКЕ]]-Таблица82343[[#This Row],[Оплачено пени, руб,]]</f>
        <v>178546.27</v>
      </c>
      <c r="S309" s="17">
        <f t="shared" si="5"/>
        <v>-38004.299999999996</v>
      </c>
      <c r="T309" s="17">
        <v>7743.07</v>
      </c>
      <c r="U309" s="17">
        <v>0</v>
      </c>
      <c r="V309" s="17">
        <v>0</v>
      </c>
      <c r="W309" s="17">
        <v>0</v>
      </c>
      <c r="X309" s="17">
        <v>0</v>
      </c>
      <c r="Y309" s="17">
        <v>0</v>
      </c>
      <c r="Z309" s="17">
        <v>0</v>
      </c>
      <c r="AA309" s="22">
        <v>721004.20000000007</v>
      </c>
      <c r="AB309" s="16">
        <v>542457.93000000005</v>
      </c>
      <c r="AC309" s="17">
        <v>721004.2</v>
      </c>
      <c r="AD309" s="17">
        <v>0</v>
      </c>
      <c r="AE309" s="3"/>
      <c r="AF309" s="1" t="s">
        <v>913</v>
      </c>
      <c r="AG309" s="1">
        <v>542457.93000000005</v>
      </c>
    </row>
    <row r="310" spans="2:33" ht="30">
      <c r="B310" s="1" t="s">
        <v>1802</v>
      </c>
      <c r="C310" s="1" t="s">
        <v>914</v>
      </c>
      <c r="D310" s="1" t="s">
        <v>33</v>
      </c>
      <c r="E310" s="1" t="s">
        <v>517</v>
      </c>
      <c r="F310" s="1" t="s">
        <v>518</v>
      </c>
      <c r="G310" s="1" t="s">
        <v>915</v>
      </c>
      <c r="I310" s="1" t="s">
        <v>625</v>
      </c>
      <c r="J310" s="1" t="s">
        <v>626</v>
      </c>
      <c r="K310" s="17">
        <v>4170.7</v>
      </c>
      <c r="L310" s="17">
        <v>0</v>
      </c>
      <c r="M310" s="17">
        <v>9.66</v>
      </c>
      <c r="N310" s="17">
        <v>199855.66</v>
      </c>
      <c r="O3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120866.88599999998</v>
      </c>
      <c r="P310" s="17">
        <f>Таблица82343[[#This Row],[Начисленовзносов  расчетное]]-Таблица82343[[#This Row],[Начислено взносов по отчету УК, руб,]]</f>
        <v>-78988.774000000019</v>
      </c>
      <c r="Q310" s="17">
        <v>63417.99</v>
      </c>
      <c r="R310" s="17">
        <f>Таблица82343[[#This Row],[ПОСТУПИЛО ВЗНОСОВ ПО БАНКОВСКОЙ ВЫПИСКЕ]]-Таблица82343[[#This Row],[Оплачено пени, руб,]]</f>
        <v>62956.439999999995</v>
      </c>
      <c r="S310" s="17">
        <f t="shared" si="5"/>
        <v>136437.67000000001</v>
      </c>
      <c r="T310" s="17">
        <v>0</v>
      </c>
      <c r="U310" s="17">
        <v>461.55</v>
      </c>
      <c r="V310" s="17">
        <v>0</v>
      </c>
      <c r="W310" s="17">
        <v>0</v>
      </c>
      <c r="X310" s="17">
        <v>0</v>
      </c>
      <c r="Y310" s="17">
        <v>0</v>
      </c>
      <c r="Z310" s="17">
        <v>0</v>
      </c>
      <c r="AA310" s="17">
        <v>1682428.74</v>
      </c>
      <c r="AB310" s="17">
        <v>1619010.75</v>
      </c>
      <c r="AC310" s="17">
        <v>1682428.74</v>
      </c>
      <c r="AD310" s="17">
        <v>0</v>
      </c>
      <c r="AE310" s="3"/>
      <c r="AF310" s="1" t="s">
        <v>914</v>
      </c>
      <c r="AG310" s="1">
        <v>1619010.75</v>
      </c>
    </row>
    <row r="311" spans="2:33" ht="30">
      <c r="B311" s="2" t="s">
        <v>1802</v>
      </c>
      <c r="C311" s="1" t="s">
        <v>916</v>
      </c>
      <c r="D311" s="1" t="s">
        <v>33</v>
      </c>
      <c r="E311" s="1" t="s">
        <v>471</v>
      </c>
      <c r="F311" s="1" t="s">
        <v>472</v>
      </c>
      <c r="G311" s="1" t="s">
        <v>917</v>
      </c>
      <c r="I311" s="1" t="s">
        <v>345</v>
      </c>
      <c r="J311" s="1" t="s">
        <v>346</v>
      </c>
      <c r="K311" s="17">
        <v>3999.8</v>
      </c>
      <c r="L311" s="17">
        <v>444.4</v>
      </c>
      <c r="M311" s="17">
        <v>10.039999999999999</v>
      </c>
      <c r="N311" s="17">
        <v>133859.31</v>
      </c>
      <c r="O3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133859.30399999997</v>
      </c>
      <c r="P311" s="17">
        <f>Таблица82343[[#This Row],[Начисленовзносов  расчетное]]-Таблица82343[[#This Row],[Начислено взносов по отчету УК, руб,]]</f>
        <v>-6.0000000230502337E-3</v>
      </c>
      <c r="Q311" s="17">
        <v>256238.83</v>
      </c>
      <c r="R311" s="22">
        <f>Таблица82343[[#This Row],[ПОСТУПИЛО ВЗНОСОВ ПО БАНКОВСКОЙ ВЫПИСКЕ]]-Таблица82343[[#This Row],[Оплачено пени, руб,]]</f>
        <v>254342.53</v>
      </c>
      <c r="S311" s="17">
        <f t="shared" si="5"/>
        <v>-118376.18000000001</v>
      </c>
      <c r="T311" s="44">
        <v>4003.34</v>
      </c>
      <c r="U311" s="47">
        <v>1896.3</v>
      </c>
      <c r="V311" s="17">
        <v>3896.71</v>
      </c>
      <c r="W311" s="17">
        <v>0</v>
      </c>
      <c r="X311" s="17">
        <v>0</v>
      </c>
      <c r="Y311" s="17">
        <v>0</v>
      </c>
      <c r="Z311" s="17">
        <v>0</v>
      </c>
      <c r="AA311" s="22">
        <v>3358628.29</v>
      </c>
      <c r="AB311" s="16">
        <v>3098492.75</v>
      </c>
      <c r="AC311" s="17">
        <v>3358628.29</v>
      </c>
      <c r="AD311" s="17">
        <v>0</v>
      </c>
      <c r="AE311" s="3" t="s">
        <v>661</v>
      </c>
      <c r="AF311" s="1" t="s">
        <v>916</v>
      </c>
      <c r="AG311" s="1">
        <v>3098492.75</v>
      </c>
    </row>
    <row r="312" spans="2:33" ht="30">
      <c r="B312" s="2" t="s">
        <v>1802</v>
      </c>
      <c r="C312" s="1" t="s">
        <v>918</v>
      </c>
      <c r="D312" s="1" t="s">
        <v>33</v>
      </c>
      <c r="E312" s="1" t="s">
        <v>673</v>
      </c>
      <c r="F312" s="1" t="s">
        <v>674</v>
      </c>
      <c r="G312" s="1" t="s">
        <v>919</v>
      </c>
      <c r="I312" s="1" t="s">
        <v>572</v>
      </c>
      <c r="J312" s="1" t="s">
        <v>51</v>
      </c>
      <c r="K312" s="17">
        <v>4638.3</v>
      </c>
      <c r="L312" s="17">
        <v>0</v>
      </c>
      <c r="M312" s="17">
        <v>9.66</v>
      </c>
      <c r="N312" s="17">
        <v>134417.94</v>
      </c>
      <c r="O3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134417.93400000001</v>
      </c>
      <c r="P312" s="17">
        <f>Таблица82343[[#This Row],[Начисленовзносов  расчетное]]-Таблица82343[[#This Row],[Начислено взносов по отчету УК, руб,]]</f>
        <v>-5.9999999939464033E-3</v>
      </c>
      <c r="Q312" s="49">
        <v>133573.76000000001</v>
      </c>
      <c r="R312" s="22">
        <f>Таблица82343[[#This Row],[ПОСТУПИЛО ВЗНОСОВ ПО БАНКОВСКОЙ ВЫПИСКЕ]]-Таблица82343[[#This Row],[Оплачено пени, руб,]]</f>
        <v>133322.81</v>
      </c>
      <c r="S312" s="17">
        <f t="shared" si="5"/>
        <v>1609.5200000000048</v>
      </c>
      <c r="T312" s="17">
        <v>765.34</v>
      </c>
      <c r="U312" s="17">
        <v>250.95</v>
      </c>
      <c r="V312" s="49">
        <v>3007.95</v>
      </c>
      <c r="W312" s="17">
        <v>0</v>
      </c>
      <c r="X312" s="17">
        <v>0</v>
      </c>
      <c r="Y312" s="17">
        <v>0</v>
      </c>
      <c r="Z312" s="17">
        <v>0</v>
      </c>
      <c r="AA312" s="22">
        <v>2527392.2599999998</v>
      </c>
      <c r="AB312" s="16">
        <v>2390810.5499999998</v>
      </c>
      <c r="AC312" s="17">
        <v>2527392.2599999998</v>
      </c>
      <c r="AD312" s="17">
        <v>0</v>
      </c>
      <c r="AE312" s="3"/>
      <c r="AF312" s="1" t="s">
        <v>918</v>
      </c>
      <c r="AG312" s="1">
        <v>2390810.5499999998</v>
      </c>
    </row>
    <row r="313" spans="2:33" ht="30">
      <c r="B313" s="2" t="s">
        <v>1802</v>
      </c>
      <c r="C313" s="1" t="s">
        <v>920</v>
      </c>
      <c r="D313" s="1" t="s">
        <v>33</v>
      </c>
      <c r="E313" s="1" t="s">
        <v>523</v>
      </c>
      <c r="F313" s="1" t="s">
        <v>524</v>
      </c>
      <c r="G313" s="1" t="s">
        <v>179</v>
      </c>
      <c r="I313" s="1" t="s">
        <v>526</v>
      </c>
      <c r="J313" s="1" t="s">
        <v>527</v>
      </c>
      <c r="K313" s="17">
        <v>4100.8999999999996</v>
      </c>
      <c r="L313" s="17">
        <v>539.5</v>
      </c>
      <c r="M313" s="17">
        <v>9.66</v>
      </c>
      <c r="N313" s="17">
        <v>134478.75</v>
      </c>
      <c r="O31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134478.79199999999</v>
      </c>
      <c r="P313" s="17">
        <f>Таблица82343[[#This Row],[Начисленовзносов  расчетное]]-Таблица82343[[#This Row],[Начислено взносов по отчету УК, руб,]]</f>
        <v>4.1999999986728653E-2</v>
      </c>
      <c r="Q313" s="17">
        <v>128784.53</v>
      </c>
      <c r="R313" s="22">
        <f>Таблица82343[[#This Row],[ПОСТУПИЛО ВЗНОСОВ ПО БАНКОВСКОЙ ВЫПИСКЕ]]-Таблица82343[[#This Row],[Оплачено пени, руб,]]</f>
        <v>123532.19</v>
      </c>
      <c r="S313" s="17">
        <f t="shared" si="5"/>
        <v>9363.1199999999972</v>
      </c>
      <c r="T313" s="17">
        <v>3668.9</v>
      </c>
      <c r="U313" s="17">
        <v>5252.34</v>
      </c>
      <c r="V313" s="17">
        <v>0</v>
      </c>
      <c r="W313" s="17">
        <v>0</v>
      </c>
      <c r="X313" s="17">
        <v>0</v>
      </c>
      <c r="Y313" s="17">
        <v>0</v>
      </c>
      <c r="Z313" s="17">
        <v>0</v>
      </c>
      <c r="AA313" s="22">
        <v>4424299.12</v>
      </c>
      <c r="AB313" s="16">
        <v>4295514.59</v>
      </c>
      <c r="AC313" s="17">
        <v>4424299.12</v>
      </c>
      <c r="AD313" s="17">
        <v>0</v>
      </c>
      <c r="AE313" s="3"/>
      <c r="AF313" s="1" t="s">
        <v>920</v>
      </c>
      <c r="AG313" s="1">
        <v>4295514.59</v>
      </c>
    </row>
    <row r="314" spans="2:33" ht="30">
      <c r="B314" s="2" t="s">
        <v>1802</v>
      </c>
      <c r="C314" s="1" t="s">
        <v>921</v>
      </c>
      <c r="D314" s="1" t="s">
        <v>83</v>
      </c>
      <c r="E314" s="1" t="s">
        <v>183</v>
      </c>
      <c r="F314" s="1" t="s">
        <v>184</v>
      </c>
      <c r="G314" s="1" t="s">
        <v>553</v>
      </c>
      <c r="I314" s="1" t="s">
        <v>180</v>
      </c>
      <c r="J314" s="1" t="s">
        <v>181</v>
      </c>
      <c r="K314" s="17">
        <v>3509.8</v>
      </c>
      <c r="L314" s="17">
        <v>1131.5999999999999</v>
      </c>
      <c r="M314" s="17">
        <v>9.66</v>
      </c>
      <c r="N314" s="17">
        <v>134507.76</v>
      </c>
      <c r="O3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134507.772</v>
      </c>
      <c r="P314" s="17">
        <f>Таблица82343[[#This Row],[Начисленовзносов  расчетное]]-Таблица82343[[#This Row],[Начислено взносов по отчету УК, руб,]]</f>
        <v>1.1999999987892807E-2</v>
      </c>
      <c r="Q314" s="17">
        <v>113301.17</v>
      </c>
      <c r="R314" s="22">
        <f>Таблица82343[[#This Row],[ПОСТУПИЛО ВЗНОСОВ ПО БАНКОВСКОЙ ВЫПИСКЕ]]-Таблица82343[[#This Row],[Оплачено пени, руб,]]</f>
        <v>113301.17</v>
      </c>
      <c r="S314" s="17">
        <f t="shared" si="5"/>
        <v>26575.96000000001</v>
      </c>
      <c r="T314" s="17">
        <v>5369.37</v>
      </c>
      <c r="U314" s="17">
        <v>0</v>
      </c>
      <c r="V314" s="17">
        <v>0</v>
      </c>
      <c r="W314" s="17">
        <v>0</v>
      </c>
      <c r="X314" s="17">
        <v>0</v>
      </c>
      <c r="Y314" s="17">
        <v>0</v>
      </c>
      <c r="Z314" s="17">
        <v>0</v>
      </c>
      <c r="AA314" s="22">
        <v>1494445.44</v>
      </c>
      <c r="AB314" s="16">
        <v>1381144.27</v>
      </c>
      <c r="AC314" s="17">
        <v>1494445.44</v>
      </c>
      <c r="AD314" s="17">
        <v>0</v>
      </c>
      <c r="AE314" s="3"/>
      <c r="AF314" s="1" t="s">
        <v>921</v>
      </c>
      <c r="AG314" s="1">
        <v>1381144.27</v>
      </c>
    </row>
    <row r="315" spans="2:33" ht="45">
      <c r="B315" s="2" t="s">
        <v>1802</v>
      </c>
      <c r="C315" s="1" t="s">
        <v>922</v>
      </c>
      <c r="D315" s="1" t="s">
        <v>33</v>
      </c>
      <c r="E315" s="1" t="s">
        <v>715</v>
      </c>
      <c r="F315" s="1" t="s">
        <v>716</v>
      </c>
      <c r="G315" s="1" t="s">
        <v>270</v>
      </c>
      <c r="I315" s="1" t="s">
        <v>485</v>
      </c>
      <c r="J315" s="1" t="s">
        <v>486</v>
      </c>
      <c r="K315" s="17">
        <v>4643.3999999999996</v>
      </c>
      <c r="L315" s="17">
        <v>0</v>
      </c>
      <c r="M315" s="17">
        <v>9.66</v>
      </c>
      <c r="N315" s="17">
        <v>134626.04</v>
      </c>
      <c r="O3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134565.73199999999</v>
      </c>
      <c r="P315" s="17">
        <f>Таблица82343[[#This Row],[Начисленовзносов  расчетное]]-Таблица82343[[#This Row],[Начислено взносов по отчету УК, руб,]]</f>
        <v>-60.308000000019092</v>
      </c>
      <c r="Q315" s="17">
        <v>189537.94</v>
      </c>
      <c r="R315" s="22">
        <f>Таблица82343[[#This Row],[ПОСТУПИЛО ВЗНОСОВ ПО БАНКОВСКОЙ ВЫПИСКЕ]]-Таблица82343[[#This Row],[Оплачено пени, руб,]]</f>
        <v>189478.61000000002</v>
      </c>
      <c r="S315" s="17">
        <f t="shared" si="5"/>
        <v>-50268.040000000008</v>
      </c>
      <c r="T315" s="17">
        <v>4643.8599999999997</v>
      </c>
      <c r="U315" s="17">
        <v>59.33</v>
      </c>
      <c r="V315" s="17">
        <v>5341.71</v>
      </c>
      <c r="W315" s="17">
        <v>0</v>
      </c>
      <c r="X315" s="17">
        <v>0</v>
      </c>
      <c r="Y315" s="17">
        <v>0</v>
      </c>
      <c r="Z315" s="17">
        <v>0</v>
      </c>
      <c r="AA315" s="22">
        <v>4470635.58</v>
      </c>
      <c r="AB315" s="16">
        <v>4275755.93</v>
      </c>
      <c r="AC315" s="17">
        <v>4470635.58</v>
      </c>
      <c r="AD315" s="17">
        <v>0</v>
      </c>
      <c r="AE315" s="3"/>
      <c r="AF315" s="1" t="s">
        <v>922</v>
      </c>
      <c r="AG315" s="1">
        <v>4275755.93</v>
      </c>
    </row>
    <row r="316" spans="2:33" ht="30">
      <c r="B316" s="2" t="s">
        <v>1802</v>
      </c>
      <c r="C316" s="1" t="s">
        <v>923</v>
      </c>
      <c r="D316" s="1" t="s">
        <v>33</v>
      </c>
      <c r="E316" s="1" t="s">
        <v>305</v>
      </c>
      <c r="F316" s="1" t="s">
        <v>306</v>
      </c>
      <c r="G316" s="1" t="s">
        <v>111</v>
      </c>
      <c r="I316" s="1" t="s">
        <v>195</v>
      </c>
      <c r="J316" s="1" t="s">
        <v>51</v>
      </c>
      <c r="K316" s="17">
        <v>4568.8</v>
      </c>
      <c r="L316" s="17">
        <v>108.3</v>
      </c>
      <c r="M316" s="17">
        <v>9.66</v>
      </c>
      <c r="N316" s="146">
        <v>135542.20000000001</v>
      </c>
      <c r="O3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135542.35800000001</v>
      </c>
      <c r="P316" s="17">
        <f>Таблица82343[[#This Row],[Начисленовзносов  расчетное]]-Таблица82343[[#This Row],[Начислено взносов по отчету УК, руб,]]</f>
        <v>0.15799999999580905</v>
      </c>
      <c r="Q316" s="49">
        <v>127045.16</v>
      </c>
      <c r="R316" s="22">
        <f>Таблица82343[[#This Row],[ПОСТУПИЛО ВЗНОСОВ ПО БАНКОВСКОЙ ВЫПИСКЕ]]-Таблица82343[[#This Row],[Оплачено пени, руб,]]</f>
        <v>116408.85</v>
      </c>
      <c r="S316" s="17">
        <f t="shared" si="5"/>
        <v>14793.650000000007</v>
      </c>
      <c r="T316" s="146">
        <v>6296.61</v>
      </c>
      <c r="U316" s="147">
        <v>10636.31</v>
      </c>
      <c r="V316" s="17">
        <v>2736.99</v>
      </c>
      <c r="W316" s="17">
        <v>0</v>
      </c>
      <c r="X316" s="17">
        <v>0</v>
      </c>
      <c r="Y316" s="17">
        <v>0</v>
      </c>
      <c r="Z316" s="17">
        <v>0</v>
      </c>
      <c r="AA316" s="22">
        <v>2312763.25</v>
      </c>
      <c r="AB316" s="16">
        <v>2182981.1</v>
      </c>
      <c r="AC316" s="17">
        <v>2312763.25</v>
      </c>
      <c r="AD316" s="17">
        <v>0</v>
      </c>
      <c r="AE316" s="3"/>
      <c r="AF316" s="1" t="s">
        <v>923</v>
      </c>
      <c r="AG316" s="1">
        <v>2182981.1</v>
      </c>
    </row>
    <row r="317" spans="2:33" ht="30">
      <c r="B317" s="2" t="s">
        <v>1802</v>
      </c>
      <c r="C317" s="1" t="s">
        <v>924</v>
      </c>
      <c r="D317" s="1" t="s">
        <v>33</v>
      </c>
      <c r="E317" s="1" t="s">
        <v>925</v>
      </c>
      <c r="F317" s="1" t="s">
        <v>926</v>
      </c>
      <c r="G317" s="1" t="s">
        <v>580</v>
      </c>
      <c r="I317" s="1" t="s">
        <v>457</v>
      </c>
      <c r="J317" s="1" t="s">
        <v>51</v>
      </c>
      <c r="K317" s="17">
        <v>4363.1000000000004</v>
      </c>
      <c r="L317" s="17">
        <v>941.9</v>
      </c>
      <c r="M317" s="17">
        <v>10.039999999999999</v>
      </c>
      <c r="N317" s="146">
        <v>159786.6</v>
      </c>
      <c r="O3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159786.59999999998</v>
      </c>
      <c r="P317" s="17">
        <f>Таблица82343[[#This Row],[Начисленовзносов  расчетное]]-Таблица82343[[#This Row],[Начислено взносов по отчету УК, руб,]]</f>
        <v>0</v>
      </c>
      <c r="Q317" s="17">
        <v>139571.84</v>
      </c>
      <c r="R317" s="22">
        <f>Таблица82343[[#This Row],[ПОСТУПИЛО ВЗНОСОВ ПО БАНКОВСКОЙ ВЫПИСКЕ]]-Таблица82343[[#This Row],[Оплачено пени, руб,]]</f>
        <v>137256.63999999998</v>
      </c>
      <c r="S317" s="17">
        <f t="shared" si="5"/>
        <v>20741.060000000019</v>
      </c>
      <c r="T317" s="146">
        <v>526.29999999999995</v>
      </c>
      <c r="U317" s="147">
        <v>2315.1999999999998</v>
      </c>
      <c r="V317" s="17">
        <v>3432.65</v>
      </c>
      <c r="W317" s="17">
        <v>0</v>
      </c>
      <c r="X317" s="17">
        <v>0</v>
      </c>
      <c r="Y317" s="17">
        <v>0</v>
      </c>
      <c r="Z317" s="17">
        <v>0</v>
      </c>
      <c r="AA317" s="22">
        <v>2880914.21</v>
      </c>
      <c r="AB317" s="16">
        <v>2737909.72</v>
      </c>
      <c r="AC317" s="17">
        <v>2880914.21</v>
      </c>
      <c r="AD317" s="17">
        <v>0</v>
      </c>
      <c r="AE317" s="3" t="s">
        <v>927</v>
      </c>
      <c r="AF317" s="1" t="s">
        <v>924</v>
      </c>
      <c r="AG317" s="1">
        <v>2737909.72</v>
      </c>
    </row>
    <row r="318" spans="2:33" ht="30">
      <c r="B318" s="2" t="s">
        <v>1802</v>
      </c>
      <c r="C318" s="1" t="s">
        <v>928</v>
      </c>
      <c r="D318" s="1" t="s">
        <v>33</v>
      </c>
      <c r="E318" s="1" t="s">
        <v>642</v>
      </c>
      <c r="F318" s="1" t="s">
        <v>643</v>
      </c>
      <c r="G318" s="1" t="s">
        <v>494</v>
      </c>
      <c r="I318" s="30" t="s">
        <v>195</v>
      </c>
      <c r="J318" s="1" t="s">
        <v>51</v>
      </c>
      <c r="K318" s="17">
        <v>5656.3</v>
      </c>
      <c r="L318" s="17">
        <v>0</v>
      </c>
      <c r="M318" s="17">
        <v>9.66</v>
      </c>
      <c r="N318" s="17">
        <v>163919.51999999999</v>
      </c>
      <c r="O3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163919.57400000002</v>
      </c>
      <c r="P318" s="17">
        <f>Таблица82343[[#This Row],[Начисленовзносов  расчетное]]-Таблица82343[[#This Row],[Начислено взносов по отчету УК, руб,]]</f>
        <v>5.4000000032829121E-2</v>
      </c>
      <c r="Q318" s="49">
        <v>167709.29999999999</v>
      </c>
      <c r="R318" s="22">
        <f>Таблица82343[[#This Row],[ПОСТУПИЛО ВЗНОСОВ ПО БАНКОВСКОЙ ВЫПИСКЕ]]-Таблица82343[[#This Row],[Оплачено пени, руб,]]</f>
        <v>167705.63999999998</v>
      </c>
      <c r="S318" s="17">
        <f t="shared" si="5"/>
        <v>16141.290000000005</v>
      </c>
      <c r="T318" s="17">
        <v>19931.07</v>
      </c>
      <c r="U318" s="17">
        <v>3.66</v>
      </c>
      <c r="V318" s="17">
        <v>2601.7800000000002</v>
      </c>
      <c r="W318" s="17">
        <v>0</v>
      </c>
      <c r="X318" s="17">
        <v>0</v>
      </c>
      <c r="Y318" s="17">
        <v>0</v>
      </c>
      <c r="Z318" s="17">
        <v>0</v>
      </c>
      <c r="AA318" s="22">
        <v>2236029.06</v>
      </c>
      <c r="AB318" s="16">
        <v>2065717.98</v>
      </c>
      <c r="AC318" s="17">
        <v>2236029.06</v>
      </c>
      <c r="AD318" s="17">
        <v>0</v>
      </c>
      <c r="AE318" s="3"/>
      <c r="AF318" s="1" t="s">
        <v>928</v>
      </c>
      <c r="AG318" s="1">
        <v>2065717.98</v>
      </c>
    </row>
    <row r="319" spans="2:33" ht="30">
      <c r="B319" s="2" t="s">
        <v>1802</v>
      </c>
      <c r="C319" s="1" t="s">
        <v>929</v>
      </c>
      <c r="D319" s="1" t="s">
        <v>33</v>
      </c>
      <c r="E319" s="1" t="s">
        <v>621</v>
      </c>
      <c r="F319" s="1" t="s">
        <v>622</v>
      </c>
      <c r="G319" s="1" t="s">
        <v>1817</v>
      </c>
      <c r="I319" s="1" t="s">
        <v>195</v>
      </c>
      <c r="J319" s="1" t="s">
        <v>51</v>
      </c>
      <c r="K319" s="17">
        <v>7448</v>
      </c>
      <c r="L319" s="17">
        <v>0</v>
      </c>
      <c r="M319" s="17">
        <v>10.039999999999999</v>
      </c>
      <c r="N319" s="146">
        <v>189913.82</v>
      </c>
      <c r="O3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224333.75999999998</v>
      </c>
      <c r="P319" s="17">
        <f>Таблица82343[[#This Row],[Начисленовзносов  расчетное]]-Таблица82343[[#This Row],[Начислено взносов по отчету УК, руб,]]</f>
        <v>34419.939999999973</v>
      </c>
      <c r="Q319" s="17">
        <v>233082.27</v>
      </c>
      <c r="R319" s="22">
        <f>Таблица82343[[#This Row],[ПОСТУПИЛО ВЗНОСОВ ПО БАНКОВСКОЙ ВЫПИСКЕ]]-Таблица82343[[#This Row],[Оплачено пени, руб,]]</f>
        <v>233031.56999999998</v>
      </c>
      <c r="S319" s="17">
        <f t="shared" si="5"/>
        <v>-47846.549999999967</v>
      </c>
      <c r="T319" s="146">
        <v>-4678.1000000000004</v>
      </c>
      <c r="U319" s="147">
        <v>50.7</v>
      </c>
      <c r="V319" s="17">
        <v>0</v>
      </c>
      <c r="W319" s="17">
        <v>0</v>
      </c>
      <c r="X319" s="17">
        <v>0</v>
      </c>
      <c r="Y319" s="17">
        <v>0</v>
      </c>
      <c r="Z319" s="17">
        <v>0</v>
      </c>
      <c r="AA319" s="22">
        <v>4096676.05</v>
      </c>
      <c r="AB319" s="16">
        <v>3863593.78</v>
      </c>
      <c r="AC319" s="17">
        <v>4096676.05</v>
      </c>
      <c r="AD319" s="17">
        <v>0</v>
      </c>
      <c r="AE319" s="3" t="s">
        <v>649</v>
      </c>
      <c r="AF319" s="1" t="s">
        <v>929</v>
      </c>
      <c r="AG319" s="1">
        <v>3863593.78</v>
      </c>
    </row>
    <row r="320" spans="2:33" ht="30">
      <c r="B320" s="2" t="s">
        <v>1802</v>
      </c>
      <c r="C320" s="1" t="s">
        <v>930</v>
      </c>
      <c r="D320" s="1" t="s">
        <v>33</v>
      </c>
      <c r="E320" s="1" t="s">
        <v>931</v>
      </c>
      <c r="F320" s="1" t="s">
        <v>932</v>
      </c>
      <c r="G320" s="1" t="s">
        <v>933</v>
      </c>
      <c r="I320" s="1" t="s">
        <v>195</v>
      </c>
      <c r="J320" s="1" t="s">
        <v>51</v>
      </c>
      <c r="K320" s="17">
        <v>7527.23</v>
      </c>
      <c r="L320" s="17">
        <v>1357.2</v>
      </c>
      <c r="M320" s="17">
        <v>9.66</v>
      </c>
      <c r="N320" s="17">
        <v>257470.74</v>
      </c>
      <c r="O3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257470.78140000001</v>
      </c>
      <c r="P320" s="17">
        <f>Таблица82343[[#This Row],[Начисленовзносов  расчетное]]-Таблица82343[[#This Row],[Начислено взносов по отчету УК, руб,]]</f>
        <v>4.1400000016437843E-2</v>
      </c>
      <c r="Q320" s="49">
        <v>210278.26</v>
      </c>
      <c r="R320" s="22">
        <f>Таблица82343[[#This Row],[ПОСТУПИЛО ВЗНОСОВ ПО БАНКОВСКОЙ ВЫПИСКЕ]]-Таблица82343[[#This Row],[Оплачено пени, руб,]]</f>
        <v>206938.34</v>
      </c>
      <c r="S320" s="17">
        <f t="shared" si="5"/>
        <v>67414.73</v>
      </c>
      <c r="T320" s="17">
        <v>20222.25</v>
      </c>
      <c r="U320" s="17">
        <v>3339.92</v>
      </c>
      <c r="V320" s="17">
        <v>8317.98</v>
      </c>
      <c r="W320" s="17">
        <v>0</v>
      </c>
      <c r="X320" s="17">
        <v>0</v>
      </c>
      <c r="Y320" s="17">
        <v>0</v>
      </c>
      <c r="Z320" s="17">
        <v>0</v>
      </c>
      <c r="AA320" s="22">
        <v>6874961.4000000004</v>
      </c>
      <c r="AB320" s="16">
        <v>6656365.1600000001</v>
      </c>
      <c r="AC320" s="17">
        <v>6874961.4000000004</v>
      </c>
      <c r="AD320" s="17">
        <v>0</v>
      </c>
      <c r="AE320" s="3"/>
      <c r="AF320" s="1" t="s">
        <v>930</v>
      </c>
      <c r="AG320" s="1">
        <v>6656365.1600000001</v>
      </c>
    </row>
    <row r="321" spans="2:33" ht="30">
      <c r="B321" s="2" t="s">
        <v>1802</v>
      </c>
      <c r="C321" s="1" t="s">
        <v>934</v>
      </c>
      <c r="D321" s="1" t="s">
        <v>33</v>
      </c>
      <c r="E321" s="1" t="s">
        <v>47</v>
      </c>
      <c r="F321" s="1" t="s">
        <v>48</v>
      </c>
      <c r="G321" s="1" t="s">
        <v>935</v>
      </c>
      <c r="I321" s="1" t="s">
        <v>195</v>
      </c>
      <c r="J321" s="1" t="s">
        <v>51</v>
      </c>
      <c r="K321" s="17">
        <v>6960.3</v>
      </c>
      <c r="L321" s="17">
        <v>0</v>
      </c>
      <c r="M321" s="17">
        <v>10.039999999999999</v>
      </c>
      <c r="N321" s="146">
        <v>209644.29</v>
      </c>
      <c r="O3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209644.236</v>
      </c>
      <c r="P321" s="17">
        <f>Таблица82343[[#This Row],[Начисленовзносов  расчетное]]-Таблица82343[[#This Row],[Начислено взносов по отчету УК, руб,]]</f>
        <v>-5.400000000372529E-2</v>
      </c>
      <c r="Q321" s="49">
        <v>321891.02</v>
      </c>
      <c r="R321" s="22">
        <f>Таблица82343[[#This Row],[ПОСТУПИЛО ВЗНОСОВ ПО БАНКОВСКОЙ ВЫПИСКЕ]]-Таблица82343[[#This Row],[Оплачено пени, руб,]]</f>
        <v>293182.32</v>
      </c>
      <c r="S321" s="17">
        <f t="shared" si="5"/>
        <v>-96626.069999999992</v>
      </c>
      <c r="T321" s="146">
        <v>15620.66</v>
      </c>
      <c r="U321" s="147">
        <v>28708.7</v>
      </c>
      <c r="V321" s="17">
        <v>43669.22</v>
      </c>
      <c r="W321" s="17">
        <v>0</v>
      </c>
      <c r="X321" s="17">
        <v>0</v>
      </c>
      <c r="Y321" s="17">
        <v>0</v>
      </c>
      <c r="Z321" s="17">
        <v>0</v>
      </c>
      <c r="AA321" s="22">
        <v>5960664.1200000001</v>
      </c>
      <c r="AB321" s="16">
        <v>5595103.8799999999</v>
      </c>
      <c r="AC321" s="17">
        <v>5960664.1200000001</v>
      </c>
      <c r="AD321" s="17">
        <v>0</v>
      </c>
      <c r="AE321" s="3"/>
      <c r="AF321" s="1" t="s">
        <v>934</v>
      </c>
      <c r="AG321" s="1">
        <v>5595103.8799999999</v>
      </c>
    </row>
    <row r="322" spans="2:33" ht="30">
      <c r="B322" s="2" t="s">
        <v>1802</v>
      </c>
      <c r="C322" s="1" t="s">
        <v>936</v>
      </c>
      <c r="D322" s="1" t="s">
        <v>33</v>
      </c>
      <c r="E322" s="1" t="s">
        <v>305</v>
      </c>
      <c r="F322" s="1" t="s">
        <v>306</v>
      </c>
      <c r="G322" s="1" t="s">
        <v>937</v>
      </c>
      <c r="I322" s="1" t="s">
        <v>195</v>
      </c>
      <c r="J322" s="1" t="s">
        <v>51</v>
      </c>
      <c r="K322" s="17">
        <v>10220.299999999999</v>
      </c>
      <c r="L322" s="17">
        <v>0</v>
      </c>
      <c r="M322" s="17">
        <v>10.039999999999999</v>
      </c>
      <c r="N322" s="146">
        <v>300208.34999999998</v>
      </c>
      <c r="O3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307835.43599999993</v>
      </c>
      <c r="P322" s="17">
        <f>Таблица82343[[#This Row],[Начисленовзносов  расчетное]]-Таблица82343[[#This Row],[Начислено взносов по отчету УК, руб,]]</f>
        <v>7627.085999999952</v>
      </c>
      <c r="Q322" s="17">
        <v>290569.62</v>
      </c>
      <c r="R322" s="22">
        <f>Таблица82343[[#This Row],[ПОСТУПИЛО ВЗНОСОВ ПО БАНКОВСКОЙ ВЫПИСКЕ]]-Таблица82343[[#This Row],[Оплачено пени, руб,]]</f>
        <v>290123.58999999997</v>
      </c>
      <c r="S322" s="17">
        <f t="shared" si="5"/>
        <v>38862.510000000009</v>
      </c>
      <c r="T322" s="146">
        <v>29223.78</v>
      </c>
      <c r="U322" s="147">
        <v>446.03</v>
      </c>
      <c r="V322" s="17">
        <v>0</v>
      </c>
      <c r="W322" s="17">
        <v>0</v>
      </c>
      <c r="X322" s="17">
        <v>0</v>
      </c>
      <c r="Y322" s="17">
        <v>0</v>
      </c>
      <c r="Z322" s="17">
        <v>0</v>
      </c>
      <c r="AA322" s="22">
        <v>2685912.24</v>
      </c>
      <c r="AB322" s="16">
        <v>2395342.62</v>
      </c>
      <c r="AC322" s="17">
        <v>2685912.24</v>
      </c>
      <c r="AD322" s="17">
        <v>0</v>
      </c>
      <c r="AE322" s="3" t="s">
        <v>282</v>
      </c>
      <c r="AF322" s="1" t="s">
        <v>936</v>
      </c>
      <c r="AG322" s="1">
        <v>2395342.62</v>
      </c>
    </row>
    <row r="323" spans="2:33" ht="30">
      <c r="B323" s="2" t="s">
        <v>1802</v>
      </c>
      <c r="C323" s="1" t="s">
        <v>938</v>
      </c>
      <c r="D323" s="1" t="s">
        <v>33</v>
      </c>
      <c r="E323" s="1" t="s">
        <v>410</v>
      </c>
      <c r="F323" s="1" t="s">
        <v>411</v>
      </c>
      <c r="G323" s="1" t="s">
        <v>138</v>
      </c>
      <c r="I323" s="1" t="s">
        <v>195</v>
      </c>
      <c r="J323" s="1" t="s">
        <v>51</v>
      </c>
      <c r="K323" s="17">
        <v>2394</v>
      </c>
      <c r="L323" s="17">
        <v>79.599999999999994</v>
      </c>
      <c r="M323" s="17">
        <v>9.66</v>
      </c>
      <c r="N323" s="17">
        <v>71685.03</v>
      </c>
      <c r="O3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71684.928</v>
      </c>
      <c r="P323" s="17">
        <f>Таблица82343[[#This Row],[Начисленовзносов  расчетное]]-Таблица82343[[#This Row],[Начислено взносов по отчету УК, руб,]]</f>
        <v>-0.10199999999895226</v>
      </c>
      <c r="Q323" s="17">
        <v>78692.91</v>
      </c>
      <c r="R323" s="22">
        <f>Таблица82343[[#This Row],[ПОСТУПИЛО ВЗНОСОВ ПО БАНКОВСКОЙ ВЫПИСКЕ]]-Таблица82343[[#This Row],[Оплачено пени, руб,]]</f>
        <v>78152.47</v>
      </c>
      <c r="S323" s="17">
        <f t="shared" si="5"/>
        <v>-405.6400000000026</v>
      </c>
      <c r="T323" s="17">
        <v>6602.24</v>
      </c>
      <c r="U323" s="17">
        <v>540.44000000000005</v>
      </c>
      <c r="V323" s="17">
        <v>0</v>
      </c>
      <c r="W323" s="17">
        <v>0</v>
      </c>
      <c r="X323" s="17">
        <v>0</v>
      </c>
      <c r="Y323" s="17">
        <v>0</v>
      </c>
      <c r="Z323" s="17">
        <v>0</v>
      </c>
      <c r="AA323" s="22">
        <v>974359.89</v>
      </c>
      <c r="AB323" s="16">
        <v>895666.98</v>
      </c>
      <c r="AC323" s="17">
        <v>974359.89</v>
      </c>
      <c r="AD323" s="17">
        <v>0</v>
      </c>
      <c r="AE323" s="3"/>
      <c r="AF323" s="1" t="s">
        <v>938</v>
      </c>
      <c r="AG323" s="1">
        <v>895666.98</v>
      </c>
    </row>
    <row r="324" spans="2:33" ht="30">
      <c r="B324" s="2" t="s">
        <v>1802</v>
      </c>
      <c r="C324" s="1" t="s">
        <v>939</v>
      </c>
      <c r="D324" s="1" t="s">
        <v>33</v>
      </c>
      <c r="E324" s="1" t="s">
        <v>940</v>
      </c>
      <c r="F324" s="1" t="s">
        <v>941</v>
      </c>
      <c r="G324" s="1" t="s">
        <v>138</v>
      </c>
      <c r="I324" s="1" t="s">
        <v>195</v>
      </c>
      <c r="J324" s="1" t="s">
        <v>51</v>
      </c>
      <c r="K324" s="17">
        <v>3541.9</v>
      </c>
      <c r="L324" s="17">
        <v>0</v>
      </c>
      <c r="M324" s="17">
        <v>9.66</v>
      </c>
      <c r="N324" s="17">
        <v>102644.19</v>
      </c>
      <c r="O3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102644.262</v>
      </c>
      <c r="P324" s="17">
        <f>Таблица82343[[#This Row],[Начисленовзносов  расчетное]]-Таблица82343[[#This Row],[Начислено взносов по отчету УК, руб,]]</f>
        <v>7.2000000000116415E-2</v>
      </c>
      <c r="Q324" s="17">
        <v>134917.60999999999</v>
      </c>
      <c r="R324" s="22">
        <f>Таблица82343[[#This Row],[ПОСТУПИЛО ВЗНОСОВ ПО БАНКОВСКОЙ ВЫПИСКЕ]]-Таблица82343[[#This Row],[Оплачено пени, руб,]]</f>
        <v>127895.03999999998</v>
      </c>
      <c r="S324" s="17">
        <f t="shared" si="5"/>
        <v>-24372.459999999977</v>
      </c>
      <c r="T324" s="17">
        <v>7900.96</v>
      </c>
      <c r="U324" s="17">
        <v>7022.57</v>
      </c>
      <c r="V324" s="17">
        <v>0</v>
      </c>
      <c r="W324" s="17">
        <v>0</v>
      </c>
      <c r="X324" s="17">
        <v>0</v>
      </c>
      <c r="Y324" s="17">
        <v>0</v>
      </c>
      <c r="Z324" s="17">
        <v>0</v>
      </c>
      <c r="AA324" s="22">
        <v>1482270.65</v>
      </c>
      <c r="AB324" s="16">
        <v>1347353.04</v>
      </c>
      <c r="AC324" s="17">
        <v>1482270.65</v>
      </c>
      <c r="AD324" s="17">
        <v>0</v>
      </c>
      <c r="AE324" s="3"/>
      <c r="AF324" s="1" t="s">
        <v>939</v>
      </c>
      <c r="AG324" s="1">
        <v>1347353.04</v>
      </c>
    </row>
    <row r="325" spans="2:33" ht="30">
      <c r="B325" s="2" t="s">
        <v>1802</v>
      </c>
      <c r="C325" s="1" t="s">
        <v>942</v>
      </c>
      <c r="D325" s="1" t="s">
        <v>33</v>
      </c>
      <c r="E325" s="1" t="s">
        <v>439</v>
      </c>
      <c r="F325" s="1" t="s">
        <v>440</v>
      </c>
      <c r="G325" s="1" t="s">
        <v>167</v>
      </c>
      <c r="I325" s="1" t="s">
        <v>195</v>
      </c>
      <c r="J325" s="1" t="s">
        <v>51</v>
      </c>
      <c r="K325" s="17">
        <v>4165.3999999999996</v>
      </c>
      <c r="L325" s="17">
        <v>0</v>
      </c>
      <c r="M325" s="17">
        <v>9.66</v>
      </c>
      <c r="N325" s="17">
        <v>120713.16</v>
      </c>
      <c r="O3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120713.29199999999</v>
      </c>
      <c r="P325" s="17">
        <f>Таблица82343[[#This Row],[Начисленовзносов  расчетное]]-Таблица82343[[#This Row],[Начислено взносов по отчету УК, руб,]]</f>
        <v>0.13199999998323619</v>
      </c>
      <c r="Q325" s="17">
        <v>123029.62</v>
      </c>
      <c r="R325" s="22">
        <f>Таблица82343[[#This Row],[ПОСТУПИЛО ВЗНОСОВ ПО БАНКОВСКОЙ ВЫПИСКЕ]]-Таблица82343[[#This Row],[Оплачено пени, руб,]]</f>
        <v>120972.68</v>
      </c>
      <c r="S325" s="17">
        <f t="shared" si="5"/>
        <v>3760.3400000000106</v>
      </c>
      <c r="T325" s="17">
        <v>6076.8</v>
      </c>
      <c r="U325" s="17">
        <v>2056.94</v>
      </c>
      <c r="V325" s="17">
        <v>0</v>
      </c>
      <c r="W325" s="17">
        <v>0</v>
      </c>
      <c r="X325" s="17">
        <v>0</v>
      </c>
      <c r="Y325" s="17">
        <v>0</v>
      </c>
      <c r="Z325" s="17">
        <v>0</v>
      </c>
      <c r="AA325" s="22">
        <v>1712125.9</v>
      </c>
      <c r="AB325" s="16">
        <v>1589096.28</v>
      </c>
      <c r="AC325" s="17">
        <v>1712125.9</v>
      </c>
      <c r="AD325" s="17">
        <v>0</v>
      </c>
      <c r="AE325" s="3"/>
      <c r="AF325" s="1" t="s">
        <v>942</v>
      </c>
      <c r="AG325" s="1">
        <v>1589096.28</v>
      </c>
    </row>
    <row r="326" spans="2:33" ht="30">
      <c r="B326" s="2" t="s">
        <v>1802</v>
      </c>
      <c r="C326" s="1" t="s">
        <v>943</v>
      </c>
      <c r="D326" s="1" t="s">
        <v>33</v>
      </c>
      <c r="E326" s="1" t="s">
        <v>267</v>
      </c>
      <c r="F326" s="1" t="s">
        <v>427</v>
      </c>
      <c r="G326" s="1" t="s">
        <v>873</v>
      </c>
      <c r="I326" s="1" t="s">
        <v>57</v>
      </c>
      <c r="J326" s="1" t="s">
        <v>429</v>
      </c>
      <c r="K326" s="17">
        <v>4524.3999999999996</v>
      </c>
      <c r="L326" s="17">
        <v>253.5</v>
      </c>
      <c r="M326" s="17">
        <v>9.66</v>
      </c>
      <c r="N326" s="17">
        <v>138463.65</v>
      </c>
      <c r="O3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138463.54199999999</v>
      </c>
      <c r="P326" s="17">
        <f>Таблица82343[[#This Row],[Начисленовзносов  расчетное]]-Таблица82343[[#This Row],[Начислено взносов по отчету УК, руб,]]</f>
        <v>-0.10800000000745058</v>
      </c>
      <c r="Q326" s="17">
        <v>131274.43</v>
      </c>
      <c r="R326" s="22">
        <f>Таблица82343[[#This Row],[ПОСТУПИЛО ВЗНОСОВ ПО БАНКОВСКОЙ ВЫПИСКЕ]]-Таблица82343[[#This Row],[Оплачено пени, руб,]]</f>
        <v>130962.23</v>
      </c>
      <c r="S326" s="17">
        <f t="shared" si="5"/>
        <v>7843.5299999999979</v>
      </c>
      <c r="T326" s="17">
        <v>654.30999999999995</v>
      </c>
      <c r="U326" s="17">
        <v>312.2</v>
      </c>
      <c r="V326" s="17">
        <v>2429.91</v>
      </c>
      <c r="W326" s="17">
        <v>0</v>
      </c>
      <c r="X326" s="17">
        <v>0</v>
      </c>
      <c r="Y326" s="17">
        <v>0</v>
      </c>
      <c r="Z326" s="17">
        <v>0</v>
      </c>
      <c r="AA326" s="22">
        <v>2062563.8</v>
      </c>
      <c r="AB326" s="16">
        <v>1928859.46</v>
      </c>
      <c r="AC326" s="17">
        <v>2062563.8</v>
      </c>
      <c r="AD326" s="17">
        <v>0</v>
      </c>
      <c r="AE326" s="3"/>
      <c r="AF326" s="1" t="s">
        <v>943</v>
      </c>
      <c r="AG326" s="1">
        <v>1928859.46</v>
      </c>
    </row>
    <row r="327" spans="2:33" ht="30">
      <c r="B327" s="2" t="s">
        <v>1802</v>
      </c>
      <c r="C327" s="1" t="s">
        <v>944</v>
      </c>
      <c r="D327" s="1" t="s">
        <v>33</v>
      </c>
      <c r="E327" s="1" t="s">
        <v>568</v>
      </c>
      <c r="F327" s="1" t="s">
        <v>569</v>
      </c>
      <c r="G327" s="1" t="s">
        <v>821</v>
      </c>
      <c r="I327" s="1" t="s">
        <v>195</v>
      </c>
      <c r="J327" s="1" t="s">
        <v>51</v>
      </c>
      <c r="K327" s="17">
        <v>5714.16</v>
      </c>
      <c r="L327" s="17">
        <v>0</v>
      </c>
      <c r="M327" s="17">
        <v>10.039999999999999</v>
      </c>
      <c r="N327" s="17">
        <v>172110.59</v>
      </c>
      <c r="O3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172110.49919999999</v>
      </c>
      <c r="P327" s="17">
        <f>Таблица82343[[#This Row],[Начисленовзносов  расчетное]]-Таблица82343[[#This Row],[Начислено взносов по отчету УК, руб,]]</f>
        <v>-9.0800000005401671E-2</v>
      </c>
      <c r="Q327" s="17">
        <v>169896.45</v>
      </c>
      <c r="R327" s="22">
        <f>Таблица82343[[#This Row],[ПОСТУПИЛО ВЗНОСОВ ПО БАНКОВСКОЙ ВЫПИСКЕ]]-Таблица82343[[#This Row],[Оплачено пени, руб,]]</f>
        <v>169689.93000000002</v>
      </c>
      <c r="S327" s="17">
        <f t="shared" si="5"/>
        <v>4213.1599999999744</v>
      </c>
      <c r="T327" s="17">
        <v>1999.02</v>
      </c>
      <c r="U327" s="17">
        <v>206.52</v>
      </c>
      <c r="V327" s="17">
        <v>0</v>
      </c>
      <c r="W327" s="17">
        <v>0</v>
      </c>
      <c r="X327" s="17">
        <v>0</v>
      </c>
      <c r="Y327" s="17">
        <v>0</v>
      </c>
      <c r="Z327" s="17">
        <v>0</v>
      </c>
      <c r="AA327" s="22">
        <v>2677174.5</v>
      </c>
      <c r="AB327" s="16">
        <v>2507278.0499999998</v>
      </c>
      <c r="AC327" s="17">
        <v>2677174.5</v>
      </c>
      <c r="AD327" s="17">
        <v>0</v>
      </c>
      <c r="AE327" s="3"/>
      <c r="AF327" s="1" t="s">
        <v>944</v>
      </c>
      <c r="AG327" s="1">
        <v>2507278.0499999998</v>
      </c>
    </row>
    <row r="328" spans="2:33" ht="30">
      <c r="B328" s="2" t="s">
        <v>1802</v>
      </c>
      <c r="C328" s="1" t="s">
        <v>945</v>
      </c>
      <c r="D328" s="1" t="s">
        <v>33</v>
      </c>
      <c r="E328" s="1" t="s">
        <v>333</v>
      </c>
      <c r="F328" s="1" t="s">
        <v>334</v>
      </c>
      <c r="G328" s="1" t="s">
        <v>946</v>
      </c>
      <c r="I328" s="1" t="s">
        <v>238</v>
      </c>
      <c r="J328" s="1" t="s">
        <v>239</v>
      </c>
      <c r="K328" s="17">
        <v>4452.8</v>
      </c>
      <c r="L328" s="17">
        <v>191.2</v>
      </c>
      <c r="M328" s="17">
        <v>10.039999999999999</v>
      </c>
      <c r="N328" s="44">
        <v>139877.37</v>
      </c>
      <c r="O3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139877.28</v>
      </c>
      <c r="P328" s="17">
        <f>Таблица82343[[#This Row],[Начисленовзносов  расчетное]]-Таблица82343[[#This Row],[Начислено взносов по отчету УК, руб,]]</f>
        <v>-8.999999999650754E-2</v>
      </c>
      <c r="Q328" s="49">
        <v>159046.63</v>
      </c>
      <c r="R328" s="22">
        <f>Таблица82343[[#This Row],[ПОСТУПИЛО ВЗНОСОВ ПО БАНКОВСКОЙ ВЫПИСКЕ]]-Таблица82343[[#This Row],[Оплачено пени, руб,]]</f>
        <v>157002.34</v>
      </c>
      <c r="S328" s="17">
        <f t="shared" si="5"/>
        <v>-17987.41</v>
      </c>
      <c r="T328" s="44">
        <v>1181.8499999999999</v>
      </c>
      <c r="U328" s="47">
        <v>2044.29</v>
      </c>
      <c r="V328" s="17">
        <v>16979.05</v>
      </c>
      <c r="W328" s="17">
        <v>0</v>
      </c>
      <c r="X328" s="17">
        <v>0</v>
      </c>
      <c r="Y328" s="17">
        <v>0</v>
      </c>
      <c r="Z328" s="17">
        <v>0</v>
      </c>
      <c r="AA328" s="22">
        <v>2414281.0700000003</v>
      </c>
      <c r="AB328" s="16">
        <v>2238255.39</v>
      </c>
      <c r="AC328" s="17">
        <v>2414281.0699999998</v>
      </c>
      <c r="AD328" s="17">
        <v>0</v>
      </c>
      <c r="AE328" s="3"/>
      <c r="AF328" s="1" t="s">
        <v>945</v>
      </c>
      <c r="AG328" s="1">
        <v>2238255.39</v>
      </c>
    </row>
    <row r="329" spans="2:33" ht="30">
      <c r="B329" s="2" t="s">
        <v>1802</v>
      </c>
      <c r="C329" s="1" t="s">
        <v>947</v>
      </c>
      <c r="D329" s="1" t="s">
        <v>33</v>
      </c>
      <c r="E329" s="1" t="s">
        <v>103</v>
      </c>
      <c r="F329" s="1" t="s">
        <v>948</v>
      </c>
      <c r="G329" s="1" t="s">
        <v>270</v>
      </c>
      <c r="I329" s="1" t="s">
        <v>195</v>
      </c>
      <c r="J329" s="1" t="s">
        <v>51</v>
      </c>
      <c r="K329" s="17">
        <v>12987.4</v>
      </c>
      <c r="L329" s="17">
        <v>730.4</v>
      </c>
      <c r="M329" s="17">
        <v>10.039999999999999</v>
      </c>
      <c r="N329" s="146">
        <v>413168.86</v>
      </c>
      <c r="O3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413180.13599999988</v>
      </c>
      <c r="P329" s="17">
        <f>Таблица82343[[#This Row],[Начисленовзносов  расчетное]]-Таблица82343[[#This Row],[Начислено взносов по отчету УК, руб,]]</f>
        <v>11.275999999896158</v>
      </c>
      <c r="Q329" s="49">
        <v>433717.72</v>
      </c>
      <c r="R329" s="22">
        <f>Таблица82343[[#This Row],[ПОСТУПИЛО ВЗНОСОВ ПО БАНКОВСКОЙ ВЫПИСКЕ]]-Таблица82343[[#This Row],[Оплачено пени, руб,]]</f>
        <v>430236.5</v>
      </c>
      <c r="S329" s="17">
        <f t="shared" si="5"/>
        <v>6991.3399999999874</v>
      </c>
      <c r="T329" s="146">
        <v>27540.2</v>
      </c>
      <c r="U329" s="147">
        <v>3481.22</v>
      </c>
      <c r="V329" s="17">
        <v>3244.09</v>
      </c>
      <c r="W329" s="17">
        <v>0</v>
      </c>
      <c r="X329" s="17">
        <v>0</v>
      </c>
      <c r="Y329" s="17">
        <v>0</v>
      </c>
      <c r="Z329" s="17">
        <v>0</v>
      </c>
      <c r="AA329" s="22">
        <v>2970932.18</v>
      </c>
      <c r="AB329" s="16">
        <v>2533970.37</v>
      </c>
      <c r="AC329" s="17">
        <v>2970932.18</v>
      </c>
      <c r="AD329" s="17">
        <v>0</v>
      </c>
      <c r="AE329" s="3"/>
      <c r="AF329" s="1" t="s">
        <v>947</v>
      </c>
      <c r="AG329" s="1">
        <v>2533970.37</v>
      </c>
    </row>
    <row r="330" spans="2:33" ht="30">
      <c r="B330" s="2" t="s">
        <v>1802</v>
      </c>
      <c r="C330" s="1" t="s">
        <v>949</v>
      </c>
      <c r="D330" s="1" t="s">
        <v>33</v>
      </c>
      <c r="E330" s="1" t="s">
        <v>563</v>
      </c>
      <c r="F330" s="1" t="s">
        <v>564</v>
      </c>
      <c r="G330" s="1" t="s">
        <v>950</v>
      </c>
      <c r="I330" s="1" t="s">
        <v>238</v>
      </c>
      <c r="J330" s="1" t="s">
        <v>239</v>
      </c>
      <c r="K330" s="17">
        <v>4650.87</v>
      </c>
      <c r="L330" s="17">
        <v>0</v>
      </c>
      <c r="M330" s="17">
        <v>10.039999999999999</v>
      </c>
      <c r="N330" s="44">
        <v>139570.23000000001</v>
      </c>
      <c r="O3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140084.20439999999</v>
      </c>
      <c r="P330" s="17">
        <f>Таблица82343[[#This Row],[Начисленовзносов  расчетное]]-Таблица82343[[#This Row],[Начислено взносов по отчету УК, руб,]]</f>
        <v>513.97439999997732</v>
      </c>
      <c r="Q330" s="17">
        <v>174518.2</v>
      </c>
      <c r="R330" s="22">
        <f>Таблица82343[[#This Row],[ПОСТУПИЛО ВЗНОСОВ ПО БАНКОВСКОЙ ВЫПИСКЕ]]-Таблица82343[[#This Row],[Оплачено пени, руб,]]</f>
        <v>166615.49000000002</v>
      </c>
      <c r="S330" s="17">
        <f t="shared" si="5"/>
        <v>-31763.750000000007</v>
      </c>
      <c r="T330" s="148">
        <v>3184.22</v>
      </c>
      <c r="U330" s="144">
        <v>7902.71</v>
      </c>
      <c r="V330" s="17">
        <v>0</v>
      </c>
      <c r="W330" s="17">
        <v>0</v>
      </c>
      <c r="X330" s="17">
        <v>0</v>
      </c>
      <c r="Y330" s="17">
        <v>1751915.45</v>
      </c>
      <c r="Z330" s="17">
        <v>0</v>
      </c>
      <c r="AA330" s="22">
        <v>636918.35000000033</v>
      </c>
      <c r="AB330" s="16">
        <v>2214315.6</v>
      </c>
      <c r="AC330" s="17">
        <v>636918.35</v>
      </c>
      <c r="AD330" s="17">
        <v>0</v>
      </c>
      <c r="AE330" s="3"/>
      <c r="AF330" s="1" t="s">
        <v>949</v>
      </c>
      <c r="AG330" s="1">
        <v>2214315.6</v>
      </c>
    </row>
    <row r="331" spans="2:33" ht="60">
      <c r="B331" s="2" t="s">
        <v>1802</v>
      </c>
      <c r="C331" s="1" t="s">
        <v>951</v>
      </c>
      <c r="D331" s="1" t="s">
        <v>33</v>
      </c>
      <c r="E331" s="1" t="s">
        <v>814</v>
      </c>
      <c r="F331" s="1" t="s">
        <v>815</v>
      </c>
      <c r="G331" s="1" t="s">
        <v>588</v>
      </c>
      <c r="I331" s="1" t="s">
        <v>195</v>
      </c>
      <c r="J331" s="1" t="s">
        <v>51</v>
      </c>
      <c r="K331" s="17">
        <v>2007.2</v>
      </c>
      <c r="L331" s="17">
        <v>0</v>
      </c>
      <c r="M331" s="17">
        <v>10.039999999999999</v>
      </c>
      <c r="N331" s="146">
        <v>60456.959999999999</v>
      </c>
      <c r="O3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60456.864000000001</v>
      </c>
      <c r="P331" s="17">
        <f>Таблица82343[[#This Row],[Начисленовзносов  расчетное]]-Таблица82343[[#This Row],[Начислено взносов по отчету УК, руб,]]</f>
        <v>-9.5999999997729901E-2</v>
      </c>
      <c r="Q331" s="49">
        <v>65306.85</v>
      </c>
      <c r="R331" s="22">
        <f>Таблица82343[[#This Row],[ПОСТУПИЛО ВЗНОСОВ ПО БАНКОВСКОЙ ВЫПИСКЕ]]-Таблица82343[[#This Row],[Оплачено пени, руб,]]</f>
        <v>65306.85</v>
      </c>
      <c r="S331" s="17">
        <f t="shared" si="5"/>
        <v>-3304.7999999999993</v>
      </c>
      <c r="T331" s="146">
        <v>1545.09</v>
      </c>
      <c r="U331" s="147">
        <v>0</v>
      </c>
      <c r="V331" s="17">
        <v>2322.9499999999998</v>
      </c>
      <c r="W331" s="17">
        <v>0</v>
      </c>
      <c r="X331" s="17">
        <v>0</v>
      </c>
      <c r="Y331" s="17">
        <v>0</v>
      </c>
      <c r="Z331" s="17">
        <v>0</v>
      </c>
      <c r="AA331" s="22">
        <v>1922711.9000000001</v>
      </c>
      <c r="AB331" s="16">
        <v>1855082.1</v>
      </c>
      <c r="AC331" s="17">
        <v>1922711.9</v>
      </c>
      <c r="AD331" s="17">
        <v>0</v>
      </c>
      <c r="AE331" s="3"/>
      <c r="AF331" s="1" t="s">
        <v>951</v>
      </c>
      <c r="AG331" s="1">
        <v>1855082.1</v>
      </c>
    </row>
    <row r="332" spans="2:33" ht="30">
      <c r="B332" s="2" t="s">
        <v>1802</v>
      </c>
      <c r="C332" s="1" t="s">
        <v>952</v>
      </c>
      <c r="D332" s="1" t="s">
        <v>33</v>
      </c>
      <c r="E332" s="1" t="s">
        <v>621</v>
      </c>
      <c r="F332" s="1" t="s">
        <v>622</v>
      </c>
      <c r="G332" s="1" t="s">
        <v>953</v>
      </c>
      <c r="I332" s="1" t="s">
        <v>195</v>
      </c>
      <c r="J332" s="1" t="s">
        <v>51</v>
      </c>
      <c r="K332" s="17">
        <v>3341.9</v>
      </c>
      <c r="L332" s="17">
        <v>0</v>
      </c>
      <c r="M332" s="17">
        <v>9.66</v>
      </c>
      <c r="N332" s="146">
        <v>96848.04</v>
      </c>
      <c r="O3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96848.262000000002</v>
      </c>
      <c r="P332" s="17">
        <f>Таблица82343[[#This Row],[Начисленовзносов  расчетное]]-Таблица82343[[#This Row],[Начислено взносов по отчету УК, руб,]]</f>
        <v>0.22200000000884756</v>
      </c>
      <c r="Q332" s="49">
        <v>88491.11</v>
      </c>
      <c r="R332" s="22">
        <f>Таблица82343[[#This Row],[ПОСТУПИЛО ВЗНОСОВ ПО БАНКОВСКОЙ ВЫПИСКЕ]]-Таблица82343[[#This Row],[Оплачено пени, руб,]]</f>
        <v>88491.11</v>
      </c>
      <c r="S332" s="17">
        <f t="shared" si="5"/>
        <v>17164.769999999993</v>
      </c>
      <c r="T332" s="146">
        <v>8807.84</v>
      </c>
      <c r="U332" s="147">
        <v>0</v>
      </c>
      <c r="V332" s="17">
        <v>3136.89</v>
      </c>
      <c r="W332" s="17">
        <v>0</v>
      </c>
      <c r="X332" s="17">
        <v>0</v>
      </c>
      <c r="Y332" s="17">
        <v>0</v>
      </c>
      <c r="Z332" s="17">
        <v>0</v>
      </c>
      <c r="AA332" s="22">
        <v>2601314.31</v>
      </c>
      <c r="AB332" s="16">
        <v>2509686.31</v>
      </c>
      <c r="AC332" s="17">
        <v>2601314.31</v>
      </c>
      <c r="AD332" s="17">
        <v>0</v>
      </c>
      <c r="AE332" s="3"/>
      <c r="AF332" s="1" t="s">
        <v>952</v>
      </c>
      <c r="AG332" s="1">
        <v>2509686.31</v>
      </c>
    </row>
    <row r="333" spans="2:33" ht="30">
      <c r="B333" s="2" t="s">
        <v>1802</v>
      </c>
      <c r="C333" s="1" t="s">
        <v>954</v>
      </c>
      <c r="D333" s="1" t="s">
        <v>83</v>
      </c>
      <c r="E333" s="1" t="s">
        <v>497</v>
      </c>
      <c r="F333" s="1" t="s">
        <v>199</v>
      </c>
      <c r="G333" s="1" t="s">
        <v>36</v>
      </c>
      <c r="I333" s="1" t="s">
        <v>180</v>
      </c>
      <c r="J333" s="1" t="s">
        <v>181</v>
      </c>
      <c r="K333" s="17">
        <v>4882.8999999999996</v>
      </c>
      <c r="L333" s="17">
        <v>0</v>
      </c>
      <c r="M333" s="17">
        <v>9.66</v>
      </c>
      <c r="N333" s="17">
        <v>141506.49</v>
      </c>
      <c r="O3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141506.44199999998</v>
      </c>
      <c r="P333" s="17">
        <f>Таблица82343[[#This Row],[Начисленовзносов  расчетное]]-Таблица82343[[#This Row],[Начислено взносов по отчету УК, руб,]]</f>
        <v>-4.8000000009778887E-2</v>
      </c>
      <c r="Q333" s="17">
        <v>123417.19</v>
      </c>
      <c r="R333" s="22">
        <f>Таблица82343[[#This Row],[ПОСТУПИЛО ВЗНОСОВ ПО БАНКОВСКОЙ ВЫПИСКЕ]]-Таблица82343[[#This Row],[Оплачено пени, руб,]]</f>
        <v>123417.19</v>
      </c>
      <c r="S333" s="17">
        <f t="shared" si="5"/>
        <v>36462.409999999989</v>
      </c>
      <c r="T333" s="17">
        <v>18373.11</v>
      </c>
      <c r="U333" s="17">
        <v>0</v>
      </c>
      <c r="V333" s="17">
        <v>2780.71</v>
      </c>
      <c r="W333" s="17">
        <v>0</v>
      </c>
      <c r="X333" s="17">
        <v>0</v>
      </c>
      <c r="Y333" s="17">
        <v>0</v>
      </c>
      <c r="Z333" s="17">
        <v>0</v>
      </c>
      <c r="AA333" s="22">
        <v>2348906.42</v>
      </c>
      <c r="AB333" s="16">
        <v>2222708.52</v>
      </c>
      <c r="AC333" s="17">
        <v>2348906.42</v>
      </c>
      <c r="AD333" s="17">
        <v>0</v>
      </c>
      <c r="AE333" s="3"/>
      <c r="AF333" s="1" t="s">
        <v>954</v>
      </c>
      <c r="AG333" s="1">
        <v>2222708.52</v>
      </c>
    </row>
    <row r="334" spans="2:33" ht="45">
      <c r="B334" s="2" t="s">
        <v>1802</v>
      </c>
      <c r="C334" s="1" t="s">
        <v>955</v>
      </c>
      <c r="D334" s="1" t="s">
        <v>33</v>
      </c>
      <c r="E334" s="1" t="s">
        <v>342</v>
      </c>
      <c r="F334" s="1" t="s">
        <v>343</v>
      </c>
      <c r="G334" s="1" t="s">
        <v>956</v>
      </c>
      <c r="I334" s="1" t="s">
        <v>195</v>
      </c>
      <c r="J334" s="1" t="s">
        <v>51</v>
      </c>
      <c r="K334" s="17">
        <v>3500.8</v>
      </c>
      <c r="L334" s="17">
        <v>0</v>
      </c>
      <c r="M334" s="17">
        <v>9.66</v>
      </c>
      <c r="N334" s="17">
        <v>101453.28</v>
      </c>
      <c r="O3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101453.18400000001</v>
      </c>
      <c r="P334" s="17">
        <f>Таблица82343[[#This Row],[Начисленовзносов  расчетное]]-Таблица82343[[#This Row],[Начислено взносов по отчету УК, руб,]]</f>
        <v>-9.5999999990453944E-2</v>
      </c>
      <c r="Q334" s="49">
        <v>97382.399999999994</v>
      </c>
      <c r="R334" s="22">
        <f>Таблица82343[[#This Row],[ПОСТУПИЛО ВЗНОСОВ ПО БАНКОВСКОЙ ВЫПИСКЕ]]-Таблица82343[[#This Row],[Оплачено пени, руб,]]</f>
        <v>97163.989999999991</v>
      </c>
      <c r="S334" s="17">
        <f t="shared" ref="S334:S397" si="6">N334-R334+T334-U334</f>
        <v>15103.110000000008</v>
      </c>
      <c r="T334" s="17">
        <v>11032.23</v>
      </c>
      <c r="U334" s="17">
        <v>218.41</v>
      </c>
      <c r="V334" s="17">
        <v>3828.95</v>
      </c>
      <c r="W334" s="17">
        <v>0</v>
      </c>
      <c r="X334" s="17">
        <v>0</v>
      </c>
      <c r="Y334" s="17">
        <v>266284.82</v>
      </c>
      <c r="Z334" s="17">
        <v>0</v>
      </c>
      <c r="AA334" s="22">
        <v>2924573.22</v>
      </c>
      <c r="AB334" s="16">
        <v>3089646.69</v>
      </c>
      <c r="AC334" s="17">
        <v>2924573.22</v>
      </c>
      <c r="AD334" s="17">
        <v>0</v>
      </c>
      <c r="AE334" s="3"/>
      <c r="AF334" s="1" t="s">
        <v>955</v>
      </c>
      <c r="AG334" s="1">
        <v>3089646.69</v>
      </c>
    </row>
    <row r="335" spans="2:33" ht="30">
      <c r="B335" s="2" t="s">
        <v>1802</v>
      </c>
      <c r="C335" s="1" t="s">
        <v>957</v>
      </c>
      <c r="D335" s="1" t="s">
        <v>83</v>
      </c>
      <c r="E335" s="1" t="s">
        <v>183</v>
      </c>
      <c r="F335" s="1" t="s">
        <v>184</v>
      </c>
      <c r="G335" s="1" t="s">
        <v>958</v>
      </c>
      <c r="I335" s="1" t="s">
        <v>180</v>
      </c>
      <c r="J335" s="1" t="s">
        <v>181</v>
      </c>
      <c r="K335" s="17">
        <v>4897.7</v>
      </c>
      <c r="L335" s="17">
        <v>0</v>
      </c>
      <c r="M335" s="17">
        <v>9.66</v>
      </c>
      <c r="N335" s="17">
        <v>141935.34</v>
      </c>
      <c r="O3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141935.34599999999</v>
      </c>
      <c r="P335" s="17">
        <f>Таблица82343[[#This Row],[Начисленовзносов  расчетное]]-Таблица82343[[#This Row],[Начислено взносов по отчету УК, руб,]]</f>
        <v>5.9999999939464033E-3</v>
      </c>
      <c r="Q335" s="17">
        <v>197996.36</v>
      </c>
      <c r="R335" s="22">
        <f>Таблица82343[[#This Row],[ПОСТУПИЛО ВЗНОСОВ ПО БАНКОВСКОЙ ВЫПИСКЕ]]-Таблица82343[[#This Row],[Оплачено пени, руб,]]</f>
        <v>197996.36</v>
      </c>
      <c r="S335" s="17">
        <f t="shared" si="6"/>
        <v>-42745.859999999986</v>
      </c>
      <c r="T335" s="17">
        <v>13315.16</v>
      </c>
      <c r="U335" s="17">
        <v>0</v>
      </c>
      <c r="V335" s="17">
        <v>0</v>
      </c>
      <c r="W335" s="17">
        <v>0</v>
      </c>
      <c r="X335" s="17">
        <v>0</v>
      </c>
      <c r="Y335" s="17">
        <v>0</v>
      </c>
      <c r="Z335" s="17">
        <v>0</v>
      </c>
      <c r="AA335" s="22">
        <v>1388009.15</v>
      </c>
      <c r="AB335" s="16">
        <v>1190012.79</v>
      </c>
      <c r="AC335" s="17">
        <v>1388009.15</v>
      </c>
      <c r="AD335" s="17">
        <v>0</v>
      </c>
      <c r="AE335" s="3"/>
      <c r="AF335" s="1" t="s">
        <v>957</v>
      </c>
      <c r="AG335" s="1">
        <v>1190012.79</v>
      </c>
    </row>
    <row r="336" spans="2:33" ht="30">
      <c r="B336" s="2" t="s">
        <v>1802</v>
      </c>
      <c r="C336" s="1" t="s">
        <v>959</v>
      </c>
      <c r="D336" s="1" t="s">
        <v>33</v>
      </c>
      <c r="E336" s="1" t="s">
        <v>563</v>
      </c>
      <c r="F336" s="1" t="s">
        <v>564</v>
      </c>
      <c r="G336" s="1" t="s">
        <v>960</v>
      </c>
      <c r="I336" s="1" t="s">
        <v>238</v>
      </c>
      <c r="J336" s="1" t="s">
        <v>239</v>
      </c>
      <c r="K336" s="17">
        <v>4712.8</v>
      </c>
      <c r="L336" s="17">
        <v>0</v>
      </c>
      <c r="M336" s="17">
        <v>10.039999999999999</v>
      </c>
      <c r="N336" s="44">
        <v>141961.62</v>
      </c>
      <c r="O3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141949.53599999999</v>
      </c>
      <c r="P336" s="17">
        <f>Таблица82343[[#This Row],[Начисленовзносов  расчетное]]-Таблица82343[[#This Row],[Начислено взносов по отчету УК, руб,]]</f>
        <v>-12.084000000002561</v>
      </c>
      <c r="Q336" s="17">
        <v>148042.87</v>
      </c>
      <c r="R336" s="22">
        <f>Таблица82343[[#This Row],[ПОСТУПИЛО ВЗНОСОВ ПО БАНКОВСКОЙ ВЫПИСКЕ]]-Таблица82343[[#This Row],[Оплачено пени, руб,]]</f>
        <v>147135.38</v>
      </c>
      <c r="S336" s="17">
        <f t="shared" si="6"/>
        <v>-5464.1000000000095</v>
      </c>
      <c r="T336" s="44">
        <v>617.15</v>
      </c>
      <c r="U336" s="47">
        <v>907.49</v>
      </c>
      <c r="V336" s="17">
        <v>0</v>
      </c>
      <c r="W336" s="17">
        <v>0</v>
      </c>
      <c r="X336" s="17">
        <v>0</v>
      </c>
      <c r="Y336" s="17">
        <v>0</v>
      </c>
      <c r="Z336" s="17">
        <v>0</v>
      </c>
      <c r="AA336" s="22">
        <v>1071590.98</v>
      </c>
      <c r="AB336" s="16">
        <v>923548.11</v>
      </c>
      <c r="AC336" s="17">
        <v>1071590.98</v>
      </c>
      <c r="AD336" s="17">
        <v>0</v>
      </c>
      <c r="AE336" s="3"/>
      <c r="AF336" s="1" t="s">
        <v>959</v>
      </c>
      <c r="AG336" s="1">
        <v>923548.11</v>
      </c>
    </row>
    <row r="337" spans="2:33" ht="30">
      <c r="B337" s="2" t="s">
        <v>1802</v>
      </c>
      <c r="C337" s="1" t="s">
        <v>961</v>
      </c>
      <c r="D337" s="1" t="s">
        <v>827</v>
      </c>
      <c r="E337" s="1" t="s">
        <v>828</v>
      </c>
      <c r="F337" s="1" t="s">
        <v>829</v>
      </c>
      <c r="G337" s="1" t="s">
        <v>919</v>
      </c>
      <c r="I337" s="1" t="s">
        <v>830</v>
      </c>
      <c r="J337" s="1" t="s">
        <v>831</v>
      </c>
      <c r="K337" s="17">
        <v>4775.7</v>
      </c>
      <c r="L337" s="17">
        <v>0</v>
      </c>
      <c r="M337" s="17">
        <v>10.042794424552072</v>
      </c>
      <c r="N337" s="17">
        <v>143844.12</v>
      </c>
      <c r="O3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143884.12</v>
      </c>
      <c r="P337" s="17">
        <f>Таблица82343[[#This Row],[Начисленовзносов  расчетное]]-Таблица82343[[#This Row],[Начислено взносов по отчету УК, руб,]]</f>
        <v>40</v>
      </c>
      <c r="Q337" s="17">
        <v>230922.56</v>
      </c>
      <c r="R337" s="22">
        <f>Таблица82343[[#This Row],[ПОСТУПИЛО ВЗНОСОВ ПО БАНКОВСКОЙ ВЫПИСКЕ]]-Таблица82343[[#This Row],[Оплачено пени, руб,]]</f>
        <v>230421.3</v>
      </c>
      <c r="S337" s="17">
        <f t="shared" si="6"/>
        <v>-86577.01</v>
      </c>
      <c r="T337" s="17">
        <v>501.43</v>
      </c>
      <c r="U337" s="17">
        <v>501.26</v>
      </c>
      <c r="V337" s="17">
        <v>0</v>
      </c>
      <c r="W337" s="17">
        <v>0</v>
      </c>
      <c r="X337" s="17">
        <v>0</v>
      </c>
      <c r="Y337" s="17">
        <v>0</v>
      </c>
      <c r="Z337" s="17">
        <v>0</v>
      </c>
      <c r="AA337" s="22">
        <v>4037238.43</v>
      </c>
      <c r="AB337" s="16">
        <v>3806315.87</v>
      </c>
      <c r="AC337" s="17">
        <v>4037238.43</v>
      </c>
      <c r="AD337" s="17">
        <v>0</v>
      </c>
      <c r="AE337" s="3"/>
      <c r="AF337" s="1" t="s">
        <v>961</v>
      </c>
      <c r="AG337" s="1">
        <v>3806315.87</v>
      </c>
    </row>
    <row r="338" spans="2:33" ht="45">
      <c r="B338" s="2" t="s">
        <v>1802</v>
      </c>
      <c r="C338" s="1" t="s">
        <v>962</v>
      </c>
      <c r="D338" s="1" t="s">
        <v>33</v>
      </c>
      <c r="E338" s="1" t="s">
        <v>639</v>
      </c>
      <c r="F338" s="1" t="s">
        <v>640</v>
      </c>
      <c r="G338" s="1" t="s">
        <v>461</v>
      </c>
      <c r="I338" s="1" t="s">
        <v>485</v>
      </c>
      <c r="J338" s="1" t="s">
        <v>486</v>
      </c>
      <c r="K338" s="17">
        <v>4124.1000000000004</v>
      </c>
      <c r="L338" s="17">
        <v>0</v>
      </c>
      <c r="M338" s="17">
        <v>11.68</v>
      </c>
      <c r="N338" s="17">
        <v>144508.47</v>
      </c>
      <c r="O3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144508.46400000001</v>
      </c>
      <c r="P338" s="17">
        <f>Таблица82343[[#This Row],[Начисленовзносов  расчетное]]-Таблица82343[[#This Row],[Начислено взносов по отчету УК, руб,]]</f>
        <v>-5.9999999939464033E-3</v>
      </c>
      <c r="Q338" s="17">
        <v>160694.06</v>
      </c>
      <c r="R338" s="22">
        <f>Таблица82343[[#This Row],[ПОСТУПИЛО ВЗНОСОВ ПО БАНКОВСКОЙ ВЫПИСКЕ]]-Таблица82343[[#This Row],[Оплачено пени, руб,]]</f>
        <v>159383.93</v>
      </c>
      <c r="S338" s="17">
        <f t="shared" si="6"/>
        <v>-15125.399999999991</v>
      </c>
      <c r="T338" s="17">
        <v>1060.19</v>
      </c>
      <c r="U338" s="17">
        <v>1310.1300000000001</v>
      </c>
      <c r="V338" s="17">
        <v>6049.45</v>
      </c>
      <c r="W338" s="17">
        <v>0</v>
      </c>
      <c r="X338" s="17">
        <v>0</v>
      </c>
      <c r="Y338" s="17">
        <v>0</v>
      </c>
      <c r="Z338" s="17">
        <v>0</v>
      </c>
      <c r="AA338" s="22">
        <v>4506982.17</v>
      </c>
      <c r="AB338" s="16">
        <v>4340238.66</v>
      </c>
      <c r="AC338" s="17">
        <v>4506982.17</v>
      </c>
      <c r="AD338" s="17">
        <v>0</v>
      </c>
      <c r="AE338" s="3" t="s">
        <v>963</v>
      </c>
      <c r="AF338" s="1" t="s">
        <v>962</v>
      </c>
      <c r="AG338" s="1">
        <v>4340238.66</v>
      </c>
    </row>
    <row r="339" spans="2:33" ht="30">
      <c r="B339" s="2" t="s">
        <v>1802</v>
      </c>
      <c r="C339" s="1" t="s">
        <v>964</v>
      </c>
      <c r="D339" s="1" t="s">
        <v>33</v>
      </c>
      <c r="E339" s="1" t="s">
        <v>889</v>
      </c>
      <c r="F339" s="1" t="s">
        <v>965</v>
      </c>
      <c r="G339" s="1" t="s">
        <v>406</v>
      </c>
      <c r="I339" s="30" t="s">
        <v>195</v>
      </c>
      <c r="J339" s="1" t="s">
        <v>51</v>
      </c>
      <c r="K339" s="17">
        <v>2859.95</v>
      </c>
      <c r="L339" s="17">
        <v>534.1</v>
      </c>
      <c r="M339" s="17">
        <v>10.039999999999999</v>
      </c>
      <c r="N339" s="17">
        <v>102225.48</v>
      </c>
      <c r="O3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102228.78599999999</v>
      </c>
      <c r="P339" s="17">
        <f>Таблица82343[[#This Row],[Начисленовзносов  расчетное]]-Таблица82343[[#This Row],[Начислено взносов по отчету УК, руб,]]</f>
        <v>3.3059999999968568</v>
      </c>
      <c r="Q339" s="49">
        <v>109311.79</v>
      </c>
      <c r="R339" s="22">
        <f>Таблица82343[[#This Row],[ПОСТУПИЛО ВЗНОСОВ ПО БАНКОВСКОЙ ВЫПИСКЕ]]-Таблица82343[[#This Row],[Оплачено пени, руб,]]</f>
        <v>109299.29</v>
      </c>
      <c r="S339" s="17">
        <f t="shared" si="6"/>
        <v>-3970.5299999999975</v>
      </c>
      <c r="T339" s="17">
        <v>3115.78</v>
      </c>
      <c r="U339" s="17">
        <v>12.5</v>
      </c>
      <c r="V339" s="17">
        <v>11792.83</v>
      </c>
      <c r="W339" s="17">
        <v>0</v>
      </c>
      <c r="X339" s="17">
        <v>0</v>
      </c>
      <c r="Y339" s="17">
        <v>0</v>
      </c>
      <c r="Z339" s="17">
        <v>0</v>
      </c>
      <c r="AA339" s="22">
        <v>1677720.35</v>
      </c>
      <c r="AB339" s="16">
        <v>1556615.73</v>
      </c>
      <c r="AC339" s="17">
        <v>1677720.35</v>
      </c>
      <c r="AD339" s="17">
        <v>0</v>
      </c>
      <c r="AE339" s="3"/>
      <c r="AF339" s="1" t="s">
        <v>964</v>
      </c>
      <c r="AG339" s="1">
        <v>1556615.73</v>
      </c>
    </row>
    <row r="340" spans="2:33" ht="30">
      <c r="B340" s="2" t="s">
        <v>1802</v>
      </c>
      <c r="C340" s="1" t="s">
        <v>966</v>
      </c>
      <c r="D340" s="1" t="s">
        <v>33</v>
      </c>
      <c r="E340" s="1" t="s">
        <v>967</v>
      </c>
      <c r="F340" s="1" t="s">
        <v>968</v>
      </c>
      <c r="G340" s="1" t="s">
        <v>36</v>
      </c>
      <c r="I340" s="1" t="s">
        <v>969</v>
      </c>
      <c r="J340" s="1" t="s">
        <v>970</v>
      </c>
      <c r="K340" s="17">
        <v>4468.6000000000004</v>
      </c>
      <c r="L340" s="17">
        <v>339.9</v>
      </c>
      <c r="M340" s="17">
        <v>10.039999999999999</v>
      </c>
      <c r="N340" s="17">
        <v>144832.01999999999</v>
      </c>
      <c r="O3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144832.01999999999</v>
      </c>
      <c r="P340" s="17">
        <f>Таблица82343[[#This Row],[Начисленовзносов  расчетное]]-Таблица82343[[#This Row],[Начислено взносов по отчету УК, руб,]]</f>
        <v>0</v>
      </c>
      <c r="Q340" s="49">
        <v>141440.81</v>
      </c>
      <c r="R340" s="22">
        <f>Таблица82343[[#This Row],[ПОСТУПИЛО ВЗНОСОВ ПО БАНКОВСКОЙ ВЫПИСКЕ]]-Таблица82343[[#This Row],[Оплачено пени, руб,]]</f>
        <v>136258.03</v>
      </c>
      <c r="S340" s="17">
        <f t="shared" si="6"/>
        <v>5815.2499999999918</v>
      </c>
      <c r="T340" s="17">
        <v>2424.04</v>
      </c>
      <c r="U340" s="17">
        <v>5182.78</v>
      </c>
      <c r="V340" s="49">
        <v>32894.53</v>
      </c>
      <c r="W340" s="17">
        <v>0</v>
      </c>
      <c r="X340" s="17">
        <v>0</v>
      </c>
      <c r="Y340" s="17">
        <v>0</v>
      </c>
      <c r="Z340" s="17">
        <v>0</v>
      </c>
      <c r="AA340" s="22">
        <v>4530123.75</v>
      </c>
      <c r="AB340" s="16">
        <v>4355788.41</v>
      </c>
      <c r="AC340" s="17">
        <v>4530123.75</v>
      </c>
      <c r="AD340" s="17">
        <v>0</v>
      </c>
      <c r="AE340" s="3"/>
      <c r="AF340" s="1" t="s">
        <v>966</v>
      </c>
      <c r="AG340" s="1">
        <v>4355788.41</v>
      </c>
    </row>
    <row r="341" spans="2:33" ht="30">
      <c r="B341" s="2" t="s">
        <v>1802</v>
      </c>
      <c r="C341" s="1" t="s">
        <v>971</v>
      </c>
      <c r="D341" s="1" t="s">
        <v>83</v>
      </c>
      <c r="E341" s="1" t="s">
        <v>385</v>
      </c>
      <c r="F341" s="1" t="s">
        <v>224</v>
      </c>
      <c r="G341" s="1" t="s">
        <v>972</v>
      </c>
      <c r="I341" s="1" t="s">
        <v>180</v>
      </c>
      <c r="J341" s="1" t="s">
        <v>181</v>
      </c>
      <c r="K341" s="17">
        <v>4999.2</v>
      </c>
      <c r="L341" s="17">
        <v>0</v>
      </c>
      <c r="M341" s="17">
        <v>9.66</v>
      </c>
      <c r="N341" s="17">
        <v>144876.87</v>
      </c>
      <c r="O3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144876.81599999999</v>
      </c>
      <c r="P341" s="17">
        <f>Таблица82343[[#This Row],[Начисленовзносов  расчетное]]-Таблица82343[[#This Row],[Начислено взносов по отчету УК, руб,]]</f>
        <v>-5.400000000372529E-2</v>
      </c>
      <c r="Q341" s="17">
        <v>141191.88</v>
      </c>
      <c r="R341" s="22">
        <f>Таблица82343[[#This Row],[ПОСТУПИЛО ВЗНОСОВ ПО БАНКОВСКОЙ ВЫПИСКЕ]]-Таблица82343[[#This Row],[Оплачено пени, руб,]]</f>
        <v>141191.88</v>
      </c>
      <c r="S341" s="17">
        <f t="shared" si="6"/>
        <v>6589.4699999999903</v>
      </c>
      <c r="T341" s="17">
        <v>2904.48</v>
      </c>
      <c r="U341" s="17">
        <v>0</v>
      </c>
      <c r="V341" s="17">
        <v>0</v>
      </c>
      <c r="W341" s="17">
        <v>0</v>
      </c>
      <c r="X341" s="17">
        <v>0</v>
      </c>
      <c r="Y341" s="17">
        <v>0</v>
      </c>
      <c r="Z341" s="17">
        <v>0</v>
      </c>
      <c r="AA341" s="22">
        <v>840887</v>
      </c>
      <c r="AB341" s="16">
        <v>699695.12</v>
      </c>
      <c r="AC341" s="17">
        <v>840887</v>
      </c>
      <c r="AD341" s="17">
        <v>0</v>
      </c>
      <c r="AE341" s="3"/>
      <c r="AF341" s="1" t="s">
        <v>971</v>
      </c>
      <c r="AG341" s="1">
        <v>699695.12</v>
      </c>
    </row>
    <row r="342" spans="2:33" ht="30">
      <c r="B342" s="2" t="s">
        <v>1802</v>
      </c>
      <c r="C342" s="1" t="s">
        <v>973</v>
      </c>
      <c r="D342" s="1" t="s">
        <v>83</v>
      </c>
      <c r="E342" s="1" t="s">
        <v>385</v>
      </c>
      <c r="F342" s="1" t="s">
        <v>224</v>
      </c>
      <c r="G342" s="1" t="s">
        <v>974</v>
      </c>
      <c r="I342" s="1" t="s">
        <v>180</v>
      </c>
      <c r="J342" s="1" t="s">
        <v>181</v>
      </c>
      <c r="K342" s="17">
        <v>5026.5</v>
      </c>
      <c r="L342" s="17">
        <v>0</v>
      </c>
      <c r="M342" s="17">
        <v>9.66</v>
      </c>
      <c r="N342" s="17">
        <v>145667.82</v>
      </c>
      <c r="O34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145667.97</v>
      </c>
      <c r="P342" s="17">
        <f>Таблица82343[[#This Row],[Начисленовзносов  расчетное]]-Таблица82343[[#This Row],[Начислено взносов по отчету УК, руб,]]</f>
        <v>0.14999999999417923</v>
      </c>
      <c r="Q342" s="17">
        <v>137493.04</v>
      </c>
      <c r="R342" s="22">
        <f>Таблица82343[[#This Row],[ПОСТУПИЛО ВЗНОСОВ ПО БАНКОВСКОЙ ВЫПИСКЕ]]-Таблица82343[[#This Row],[Оплачено пени, руб,]]</f>
        <v>137493.04</v>
      </c>
      <c r="S342" s="17">
        <f t="shared" si="6"/>
        <v>22133.18</v>
      </c>
      <c r="T342" s="17">
        <v>13958.4</v>
      </c>
      <c r="U342" s="17">
        <v>0</v>
      </c>
      <c r="V342" s="17">
        <v>0</v>
      </c>
      <c r="W342" s="17">
        <v>0</v>
      </c>
      <c r="X342" s="17">
        <v>0</v>
      </c>
      <c r="Y342" s="17">
        <v>0</v>
      </c>
      <c r="Z342" s="17">
        <v>0</v>
      </c>
      <c r="AA342" s="22">
        <v>1742865.09</v>
      </c>
      <c r="AB342" s="16">
        <v>1605372.05</v>
      </c>
      <c r="AC342" s="17">
        <v>1742865.09</v>
      </c>
      <c r="AD342" s="17">
        <v>0</v>
      </c>
      <c r="AE342" s="3"/>
      <c r="AF342" s="1" t="s">
        <v>973</v>
      </c>
      <c r="AG342" s="1">
        <v>1605372.05</v>
      </c>
    </row>
    <row r="343" spans="2:33" ht="30">
      <c r="B343" s="2" t="s">
        <v>1802</v>
      </c>
      <c r="C343" s="1" t="s">
        <v>975</v>
      </c>
      <c r="D343" s="1" t="s">
        <v>443</v>
      </c>
      <c r="E343" s="1" t="s">
        <v>444</v>
      </c>
      <c r="F343" s="1" t="s">
        <v>445</v>
      </c>
      <c r="G343" s="1" t="s">
        <v>162</v>
      </c>
      <c r="I343" s="1" t="s">
        <v>739</v>
      </c>
      <c r="J343" s="1" t="s">
        <v>740</v>
      </c>
      <c r="K343" s="17">
        <v>5033.8999999999996</v>
      </c>
      <c r="L343" s="17">
        <v>0</v>
      </c>
      <c r="M343" s="17">
        <v>9.66</v>
      </c>
      <c r="N343" s="17">
        <v>145882</v>
      </c>
      <c r="O34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145882.42199999999</v>
      </c>
      <c r="P343" s="17">
        <f>Таблица82343[[#This Row],[Начисленовзносов  расчетное]]-Таблица82343[[#This Row],[Начислено взносов по отчету УК, руб,]]</f>
        <v>0.42199999999138527</v>
      </c>
      <c r="Q343" s="17">
        <v>163603.09</v>
      </c>
      <c r="R343" s="22">
        <f>Таблица82343[[#This Row],[ПОСТУПИЛО ВЗНОСОВ ПО БАНКОВСКОЙ ВЫПИСКЕ]]-Таблица82343[[#This Row],[Оплачено пени, руб,]]</f>
        <v>163603.09</v>
      </c>
      <c r="S343" s="17">
        <f t="shared" si="6"/>
        <v>-12598.089999999997</v>
      </c>
      <c r="T343" s="17">
        <v>5123</v>
      </c>
      <c r="U343" s="17">
        <v>0</v>
      </c>
      <c r="V343" s="17">
        <v>0</v>
      </c>
      <c r="W343" s="17">
        <v>0</v>
      </c>
      <c r="X343" s="17">
        <v>0</v>
      </c>
      <c r="Y343" s="17">
        <v>0</v>
      </c>
      <c r="Z343" s="17">
        <v>0</v>
      </c>
      <c r="AA343" s="22">
        <v>4998816.34</v>
      </c>
      <c r="AB343" s="16">
        <v>4835213.25</v>
      </c>
      <c r="AC343" s="17">
        <v>4998816.34</v>
      </c>
      <c r="AD343" s="17">
        <v>0</v>
      </c>
      <c r="AE343" s="3"/>
      <c r="AF343" s="1" t="s">
        <v>975</v>
      </c>
      <c r="AG343" s="1">
        <v>4835213.25</v>
      </c>
    </row>
    <row r="344" spans="2:33" ht="45">
      <c r="B344" s="2" t="s">
        <v>1802</v>
      </c>
      <c r="C344" s="1" t="s">
        <v>976</v>
      </c>
      <c r="D344" s="1" t="s">
        <v>33</v>
      </c>
      <c r="E344" s="1" t="s">
        <v>977</v>
      </c>
      <c r="F344" s="1" t="s">
        <v>978</v>
      </c>
      <c r="G344" s="1" t="s">
        <v>459</v>
      </c>
      <c r="I344" s="1" t="s">
        <v>491</v>
      </c>
      <c r="J344" s="1" t="s">
        <v>492</v>
      </c>
      <c r="K344" s="17">
        <v>3919</v>
      </c>
      <c r="L344" s="17">
        <v>1010.2</v>
      </c>
      <c r="M344" s="17">
        <v>10.039999999999999</v>
      </c>
      <c r="N344" s="44">
        <v>148467.42000000001</v>
      </c>
      <c r="O34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148467.50399999999</v>
      </c>
      <c r="P344" s="17">
        <f>Таблица82343[[#This Row],[Начисленовзносов  расчетное]]-Таблица82343[[#This Row],[Начислено взносов по отчету УК, руб,]]</f>
        <v>8.3999999973457307E-2</v>
      </c>
      <c r="Q344" s="17">
        <v>193005.13</v>
      </c>
      <c r="R344" s="22">
        <f>Таблица82343[[#This Row],[ПОСТУПИЛО ВЗНОСОВ ПО БАНКОВСКОЙ ВЫПИСКЕ]]-Таблица82343[[#This Row],[Оплачено пени, руб,]]</f>
        <v>192750.11000000002</v>
      </c>
      <c r="S344" s="17">
        <f t="shared" si="6"/>
        <v>-27044.930000000004</v>
      </c>
      <c r="T344" s="44">
        <v>17492.78</v>
      </c>
      <c r="U344" s="47">
        <v>255.02</v>
      </c>
      <c r="V344" s="17">
        <v>0</v>
      </c>
      <c r="W344" s="17">
        <v>0</v>
      </c>
      <c r="X344" s="17">
        <v>0</v>
      </c>
      <c r="Y344" s="17">
        <v>0</v>
      </c>
      <c r="Z344" s="17">
        <v>0</v>
      </c>
      <c r="AA344" s="22">
        <v>4069276.05</v>
      </c>
      <c r="AB344" s="16">
        <v>3876270.92</v>
      </c>
      <c r="AC344" s="17">
        <v>4069276.05</v>
      </c>
      <c r="AD344" s="17">
        <v>0</v>
      </c>
      <c r="AE344" s="3"/>
      <c r="AF344" s="1" t="s">
        <v>976</v>
      </c>
      <c r="AG344" s="1">
        <v>3876270.92</v>
      </c>
    </row>
    <row r="345" spans="2:33" ht="30">
      <c r="B345" s="2" t="s">
        <v>1802</v>
      </c>
      <c r="C345" s="1" t="s">
        <v>979</v>
      </c>
      <c r="D345" s="1" t="s">
        <v>83</v>
      </c>
      <c r="E345" s="1" t="s">
        <v>385</v>
      </c>
      <c r="F345" s="1" t="s">
        <v>224</v>
      </c>
      <c r="G345" s="1" t="s">
        <v>980</v>
      </c>
      <c r="I345" s="1" t="s">
        <v>180</v>
      </c>
      <c r="J345" s="1" t="s">
        <v>181</v>
      </c>
      <c r="K345" s="17">
        <v>3764</v>
      </c>
      <c r="L345" s="17">
        <v>1364.8000000000002</v>
      </c>
      <c r="M345" s="17">
        <v>9.66</v>
      </c>
      <c r="N345" s="17">
        <v>148632.66</v>
      </c>
      <c r="O3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148632.62400000001</v>
      </c>
      <c r="P345" s="17">
        <f>Таблица82343[[#This Row],[Начисленовзносов  расчетное]]-Таблица82343[[#This Row],[Начислено взносов по отчету УК, руб,]]</f>
        <v>-3.599999999278225E-2</v>
      </c>
      <c r="Q345" s="17">
        <v>101462.73</v>
      </c>
      <c r="R345" s="22">
        <f>Таблица82343[[#This Row],[ПОСТУПИЛО ВЗНОСОВ ПО БАНКОВСКОЙ ВЫПИСКЕ]]-Таблица82343[[#This Row],[Оплачено пени, руб,]]</f>
        <v>101462.73</v>
      </c>
      <c r="S345" s="17">
        <f t="shared" si="6"/>
        <v>49516.580000000009</v>
      </c>
      <c r="T345" s="17">
        <v>2346.65</v>
      </c>
      <c r="U345" s="17">
        <v>0</v>
      </c>
      <c r="V345" s="17">
        <v>0</v>
      </c>
      <c r="W345" s="17">
        <v>0</v>
      </c>
      <c r="X345" s="17">
        <v>0</v>
      </c>
      <c r="Y345" s="17">
        <v>0</v>
      </c>
      <c r="Z345" s="17">
        <v>0</v>
      </c>
      <c r="AA345" s="22">
        <v>1687035.51</v>
      </c>
      <c r="AB345" s="16">
        <v>1585572.78</v>
      </c>
      <c r="AC345" s="17">
        <v>1687035.51</v>
      </c>
      <c r="AD345" s="17">
        <v>0</v>
      </c>
      <c r="AE345" s="3"/>
      <c r="AF345" s="1" t="s">
        <v>979</v>
      </c>
      <c r="AG345" s="1">
        <v>1585572.78</v>
      </c>
    </row>
    <row r="346" spans="2:33" ht="30">
      <c r="B346" s="2" t="s">
        <v>1802</v>
      </c>
      <c r="C346" s="1" t="s">
        <v>981</v>
      </c>
      <c r="D346" s="1" t="s">
        <v>33</v>
      </c>
      <c r="E346" s="1" t="s">
        <v>940</v>
      </c>
      <c r="F346" s="1" t="s">
        <v>941</v>
      </c>
      <c r="G346" s="1" t="s">
        <v>69</v>
      </c>
      <c r="I346" s="1" t="s">
        <v>195</v>
      </c>
      <c r="J346" s="1" t="s">
        <v>51</v>
      </c>
      <c r="K346" s="17">
        <v>3581.9</v>
      </c>
      <c r="L346" s="17">
        <v>0</v>
      </c>
      <c r="M346" s="17">
        <v>9.66</v>
      </c>
      <c r="N346" s="17">
        <v>103803.48</v>
      </c>
      <c r="O3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103803.46200000001</v>
      </c>
      <c r="P346" s="17">
        <f>Таблица82343[[#This Row],[Начисленовзносов  расчетное]]-Таблица82343[[#This Row],[Начислено взносов по отчету УК, руб,]]</f>
        <v>-1.799999998183921E-2</v>
      </c>
      <c r="Q346" s="17">
        <v>110074.36</v>
      </c>
      <c r="R346" s="22">
        <f>Таблица82343[[#This Row],[ПОСТУПИЛО ВЗНОСОВ ПО БАНКОВСКОЙ ВЫПИСКЕ]]-Таблица82343[[#This Row],[Оплачено пени, руб,]]</f>
        <v>109199.76</v>
      </c>
      <c r="S346" s="17">
        <f t="shared" si="6"/>
        <v>-1363.2099999999987</v>
      </c>
      <c r="T346" s="17">
        <v>4907.67</v>
      </c>
      <c r="U346" s="17">
        <v>874.6</v>
      </c>
      <c r="V346" s="17">
        <v>0</v>
      </c>
      <c r="W346" s="17">
        <v>0</v>
      </c>
      <c r="X346" s="17">
        <v>0</v>
      </c>
      <c r="Y346" s="17">
        <v>0</v>
      </c>
      <c r="Z346" s="17">
        <v>0</v>
      </c>
      <c r="AA346" s="22">
        <v>1273528.4200000002</v>
      </c>
      <c r="AB346" s="16">
        <v>1163454.06</v>
      </c>
      <c r="AC346" s="17">
        <v>1273528.42</v>
      </c>
      <c r="AD346" s="17">
        <v>0</v>
      </c>
      <c r="AE346" s="3"/>
      <c r="AF346" s="1" t="s">
        <v>981</v>
      </c>
      <c r="AG346" s="1">
        <v>1163454.06</v>
      </c>
    </row>
    <row r="347" spans="2:33" ht="30">
      <c r="B347" s="2" t="s">
        <v>1802</v>
      </c>
      <c r="C347" s="1" t="s">
        <v>982</v>
      </c>
      <c r="D347" s="1" t="s">
        <v>33</v>
      </c>
      <c r="E347" s="1" t="s">
        <v>983</v>
      </c>
      <c r="F347" s="1" t="s">
        <v>984</v>
      </c>
      <c r="G347" s="1" t="s">
        <v>494</v>
      </c>
      <c r="I347" s="1" t="s">
        <v>174</v>
      </c>
      <c r="J347" s="1" t="s">
        <v>175</v>
      </c>
      <c r="K347" s="17">
        <v>4200.5</v>
      </c>
      <c r="L347" s="17">
        <v>1461.3</v>
      </c>
      <c r="M347" s="17">
        <v>9.66</v>
      </c>
      <c r="N347" s="17">
        <v>150093.26999999999</v>
      </c>
      <c r="O3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164078.96400000001</v>
      </c>
      <c r="P347" s="17">
        <f>Таблица82343[[#This Row],[Начисленовзносов  расчетное]]-Таблица82343[[#This Row],[Начислено взносов по отчету УК, руб,]]</f>
        <v>13985.694000000018</v>
      </c>
      <c r="Q347" s="17">
        <v>126822.76</v>
      </c>
      <c r="R347" s="22">
        <f>Таблица82343[[#This Row],[ПОСТУПИЛО ВЗНОСОВ ПО БАНКОВСКОЙ ВЫПИСКЕ]]-Таблица82343[[#This Row],[Оплачено пени, руб,]]</f>
        <v>126822.76</v>
      </c>
      <c r="S347" s="17">
        <f t="shared" si="6"/>
        <v>23270.509999999995</v>
      </c>
      <c r="T347" s="17">
        <v>0</v>
      </c>
      <c r="U347" s="17">
        <v>0</v>
      </c>
      <c r="V347" s="17">
        <v>2247.59</v>
      </c>
      <c r="W347" s="17">
        <v>0</v>
      </c>
      <c r="X347" s="17">
        <v>0</v>
      </c>
      <c r="Y347" s="17">
        <v>0</v>
      </c>
      <c r="Z347" s="17">
        <v>0</v>
      </c>
      <c r="AA347" s="22">
        <v>1915087.1500000001</v>
      </c>
      <c r="AB347" s="16">
        <v>1786016.8</v>
      </c>
      <c r="AC347" s="17">
        <v>1915087.15</v>
      </c>
      <c r="AD347" s="17">
        <v>0</v>
      </c>
      <c r="AE347" s="3" t="s">
        <v>282</v>
      </c>
      <c r="AF347" s="1" t="s">
        <v>982</v>
      </c>
      <c r="AG347" s="1">
        <v>1786016.8</v>
      </c>
    </row>
    <row r="348" spans="2:33" ht="30">
      <c r="B348" s="2" t="s">
        <v>1802</v>
      </c>
      <c r="C348" s="1" t="s">
        <v>985</v>
      </c>
      <c r="D348" s="1" t="s">
        <v>33</v>
      </c>
      <c r="E348" s="1" t="s">
        <v>119</v>
      </c>
      <c r="F348" s="1" t="s">
        <v>120</v>
      </c>
      <c r="G348" s="1" t="s">
        <v>603</v>
      </c>
      <c r="I348" s="1" t="s">
        <v>195</v>
      </c>
      <c r="J348" s="1" t="s">
        <v>51</v>
      </c>
      <c r="K348" s="17">
        <v>4112.7</v>
      </c>
      <c r="L348" s="17">
        <v>0</v>
      </c>
      <c r="M348" s="17">
        <v>9.66</v>
      </c>
      <c r="N348" s="146">
        <v>119186.07</v>
      </c>
      <c r="O3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119186.04599999999</v>
      </c>
      <c r="P348" s="17">
        <f>Таблица82343[[#This Row],[Начисленовзносов  расчетное]]-Таблица82343[[#This Row],[Начислено взносов по отчету УК, руб,]]</f>
        <v>-2.4000000019441359E-2</v>
      </c>
      <c r="Q348" s="17">
        <v>110845.41</v>
      </c>
      <c r="R348" s="22">
        <f>Таблица82343[[#This Row],[ПОСТУПИЛО ВЗНОСОВ ПО БАНКОВСКОЙ ВЫПИСКЕ]]-Таблица82343[[#This Row],[Оплачено пени, руб,]]</f>
        <v>110842.17</v>
      </c>
      <c r="S348" s="17">
        <f t="shared" si="6"/>
        <v>11595.010000000009</v>
      </c>
      <c r="T348" s="146">
        <v>3254.35</v>
      </c>
      <c r="U348" s="147">
        <v>3.24</v>
      </c>
      <c r="V348" s="17">
        <v>0</v>
      </c>
      <c r="W348" s="17">
        <v>0</v>
      </c>
      <c r="X348" s="17">
        <v>0</v>
      </c>
      <c r="Y348" s="17">
        <v>0</v>
      </c>
      <c r="Z348" s="17">
        <v>0</v>
      </c>
      <c r="AA348" s="22">
        <v>873053.13</v>
      </c>
      <c r="AB348" s="16">
        <v>762207.72</v>
      </c>
      <c r="AC348" s="17">
        <v>873053.13</v>
      </c>
      <c r="AD348" s="17">
        <v>0</v>
      </c>
      <c r="AE348" s="3"/>
      <c r="AF348" s="1" t="s">
        <v>985</v>
      </c>
      <c r="AG348" s="1">
        <v>762207.72</v>
      </c>
    </row>
    <row r="349" spans="2:33" ht="30">
      <c r="B349" s="2" t="s">
        <v>1802</v>
      </c>
      <c r="C349" s="1" t="s">
        <v>986</v>
      </c>
      <c r="D349" s="1" t="s">
        <v>83</v>
      </c>
      <c r="E349" s="1" t="s">
        <v>385</v>
      </c>
      <c r="F349" s="1" t="s">
        <v>224</v>
      </c>
      <c r="G349" s="1" t="s">
        <v>987</v>
      </c>
      <c r="I349" s="30" t="s">
        <v>226</v>
      </c>
      <c r="J349" s="30" t="s">
        <v>227</v>
      </c>
      <c r="K349" s="31">
        <v>5189.8999999999996</v>
      </c>
      <c r="L349" s="31">
        <v>0</v>
      </c>
      <c r="M349" s="31">
        <v>9.66</v>
      </c>
      <c r="N349" s="17">
        <v>150403.26</v>
      </c>
      <c r="O3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150403.302</v>
      </c>
      <c r="P349" s="17">
        <f>Таблица82343[[#This Row],[Начисленовзносов  расчетное]]-Таблица82343[[#This Row],[Начислено взносов по отчету УК, руб,]]</f>
        <v>4.1999999986728653E-2</v>
      </c>
      <c r="Q349" s="49">
        <v>151633.37</v>
      </c>
      <c r="R349" s="22">
        <f>Таблица82343[[#This Row],[ПОСТУПИЛО ВЗНОСОВ ПО БАНКОВСКОЙ ВЫПИСКЕ]]-Таблица82343[[#This Row],[Оплачено пени, руб,]]</f>
        <v>151633.37</v>
      </c>
      <c r="S349" s="17">
        <f t="shared" si="6"/>
        <v>8496.6000000000131</v>
      </c>
      <c r="T349" s="17">
        <v>9726.7099999999991</v>
      </c>
      <c r="U349" s="17">
        <v>0</v>
      </c>
      <c r="V349" s="17">
        <v>3476.13</v>
      </c>
      <c r="W349" s="17">
        <v>0</v>
      </c>
      <c r="X349" s="17">
        <v>0</v>
      </c>
      <c r="Y349" s="17">
        <v>0</v>
      </c>
      <c r="Z349" s="17">
        <v>0</v>
      </c>
      <c r="AA349" s="22">
        <v>2928636.68</v>
      </c>
      <c r="AB349" s="16">
        <v>2773527.18</v>
      </c>
      <c r="AC349" s="17">
        <v>2928636.68</v>
      </c>
      <c r="AD349" s="17">
        <v>0</v>
      </c>
      <c r="AE349" s="3"/>
      <c r="AF349" s="1" t="s">
        <v>986</v>
      </c>
      <c r="AG349" s="1">
        <v>2773527.18</v>
      </c>
    </row>
    <row r="350" spans="2:33" ht="45">
      <c r="B350" s="2" t="s">
        <v>1802</v>
      </c>
      <c r="C350" s="1" t="s">
        <v>988</v>
      </c>
      <c r="D350" s="1" t="s">
        <v>33</v>
      </c>
      <c r="E350" s="1" t="s">
        <v>342</v>
      </c>
      <c r="F350" s="1" t="s">
        <v>343</v>
      </c>
      <c r="G350" s="1" t="s">
        <v>844</v>
      </c>
      <c r="I350" s="1" t="s">
        <v>989</v>
      </c>
      <c r="J350" s="1" t="s">
        <v>990</v>
      </c>
      <c r="K350" s="17">
        <v>4544.3999999999896</v>
      </c>
      <c r="L350" s="17">
        <v>0</v>
      </c>
      <c r="M350" s="17">
        <v>9.66</v>
      </c>
      <c r="N350" s="17">
        <v>131494.04999999999</v>
      </c>
      <c r="O3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131696.71199999968</v>
      </c>
      <c r="P350" s="17">
        <f>Таблица82343[[#This Row],[Начисленовзносов  расчетное]]-Таблица82343[[#This Row],[Начислено взносов по отчету УК, руб,]]</f>
        <v>202.66199999969103</v>
      </c>
      <c r="Q350" s="17">
        <v>152534.51</v>
      </c>
      <c r="R350" s="22">
        <f>Таблица82343[[#This Row],[ПОСТУПИЛО ВЗНОСОВ ПО БАНКОВСКОЙ ВЫПИСКЕ]]-Таблица82343[[#This Row],[Оплачено пени, руб,]]</f>
        <v>150010.55000000002</v>
      </c>
      <c r="S350" s="17">
        <f t="shared" si="6"/>
        <v>-18484.740000000031</v>
      </c>
      <c r="T350" s="17">
        <v>2555.7199999999998</v>
      </c>
      <c r="U350" s="17">
        <v>2523.96</v>
      </c>
      <c r="V350" s="17">
        <v>0</v>
      </c>
      <c r="W350" s="17">
        <v>0</v>
      </c>
      <c r="X350" s="17">
        <v>0</v>
      </c>
      <c r="Y350" s="17">
        <v>0</v>
      </c>
      <c r="Z350" s="17">
        <v>0</v>
      </c>
      <c r="AA350" s="22">
        <v>654714.47</v>
      </c>
      <c r="AB350" s="16">
        <v>502179.96</v>
      </c>
      <c r="AC350" s="17">
        <v>654714.47</v>
      </c>
      <c r="AD350" s="17">
        <v>0</v>
      </c>
      <c r="AE350" s="3"/>
      <c r="AF350" s="1" t="s">
        <v>988</v>
      </c>
      <c r="AG350" s="1">
        <v>502179.96</v>
      </c>
    </row>
    <row r="351" spans="2:33" ht="30">
      <c r="B351" s="2" t="s">
        <v>1802</v>
      </c>
      <c r="C351" s="1" t="s">
        <v>991</v>
      </c>
      <c r="D351" s="1" t="s">
        <v>83</v>
      </c>
      <c r="E351" s="1" t="s">
        <v>385</v>
      </c>
      <c r="F351" s="1" t="s">
        <v>224</v>
      </c>
      <c r="G351" s="1" t="s">
        <v>992</v>
      </c>
      <c r="I351" s="1" t="s">
        <v>180</v>
      </c>
      <c r="J351" s="1" t="s">
        <v>181</v>
      </c>
      <c r="K351" s="17">
        <v>5216.7</v>
      </c>
      <c r="L351" s="17">
        <v>0</v>
      </c>
      <c r="M351" s="17">
        <v>9.66</v>
      </c>
      <c r="N351" s="17">
        <v>151180.14000000001</v>
      </c>
      <c r="O3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151179.96599999999</v>
      </c>
      <c r="P351" s="17">
        <f>Таблица82343[[#This Row],[Начисленовзносов  расчетное]]-Таблица82343[[#This Row],[Начислено взносов по отчету УК, руб,]]</f>
        <v>-0.17400000002817251</v>
      </c>
      <c r="Q351" s="17">
        <v>141887.39000000001</v>
      </c>
      <c r="R351" s="22">
        <f>Таблица82343[[#This Row],[ПОСТУПИЛО ВЗНОСОВ ПО БАНКОВСКОЙ ВЫПИСКЕ]]-Таблица82343[[#This Row],[Оплачено пени, руб,]]</f>
        <v>141887.39000000001</v>
      </c>
      <c r="S351" s="17">
        <f t="shared" si="6"/>
        <v>20242.349999999999</v>
      </c>
      <c r="T351" s="17">
        <v>10949.6</v>
      </c>
      <c r="U351" s="17">
        <v>0</v>
      </c>
      <c r="V351" s="17">
        <v>2783.37</v>
      </c>
      <c r="W351" s="17">
        <v>0</v>
      </c>
      <c r="X351" s="17">
        <v>0</v>
      </c>
      <c r="Y351" s="17">
        <v>0</v>
      </c>
      <c r="Z351" s="17">
        <v>0</v>
      </c>
      <c r="AA351" s="22">
        <v>2365588.4500000002</v>
      </c>
      <c r="AB351" s="16">
        <v>2220917.69</v>
      </c>
      <c r="AC351" s="17">
        <v>2365588.4500000002</v>
      </c>
      <c r="AD351" s="17">
        <v>0</v>
      </c>
      <c r="AE351" s="3"/>
      <c r="AF351" s="1" t="s">
        <v>991</v>
      </c>
      <c r="AG351" s="1">
        <v>2220917.69</v>
      </c>
    </row>
    <row r="352" spans="2:33" ht="45">
      <c r="B352" s="2" t="s">
        <v>1802</v>
      </c>
      <c r="C352" s="1" t="s">
        <v>993</v>
      </c>
      <c r="D352" s="1" t="s">
        <v>33</v>
      </c>
      <c r="E352" s="1" t="s">
        <v>994</v>
      </c>
      <c r="F352" s="1" t="s">
        <v>995</v>
      </c>
      <c r="G352" s="1" t="s">
        <v>105</v>
      </c>
      <c r="I352" s="1" t="s">
        <v>195</v>
      </c>
      <c r="J352" s="1" t="s">
        <v>51</v>
      </c>
      <c r="K352" s="17">
        <v>4128.1000000000004</v>
      </c>
      <c r="L352" s="17">
        <v>0</v>
      </c>
      <c r="M352" s="17">
        <v>9.66</v>
      </c>
      <c r="N352" s="17">
        <v>119632.38</v>
      </c>
      <c r="O3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119632.33800000002</v>
      </c>
      <c r="P352" s="17">
        <f>Таблица82343[[#This Row],[Начисленовзносов  расчетное]]-Таблица82343[[#This Row],[Начислено взносов по отчету УК, руб,]]</f>
        <v>-4.1999999986728653E-2</v>
      </c>
      <c r="Q352" s="49">
        <v>127611.65</v>
      </c>
      <c r="R352" s="22">
        <f>Таблица82343[[#This Row],[ПОСТУПИЛО ВЗНОСОВ ПО БАНКОВСКОЙ ВЫПИСКЕ]]-Таблица82343[[#This Row],[Оплачено пени, руб,]]</f>
        <v>127541.31</v>
      </c>
      <c r="S352" s="17">
        <f t="shared" si="6"/>
        <v>-4296.8499999999931</v>
      </c>
      <c r="T352" s="17">
        <v>3682.42</v>
      </c>
      <c r="U352" s="17">
        <v>70.34</v>
      </c>
      <c r="V352" s="17">
        <v>12235.22</v>
      </c>
      <c r="W352" s="17">
        <v>0</v>
      </c>
      <c r="X352" s="17">
        <v>0</v>
      </c>
      <c r="Y352" s="17">
        <v>0</v>
      </c>
      <c r="Z352" s="17">
        <v>0</v>
      </c>
      <c r="AA352" s="22">
        <v>1760768.35</v>
      </c>
      <c r="AB352" s="16">
        <v>1620921.48</v>
      </c>
      <c r="AC352" s="17">
        <v>1760768.35</v>
      </c>
      <c r="AD352" s="17">
        <v>0</v>
      </c>
      <c r="AE352" s="3"/>
      <c r="AF352" s="1" t="s">
        <v>993</v>
      </c>
      <c r="AG352" s="1">
        <v>1620921.48</v>
      </c>
    </row>
    <row r="353" spans="2:33" ht="30">
      <c r="B353" s="2" t="s">
        <v>1802</v>
      </c>
      <c r="C353" s="1" t="s">
        <v>996</v>
      </c>
      <c r="D353" s="1" t="s">
        <v>33</v>
      </c>
      <c r="E353" s="1" t="s">
        <v>997</v>
      </c>
      <c r="F353" s="1" t="s">
        <v>926</v>
      </c>
      <c r="G353" s="1" t="s">
        <v>998</v>
      </c>
      <c r="I353" s="1" t="s">
        <v>457</v>
      </c>
      <c r="J353" s="1" t="s">
        <v>169</v>
      </c>
      <c r="K353" s="17">
        <v>4147.7</v>
      </c>
      <c r="L353" s="17">
        <v>1127.5999999999999</v>
      </c>
      <c r="M353" s="17">
        <v>9.66</v>
      </c>
      <c r="N353" s="17">
        <v>152878.10999999999</v>
      </c>
      <c r="O3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152878.19399999999</v>
      </c>
      <c r="P353" s="17">
        <f>Таблица82343[[#This Row],[Начисленовзносов  расчетное]]-Таблица82343[[#This Row],[Начислено взносов по отчету УК, руб,]]</f>
        <v>8.4000000002561137E-2</v>
      </c>
      <c r="Q353" s="17">
        <v>119306.52</v>
      </c>
      <c r="R353" s="22">
        <f>Таблица82343[[#This Row],[ПОСТУПИЛО ВЗНОСОВ ПО БАНКОВСКОЙ ВЫПИСКЕ]]-Таблица82343[[#This Row],[Оплачено пени, руб,]]</f>
        <v>119148.27</v>
      </c>
      <c r="S353" s="17">
        <f t="shared" si="6"/>
        <v>34172.839999999982</v>
      </c>
      <c r="T353" s="17">
        <v>601.25</v>
      </c>
      <c r="U353" s="17">
        <v>158.25</v>
      </c>
      <c r="V353" s="17">
        <v>5286.01</v>
      </c>
      <c r="W353" s="17">
        <v>0</v>
      </c>
      <c r="X353" s="17">
        <v>0</v>
      </c>
      <c r="Y353" s="17">
        <v>0</v>
      </c>
      <c r="Z353" s="17">
        <v>0</v>
      </c>
      <c r="AA353" s="22">
        <v>4351172.55</v>
      </c>
      <c r="AB353" s="16">
        <v>4226580.0199999996</v>
      </c>
      <c r="AC353" s="17">
        <v>4351172.55</v>
      </c>
      <c r="AD353" s="17">
        <v>0</v>
      </c>
      <c r="AE353" s="3"/>
      <c r="AF353" s="1" t="s">
        <v>996</v>
      </c>
      <c r="AG353" s="1">
        <v>4226580.0199999996</v>
      </c>
    </row>
    <row r="354" spans="2:33" ht="30">
      <c r="B354" s="2" t="s">
        <v>1802</v>
      </c>
      <c r="C354" s="1" t="s">
        <v>999</v>
      </c>
      <c r="D354" s="1" t="s">
        <v>83</v>
      </c>
      <c r="E354" s="1" t="s">
        <v>385</v>
      </c>
      <c r="F354" s="1" t="s">
        <v>224</v>
      </c>
      <c r="G354" s="1" t="s">
        <v>1000</v>
      </c>
      <c r="I354" s="1" t="s">
        <v>226</v>
      </c>
      <c r="J354" s="1" t="s">
        <v>227</v>
      </c>
      <c r="K354" s="17">
        <v>4989.8</v>
      </c>
      <c r="L354" s="17">
        <v>333.9</v>
      </c>
      <c r="M354" s="17">
        <v>9.66</v>
      </c>
      <c r="N354" s="17">
        <v>154280.82</v>
      </c>
      <c r="O3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154280.826</v>
      </c>
      <c r="P354" s="17">
        <f>Таблица82343[[#This Row],[Начисленовзносов  расчетное]]-Таблица82343[[#This Row],[Начислено взносов по отчету УК, руб,]]</f>
        <v>5.9999999939464033E-3</v>
      </c>
      <c r="Q354" s="17">
        <v>134174.72</v>
      </c>
      <c r="R354" s="22">
        <f>Таблица82343[[#This Row],[ПОСТУПИЛО ВЗНОСОВ ПО БАНКОВСКОЙ ВЫПИСКЕ]]-Таблица82343[[#This Row],[Оплачено пени, руб,]]</f>
        <v>134174.72</v>
      </c>
      <c r="S354" s="17">
        <f t="shared" si="6"/>
        <v>26765.130000000005</v>
      </c>
      <c r="T354" s="17">
        <v>6659.03</v>
      </c>
      <c r="U354" s="17">
        <v>0</v>
      </c>
      <c r="V354" s="17">
        <v>1810.94</v>
      </c>
      <c r="W354" s="17">
        <v>0</v>
      </c>
      <c r="X354" s="17">
        <v>0</v>
      </c>
      <c r="Y354" s="17">
        <v>0</v>
      </c>
      <c r="Z354" s="17">
        <v>0</v>
      </c>
      <c r="AA354" s="22">
        <v>1574539.77</v>
      </c>
      <c r="AB354" s="16">
        <v>1438554.11</v>
      </c>
      <c r="AC354" s="17">
        <v>1574539.77</v>
      </c>
      <c r="AD354" s="17">
        <v>0</v>
      </c>
      <c r="AE354" s="3"/>
      <c r="AF354" s="1" t="s">
        <v>999</v>
      </c>
      <c r="AG354" s="1">
        <v>1438554.11</v>
      </c>
    </row>
    <row r="355" spans="2:33" ht="30">
      <c r="B355" s="2" t="s">
        <v>1802</v>
      </c>
      <c r="C355" s="1" t="s">
        <v>1001</v>
      </c>
      <c r="D355" s="1" t="s">
        <v>83</v>
      </c>
      <c r="E355" s="1" t="s">
        <v>497</v>
      </c>
      <c r="F355" s="1" t="s">
        <v>199</v>
      </c>
      <c r="G355" s="1" t="s">
        <v>62</v>
      </c>
      <c r="I355" s="1" t="s">
        <v>226</v>
      </c>
      <c r="J355" s="1" t="s">
        <v>227</v>
      </c>
      <c r="K355" s="17">
        <v>4103.1000000000004</v>
      </c>
      <c r="L355" s="17">
        <v>1224.2</v>
      </c>
      <c r="M355" s="17">
        <v>9.66</v>
      </c>
      <c r="N355" s="17">
        <v>154385.1</v>
      </c>
      <c r="O3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154385.15400000001</v>
      </c>
      <c r="P355" s="17">
        <f>Таблица82343[[#This Row],[Начисленовзносов  расчетное]]-Таблица82343[[#This Row],[Начислено взносов по отчету УК, руб,]]</f>
        <v>5.400000000372529E-2</v>
      </c>
      <c r="Q355" s="17">
        <v>151067.71</v>
      </c>
      <c r="R355" s="22">
        <f>Таблица82343[[#This Row],[ПОСТУПИЛО ВЗНОСОВ ПО БАНКОВСКОЙ ВЫПИСКЕ]]-Таблица82343[[#This Row],[Оплачено пени, руб,]]</f>
        <v>151067.71</v>
      </c>
      <c r="S355" s="17">
        <f t="shared" si="6"/>
        <v>5625.350000000014</v>
      </c>
      <c r="T355" s="17">
        <v>2307.96</v>
      </c>
      <c r="U355" s="17">
        <v>0</v>
      </c>
      <c r="V355" s="17">
        <v>423.72</v>
      </c>
      <c r="W355" s="17">
        <v>0</v>
      </c>
      <c r="X355" s="17">
        <v>0</v>
      </c>
      <c r="Y355" s="17">
        <v>0</v>
      </c>
      <c r="Z355" s="17">
        <v>2351.9499999999998</v>
      </c>
      <c r="AA355" s="22">
        <v>1112513.9000000001</v>
      </c>
      <c r="AB355" s="16">
        <v>963374.42</v>
      </c>
      <c r="AC355" s="17">
        <v>1112513.8999999999</v>
      </c>
      <c r="AD355" s="17">
        <v>0</v>
      </c>
      <c r="AE355" s="3"/>
      <c r="AF355" s="1" t="s">
        <v>1001</v>
      </c>
      <c r="AG355" s="1">
        <v>963374.42</v>
      </c>
    </row>
    <row r="356" spans="2:33" ht="30">
      <c r="B356" s="2" t="s">
        <v>1802</v>
      </c>
      <c r="C356" s="1" t="s">
        <v>1002</v>
      </c>
      <c r="D356" s="1" t="s">
        <v>33</v>
      </c>
      <c r="E356" s="1" t="s">
        <v>1003</v>
      </c>
      <c r="F356" s="1" t="s">
        <v>1004</v>
      </c>
      <c r="G356" s="1" t="s">
        <v>738</v>
      </c>
      <c r="I356" s="1" t="s">
        <v>57</v>
      </c>
      <c r="J356" s="1" t="s">
        <v>429</v>
      </c>
      <c r="K356" s="17">
        <v>4021.8</v>
      </c>
      <c r="L356" s="17">
        <v>1104.9000000000001</v>
      </c>
      <c r="M356" s="17">
        <v>10.039999999999999</v>
      </c>
      <c r="N356" s="17">
        <v>154416.18</v>
      </c>
      <c r="O3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154416.204</v>
      </c>
      <c r="P356" s="17">
        <f>Таблица82343[[#This Row],[Начисленовзносов  расчетное]]-Таблица82343[[#This Row],[Начислено взносов по отчету УК, руб,]]</f>
        <v>2.4000000004889444E-2</v>
      </c>
      <c r="Q356" s="17">
        <v>230087.7</v>
      </c>
      <c r="R356" s="22">
        <f>Таблица82343[[#This Row],[ПОСТУПИЛО ВЗНОСОВ ПО БАНКОВСКОЙ ВЫПИСКЕ]]-Таблица82343[[#This Row],[Оплачено пени, руб,]]</f>
        <v>229706.1</v>
      </c>
      <c r="S356" s="17">
        <f t="shared" si="6"/>
        <v>-74327.99000000002</v>
      </c>
      <c r="T356" s="17">
        <v>1343.53</v>
      </c>
      <c r="U356" s="17">
        <v>381.6</v>
      </c>
      <c r="V356" s="17">
        <v>2409.02</v>
      </c>
      <c r="W356" s="17">
        <v>0</v>
      </c>
      <c r="X356" s="17">
        <v>0</v>
      </c>
      <c r="Y356" s="17">
        <v>0</v>
      </c>
      <c r="Z356" s="17">
        <v>25804.39</v>
      </c>
      <c r="AA356" s="22">
        <v>2093411.1000000003</v>
      </c>
      <c r="AB356" s="16">
        <v>1886718.77</v>
      </c>
      <c r="AC356" s="17">
        <v>2093411.1</v>
      </c>
      <c r="AD356" s="17">
        <v>0</v>
      </c>
      <c r="AE356" s="3"/>
      <c r="AF356" s="1" t="s">
        <v>1002</v>
      </c>
      <c r="AG356" s="1">
        <v>1886718.77</v>
      </c>
    </row>
    <row r="357" spans="2:33" ht="45">
      <c r="B357" s="2" t="s">
        <v>1802</v>
      </c>
      <c r="C357" s="1" t="s">
        <v>1005</v>
      </c>
      <c r="D357" s="1" t="s">
        <v>33</v>
      </c>
      <c r="E357" s="1" t="s">
        <v>1006</v>
      </c>
      <c r="F357" s="1" t="s">
        <v>1007</v>
      </c>
      <c r="G357" s="1" t="s">
        <v>1008</v>
      </c>
      <c r="I357" s="30" t="s">
        <v>1818</v>
      </c>
      <c r="J357" s="30" t="s">
        <v>1010</v>
      </c>
      <c r="K357" s="31">
        <v>4854.7</v>
      </c>
      <c r="L357" s="31">
        <v>320.5</v>
      </c>
      <c r="M357" s="31">
        <v>10.039999999999999</v>
      </c>
      <c r="N357" s="17">
        <v>155876.94</v>
      </c>
      <c r="O3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155877.02399999998</v>
      </c>
      <c r="P357" s="17">
        <f>Таблица82343[[#This Row],[Начисленовзносов  расчетное]]-Таблица82343[[#This Row],[Начислено взносов по отчету УК, руб,]]</f>
        <v>8.3999999973457307E-2</v>
      </c>
      <c r="Q357" s="17">
        <v>170125.83</v>
      </c>
      <c r="R357" s="22">
        <f>Таблица82343[[#This Row],[ПОСТУПИЛО ВЗНОСОВ ПО БАНКОВСКОЙ ВЫПИСКЕ]]-Таблица82343[[#This Row],[Оплачено пени, руб,]]</f>
        <v>170125.83</v>
      </c>
      <c r="S357" s="17">
        <f t="shared" si="6"/>
        <v>-14248.889999999985</v>
      </c>
      <c r="T357" s="17">
        <v>0</v>
      </c>
      <c r="U357" s="17">
        <v>0</v>
      </c>
      <c r="V357" s="17">
        <v>0</v>
      </c>
      <c r="W357" s="17">
        <v>0</v>
      </c>
      <c r="X357" s="17">
        <v>0</v>
      </c>
      <c r="Y357" s="17">
        <v>0</v>
      </c>
      <c r="Z357" s="17">
        <v>13500</v>
      </c>
      <c r="AA357" s="22">
        <v>4876187.17</v>
      </c>
      <c r="AB357" s="16">
        <v>4719561.34</v>
      </c>
      <c r="AC357" s="17">
        <v>4876187.17</v>
      </c>
      <c r="AD357" s="17">
        <v>0</v>
      </c>
      <c r="AE357" s="3"/>
      <c r="AF357" s="1" t="s">
        <v>1005</v>
      </c>
      <c r="AG357" s="1">
        <v>4719561.34</v>
      </c>
    </row>
    <row r="358" spans="2:33" ht="30">
      <c r="B358" s="2" t="s">
        <v>1802</v>
      </c>
      <c r="C358" s="1" t="s">
        <v>1011</v>
      </c>
      <c r="D358" s="1" t="s">
        <v>83</v>
      </c>
      <c r="E358" s="1" t="s">
        <v>385</v>
      </c>
      <c r="F358" s="1" t="s">
        <v>224</v>
      </c>
      <c r="G358" s="1" t="s">
        <v>1012</v>
      </c>
      <c r="I358" s="1" t="s">
        <v>226</v>
      </c>
      <c r="J358" s="1" t="s">
        <v>227</v>
      </c>
      <c r="K358" s="17">
        <v>4141.2</v>
      </c>
      <c r="L358" s="17">
        <v>1314.7</v>
      </c>
      <c r="M358" s="17">
        <v>9.66</v>
      </c>
      <c r="N358" s="17">
        <v>158112.12</v>
      </c>
      <c r="O3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158111.98199999999</v>
      </c>
      <c r="P358" s="17">
        <f>Таблица82343[[#This Row],[Начисленовзносов  расчетное]]-Таблица82343[[#This Row],[Начислено взносов по отчету УК, руб,]]</f>
        <v>-0.13800000000628643</v>
      </c>
      <c r="Q358" s="17">
        <v>141196.75</v>
      </c>
      <c r="R358" s="22">
        <f>Таблица82343[[#This Row],[ПОСТУПИЛО ВЗНОСОВ ПО БАНКОВСКОЙ ВЫПИСКЕ]]-Таблица82343[[#This Row],[Оплачено пени, руб,]]</f>
        <v>141196.75</v>
      </c>
      <c r="S358" s="17">
        <f t="shared" si="6"/>
        <v>27985.359999999993</v>
      </c>
      <c r="T358" s="17">
        <v>11069.99</v>
      </c>
      <c r="U358" s="17">
        <v>0</v>
      </c>
      <c r="V358" s="17">
        <v>0</v>
      </c>
      <c r="W358" s="17">
        <v>0</v>
      </c>
      <c r="X358" s="17">
        <v>0</v>
      </c>
      <c r="Y358" s="17">
        <v>0</v>
      </c>
      <c r="Z358" s="17">
        <v>0</v>
      </c>
      <c r="AA358" s="22">
        <v>1565521.59</v>
      </c>
      <c r="AB358" s="16">
        <v>1424324.84</v>
      </c>
      <c r="AC358" s="17">
        <v>1565521.59</v>
      </c>
      <c r="AD358" s="17">
        <v>0</v>
      </c>
      <c r="AE358" s="3"/>
      <c r="AF358" s="1" t="s">
        <v>1011</v>
      </c>
      <c r="AG358" s="1">
        <v>1424324.84</v>
      </c>
    </row>
    <row r="359" spans="2:33" ht="30">
      <c r="B359" s="2" t="s">
        <v>1802</v>
      </c>
      <c r="C359" s="1" t="s">
        <v>1013</v>
      </c>
      <c r="D359" s="1" t="s">
        <v>33</v>
      </c>
      <c r="E359" s="1" t="s">
        <v>617</v>
      </c>
      <c r="F359" s="1" t="s">
        <v>618</v>
      </c>
      <c r="G359" s="1" t="s">
        <v>1014</v>
      </c>
      <c r="I359" s="1" t="s">
        <v>345</v>
      </c>
      <c r="J359" s="1" t="s">
        <v>346</v>
      </c>
      <c r="K359" s="17">
        <v>5512.9</v>
      </c>
      <c r="L359" s="17">
        <v>0</v>
      </c>
      <c r="M359" s="17">
        <v>9.66</v>
      </c>
      <c r="N359" s="17">
        <v>159763.82999999999</v>
      </c>
      <c r="O35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159763.84199999998</v>
      </c>
      <c r="P359" s="17">
        <f>Таблица82343[[#This Row],[Начисленовзносов  расчетное]]-Таблица82343[[#This Row],[Начислено взносов по отчету УК, руб,]]</f>
        <v>1.1999999987892807E-2</v>
      </c>
      <c r="Q359" s="17">
        <v>156992.53</v>
      </c>
      <c r="R359" s="22">
        <f>Таблица82343[[#This Row],[ПОСТУПИЛО ВЗНОСОВ ПО БАНКОВСКОЙ ВЫПИСКЕ]]-Таблица82343[[#This Row],[Оплачено пени, руб,]]</f>
        <v>153912.45000000001</v>
      </c>
      <c r="S359" s="17">
        <f t="shared" si="6"/>
        <v>8653.6199999999753</v>
      </c>
      <c r="T359" s="44">
        <v>5882.32</v>
      </c>
      <c r="U359" s="47">
        <v>3080.08</v>
      </c>
      <c r="V359" s="17">
        <v>2559.88</v>
      </c>
      <c r="W359" s="17">
        <v>0</v>
      </c>
      <c r="X359" s="17">
        <v>0</v>
      </c>
      <c r="Y359" s="17">
        <v>0</v>
      </c>
      <c r="Z359" s="17">
        <v>0</v>
      </c>
      <c r="AA359" s="22">
        <v>2190869.5100000002</v>
      </c>
      <c r="AB359" s="16">
        <v>2031317.1</v>
      </c>
      <c r="AC359" s="17">
        <v>2190869.5099999998</v>
      </c>
      <c r="AD359" s="17">
        <v>0</v>
      </c>
      <c r="AE359" s="3"/>
      <c r="AF359" s="1" t="s">
        <v>1013</v>
      </c>
      <c r="AG359" s="1">
        <v>2031317.1</v>
      </c>
    </row>
    <row r="360" spans="2:33" ht="30">
      <c r="B360" s="2" t="s">
        <v>1802</v>
      </c>
      <c r="C360" s="1" t="s">
        <v>1015</v>
      </c>
      <c r="D360" s="1" t="s">
        <v>33</v>
      </c>
      <c r="E360" s="1" t="s">
        <v>362</v>
      </c>
      <c r="F360" s="1" t="s">
        <v>363</v>
      </c>
      <c r="G360" s="1" t="s">
        <v>535</v>
      </c>
      <c r="I360" s="1" t="s">
        <v>195</v>
      </c>
      <c r="J360" s="1" t="s">
        <v>51</v>
      </c>
      <c r="K360" s="17">
        <v>5132.8</v>
      </c>
      <c r="L360" s="17">
        <v>1453.5</v>
      </c>
      <c r="M360" s="17">
        <v>9.66</v>
      </c>
      <c r="N360" s="17">
        <v>190870.95</v>
      </c>
      <c r="O36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190870.97400000002</v>
      </c>
      <c r="P360" s="17">
        <f>Таблица82343[[#This Row],[Начисленовзносов  расчетное]]-Таблица82343[[#This Row],[Начислено взносов по отчету УК, руб,]]</f>
        <v>2.4000000004889444E-2</v>
      </c>
      <c r="Q360" s="49">
        <v>166116.64000000001</v>
      </c>
      <c r="R360" s="22">
        <f>Таблица82343[[#This Row],[ПОСТУПИЛО ВЗНОСОВ ПО БАНКОВСКОЙ ВЫПИСКЕ]]-Таблица82343[[#This Row],[Оплачено пени, руб,]]</f>
        <v>165898.24000000002</v>
      </c>
      <c r="S360" s="17">
        <f t="shared" si="6"/>
        <v>34447.859999999993</v>
      </c>
      <c r="T360" s="17">
        <v>9693.5499999999993</v>
      </c>
      <c r="U360" s="17">
        <v>218.4</v>
      </c>
      <c r="V360" s="17">
        <v>3767.4</v>
      </c>
      <c r="W360" s="17">
        <v>0</v>
      </c>
      <c r="X360" s="17">
        <v>0</v>
      </c>
      <c r="Y360" s="17">
        <v>0</v>
      </c>
      <c r="Z360" s="17">
        <v>0</v>
      </c>
      <c r="AA360" s="22">
        <v>3175377.05</v>
      </c>
      <c r="AB360" s="16">
        <v>3005493.01</v>
      </c>
      <c r="AC360" s="17">
        <v>3175377.05</v>
      </c>
      <c r="AD360" s="17">
        <v>0</v>
      </c>
      <c r="AE360" s="3"/>
      <c r="AF360" s="1" t="s">
        <v>1015</v>
      </c>
      <c r="AG360" s="1">
        <v>3005493.01</v>
      </c>
    </row>
    <row r="361" spans="2:33" ht="30">
      <c r="B361" s="2" t="s">
        <v>1802</v>
      </c>
      <c r="C361" s="1" t="s">
        <v>1016</v>
      </c>
      <c r="D361" s="1" t="s">
        <v>33</v>
      </c>
      <c r="E361" s="1" t="s">
        <v>752</v>
      </c>
      <c r="F361" s="1" t="s">
        <v>753</v>
      </c>
      <c r="G361" s="1" t="s">
        <v>535</v>
      </c>
      <c r="I361" s="1" t="s">
        <v>238</v>
      </c>
      <c r="J361" s="1" t="s">
        <v>239</v>
      </c>
      <c r="K361" s="17">
        <v>5523.07</v>
      </c>
      <c r="L361" s="17">
        <v>0</v>
      </c>
      <c r="M361" s="17">
        <v>9.66</v>
      </c>
      <c r="N361" s="44">
        <v>160052.97</v>
      </c>
      <c r="O36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160058.5686</v>
      </c>
      <c r="P361" s="17">
        <f>Таблица82343[[#This Row],[Начисленовзносов  расчетное]]-Таблица82343[[#This Row],[Начислено взносов по отчету УК, руб,]]</f>
        <v>5.598599999997532</v>
      </c>
      <c r="Q361" s="49">
        <v>183593.2</v>
      </c>
      <c r="R361" s="22">
        <f>Таблица82343[[#This Row],[ПОСТУПИЛО ВЗНОСОВ ПО БАНКОВСКОЙ ВЫПИСКЕ]]-Таблица82343[[#This Row],[Оплачено пени, руб,]]</f>
        <v>183081.67</v>
      </c>
      <c r="S361" s="17">
        <f t="shared" si="6"/>
        <v>-22348.12000000001</v>
      </c>
      <c r="T361" s="44">
        <v>1192.1099999999999</v>
      </c>
      <c r="U361" s="47">
        <v>511.53</v>
      </c>
      <c r="V361" s="17">
        <v>2692.46</v>
      </c>
      <c r="W361" s="17">
        <v>0</v>
      </c>
      <c r="X361" s="17">
        <v>0</v>
      </c>
      <c r="Y361" s="17">
        <v>0</v>
      </c>
      <c r="Z361" s="17">
        <v>0</v>
      </c>
      <c r="AA361" s="22">
        <v>2319106.33</v>
      </c>
      <c r="AB361" s="16">
        <v>2132820.67</v>
      </c>
      <c r="AC361" s="17">
        <v>2319106.33</v>
      </c>
      <c r="AD361" s="17">
        <v>0</v>
      </c>
      <c r="AE361" s="3"/>
      <c r="AF361" s="1" t="s">
        <v>1016</v>
      </c>
      <c r="AG361" s="1">
        <v>2132820.67</v>
      </c>
    </row>
    <row r="362" spans="2:33" ht="30">
      <c r="B362" s="2" t="s">
        <v>1802</v>
      </c>
      <c r="C362" s="1" t="s">
        <v>1017</v>
      </c>
      <c r="D362" s="1" t="s">
        <v>33</v>
      </c>
      <c r="E362" s="1" t="s">
        <v>699</v>
      </c>
      <c r="F362" s="1" t="s">
        <v>700</v>
      </c>
      <c r="G362" s="1" t="s">
        <v>246</v>
      </c>
      <c r="I362" s="1" t="s">
        <v>195</v>
      </c>
      <c r="J362" s="1" t="s">
        <v>51</v>
      </c>
      <c r="K362" s="17">
        <v>18674.8</v>
      </c>
      <c r="L362" s="17">
        <v>117.3</v>
      </c>
      <c r="M362" s="17">
        <v>10.039999999999999</v>
      </c>
      <c r="N362" s="17">
        <v>566018.18999999994</v>
      </c>
      <c r="O36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566018.05199999991</v>
      </c>
      <c r="P362" s="17">
        <f>Таблица82343[[#This Row],[Начисленовзносов  расчетное]]-Таблица82343[[#This Row],[Начислено взносов по отчету УК, руб,]]</f>
        <v>-0.13800000003539026</v>
      </c>
      <c r="Q362" s="49">
        <v>662224.79</v>
      </c>
      <c r="R362" s="22">
        <f>Таблица82343[[#This Row],[ПОСТУПИЛО ВЗНОСОВ ПО БАНКОВСКОЙ ВЫПИСКЕ]]-Таблица82343[[#This Row],[Оплачено пени, руб,]]</f>
        <v>628592.53</v>
      </c>
      <c r="S362" s="17">
        <f t="shared" si="6"/>
        <v>-46518.940000000082</v>
      </c>
      <c r="T362" s="146">
        <v>49687.66</v>
      </c>
      <c r="U362" s="147">
        <v>33632.26</v>
      </c>
      <c r="V362" s="17">
        <v>8767.17</v>
      </c>
      <c r="W362" s="17">
        <v>0</v>
      </c>
      <c r="X362" s="17">
        <v>0</v>
      </c>
      <c r="Y362" s="17">
        <v>0</v>
      </c>
      <c r="Z362" s="17">
        <v>0</v>
      </c>
      <c r="AA362" s="22">
        <v>7612550.71</v>
      </c>
      <c r="AB362" s="16">
        <v>6941558.75</v>
      </c>
      <c r="AC362" s="17">
        <v>7612550.71</v>
      </c>
      <c r="AD362" s="17">
        <v>0</v>
      </c>
      <c r="AE362" s="3"/>
      <c r="AF362" s="1" t="s">
        <v>1017</v>
      </c>
      <c r="AG362" s="1">
        <v>6941558.75</v>
      </c>
    </row>
    <row r="363" spans="2:33" ht="30">
      <c r="B363" s="2" t="s">
        <v>1802</v>
      </c>
      <c r="C363" s="1" t="s">
        <v>1018</v>
      </c>
      <c r="D363" s="1" t="s">
        <v>33</v>
      </c>
      <c r="E363" s="1" t="s">
        <v>418</v>
      </c>
      <c r="F363" s="1" t="s">
        <v>419</v>
      </c>
      <c r="G363" s="1" t="s">
        <v>128</v>
      </c>
      <c r="I363" s="1" t="s">
        <v>1019</v>
      </c>
      <c r="J363" s="1" t="s">
        <v>175</v>
      </c>
      <c r="K363" s="17">
        <v>5551.5</v>
      </c>
      <c r="L363" s="17">
        <v>0</v>
      </c>
      <c r="M363" s="17">
        <v>9.66</v>
      </c>
      <c r="N363" s="44">
        <v>160882.47</v>
      </c>
      <c r="O3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160882.47</v>
      </c>
      <c r="P363" s="17">
        <f>Таблица82343[[#This Row],[Начисленовзносов  расчетное]]-Таблица82343[[#This Row],[Начислено взносов по отчету УК, руб,]]</f>
        <v>0</v>
      </c>
      <c r="Q363" s="17">
        <v>273610.34000000003</v>
      </c>
      <c r="R363" s="22">
        <f>Таблица82343[[#This Row],[ПОСТУПИЛО ВЗНОСОВ ПО БАНКОВСКОЙ ВЫПИСКЕ]]-Таблица82343[[#This Row],[Оплачено пени, руб,]]</f>
        <v>273610.34000000003</v>
      </c>
      <c r="S363" s="17">
        <f t="shared" si="6"/>
        <v>-112727.87000000002</v>
      </c>
      <c r="T363" s="17">
        <v>0</v>
      </c>
      <c r="U363" s="17">
        <v>0</v>
      </c>
      <c r="V363" s="17">
        <v>3993.93</v>
      </c>
      <c r="W363" s="17">
        <v>0</v>
      </c>
      <c r="X363" s="17">
        <v>0</v>
      </c>
      <c r="Y363" s="17">
        <v>0</v>
      </c>
      <c r="Z363" s="17">
        <v>0</v>
      </c>
      <c r="AA363" s="22">
        <v>3433072.35</v>
      </c>
      <c r="AB363" s="16">
        <v>3155468.08</v>
      </c>
      <c r="AC363" s="17">
        <v>3433072.35</v>
      </c>
      <c r="AD363" s="17">
        <v>0</v>
      </c>
      <c r="AF363" s="1" t="s">
        <v>1018</v>
      </c>
      <c r="AG363" s="1">
        <v>3155468.08</v>
      </c>
    </row>
    <row r="364" spans="2:33" ht="30">
      <c r="B364" s="2" t="s">
        <v>1802</v>
      </c>
      <c r="C364" s="1" t="s">
        <v>1020</v>
      </c>
      <c r="D364" s="1" t="s">
        <v>33</v>
      </c>
      <c r="E364" s="1" t="s">
        <v>1021</v>
      </c>
      <c r="F364" s="1" t="s">
        <v>1022</v>
      </c>
      <c r="G364" s="1" t="s">
        <v>525</v>
      </c>
      <c r="I364" s="1" t="s">
        <v>572</v>
      </c>
      <c r="J364" s="1" t="s">
        <v>573</v>
      </c>
      <c r="K364" s="17">
        <v>5566.3</v>
      </c>
      <c r="L364" s="17">
        <v>0</v>
      </c>
      <c r="M364" s="17">
        <v>9.66</v>
      </c>
      <c r="N364" s="17">
        <v>161311.41</v>
      </c>
      <c r="O36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161311.37400000001</v>
      </c>
      <c r="P364" s="17">
        <f>Таблица82343[[#This Row],[Начисленовзносов  расчетное]]-Таблица82343[[#This Row],[Начислено взносов по отчету УК, руб,]]</f>
        <v>-3.599999999278225E-2</v>
      </c>
      <c r="Q364" s="49">
        <v>183315.93</v>
      </c>
      <c r="R364" s="22">
        <f>Таблица82343[[#This Row],[ПОСТУПИЛО ВЗНОСОВ ПО БАНКОВСКОЙ ВЫПИСКЕ]]-Таблица82343[[#This Row],[Оплачено пени, руб,]]</f>
        <v>182613.53999999998</v>
      </c>
      <c r="S364" s="17">
        <f t="shared" si="6"/>
        <v>-20470.919999999976</v>
      </c>
      <c r="T364" s="17">
        <v>1533.6</v>
      </c>
      <c r="U364" s="17">
        <v>702.39</v>
      </c>
      <c r="V364" s="17">
        <v>3000.61</v>
      </c>
      <c r="W364" s="17">
        <v>0</v>
      </c>
      <c r="X364" s="17">
        <v>0</v>
      </c>
      <c r="Y364" s="17">
        <v>0</v>
      </c>
      <c r="Z364" s="17">
        <v>0</v>
      </c>
      <c r="AA364" s="22">
        <v>2566514.06</v>
      </c>
      <c r="AB364" s="16">
        <v>2380197.52</v>
      </c>
      <c r="AC364" s="17">
        <v>2566514.06</v>
      </c>
      <c r="AD364" s="17">
        <v>0</v>
      </c>
      <c r="AE364" s="3"/>
      <c r="AF364" s="1" t="s">
        <v>1020</v>
      </c>
      <c r="AG364" s="1">
        <v>2380197.52</v>
      </c>
    </row>
    <row r="365" spans="2:33" ht="45">
      <c r="B365" s="2" t="s">
        <v>1802</v>
      </c>
      <c r="C365" s="1" t="s">
        <v>1023</v>
      </c>
      <c r="D365" s="1" t="s">
        <v>33</v>
      </c>
      <c r="E365" s="1" t="s">
        <v>342</v>
      </c>
      <c r="F365" s="1" t="s">
        <v>343</v>
      </c>
      <c r="G365" s="1" t="s">
        <v>1024</v>
      </c>
      <c r="I365" s="30" t="s">
        <v>349</v>
      </c>
      <c r="J365" s="30" t="s">
        <v>350</v>
      </c>
      <c r="K365" s="31">
        <v>3897.9</v>
      </c>
      <c r="L365" s="31">
        <v>1295</v>
      </c>
      <c r="M365" s="31">
        <v>9.66</v>
      </c>
      <c r="N365" s="17">
        <v>150490.23000000001</v>
      </c>
      <c r="O36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150490.242</v>
      </c>
      <c r="P365" s="17">
        <f>Таблица82343[[#This Row],[Начисленовзносов  расчетное]]-Таблица82343[[#This Row],[Начислено взносов по отчету УК, руб,]]</f>
        <v>1.1999999987892807E-2</v>
      </c>
      <c r="Q365" s="17">
        <v>166912.34</v>
      </c>
      <c r="R365" s="22">
        <f>Таблица82343[[#This Row],[ПОСТУПИЛО ВЗНОСОВ ПО БАНКОВСКОЙ ВЫПИСКЕ]]-Таблица82343[[#This Row],[Оплачено пени, руб,]]</f>
        <v>165697.09</v>
      </c>
      <c r="S365" s="17">
        <f t="shared" si="6"/>
        <v>98.470000000015716</v>
      </c>
      <c r="T365" s="17">
        <v>16520.580000000002</v>
      </c>
      <c r="U365" s="17">
        <v>1215.25</v>
      </c>
      <c r="V365" s="17">
        <v>12494.12</v>
      </c>
      <c r="W365" s="17">
        <v>0</v>
      </c>
      <c r="X365" s="17">
        <v>0</v>
      </c>
      <c r="Y365" s="17">
        <v>0</v>
      </c>
      <c r="Z365" s="17">
        <v>0</v>
      </c>
      <c r="AA365" s="22">
        <v>1814211.3599999999</v>
      </c>
      <c r="AB365" s="16">
        <v>1634804.9</v>
      </c>
      <c r="AC365" s="17">
        <v>1814211.36</v>
      </c>
      <c r="AD365" s="17">
        <v>0</v>
      </c>
      <c r="AE365" s="3"/>
      <c r="AF365" s="1" t="s">
        <v>1023</v>
      </c>
      <c r="AG365" s="1">
        <v>1634804.9</v>
      </c>
    </row>
    <row r="366" spans="2:33" ht="30">
      <c r="B366" s="2" t="s">
        <v>1802</v>
      </c>
      <c r="C366" s="1" t="s">
        <v>1025</v>
      </c>
      <c r="D366" s="1" t="s">
        <v>83</v>
      </c>
      <c r="E366" s="1" t="s">
        <v>851</v>
      </c>
      <c r="F366" s="1" t="s">
        <v>852</v>
      </c>
      <c r="G366" s="1" t="s">
        <v>459</v>
      </c>
      <c r="I366" s="1" t="s">
        <v>180</v>
      </c>
      <c r="J366" s="1" t="s">
        <v>181</v>
      </c>
      <c r="K366" s="17">
        <v>5605.8</v>
      </c>
      <c r="L366" s="17">
        <v>0</v>
      </c>
      <c r="M366" s="17">
        <v>9.66</v>
      </c>
      <c r="N366" s="17">
        <v>162456.03</v>
      </c>
      <c r="O3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162456.084</v>
      </c>
      <c r="P366" s="17">
        <f>Таблица82343[[#This Row],[Начисленовзносов  расчетное]]-Таблица82343[[#This Row],[Начислено взносов по отчету УК, руб,]]</f>
        <v>5.400000000372529E-2</v>
      </c>
      <c r="Q366" s="17">
        <v>153454.76999999999</v>
      </c>
      <c r="R366" s="22">
        <f>Таблица82343[[#This Row],[ПОСТУПИЛО ВЗНОСОВ ПО БАНКОВСКОЙ ВЫПИСКЕ]]-Таблица82343[[#This Row],[Оплачено пени, руб,]]</f>
        <v>153454.76999999999</v>
      </c>
      <c r="S366" s="17">
        <f t="shared" si="6"/>
        <v>29021.19000000001</v>
      </c>
      <c r="T366" s="17">
        <v>20019.93</v>
      </c>
      <c r="U366" s="17">
        <v>0</v>
      </c>
      <c r="V366" s="17">
        <v>2902.35</v>
      </c>
      <c r="W366" s="17">
        <v>0</v>
      </c>
      <c r="X366" s="17">
        <v>0</v>
      </c>
      <c r="Y366" s="17">
        <v>0</v>
      </c>
      <c r="Z366" s="17">
        <v>0</v>
      </c>
      <c r="AA366" s="22">
        <v>2468835.7800000003</v>
      </c>
      <c r="AB366" s="16">
        <v>2312478.66</v>
      </c>
      <c r="AC366" s="17">
        <v>2468835.7799999998</v>
      </c>
      <c r="AD366" s="17">
        <v>0</v>
      </c>
      <c r="AE366" s="3"/>
      <c r="AF366" s="1" t="s">
        <v>1025</v>
      </c>
      <c r="AG366" s="1">
        <v>2312478.66</v>
      </c>
    </row>
    <row r="367" spans="2:33" ht="30">
      <c r="B367" s="2" t="s">
        <v>1802</v>
      </c>
      <c r="C367" s="1" t="s">
        <v>1026</v>
      </c>
      <c r="D367" s="1" t="s">
        <v>83</v>
      </c>
      <c r="E367" s="1" t="s">
        <v>851</v>
      </c>
      <c r="F367" s="1" t="s">
        <v>852</v>
      </c>
      <c r="G367" s="1" t="s">
        <v>89</v>
      </c>
      <c r="I367" s="1" t="s">
        <v>180</v>
      </c>
      <c r="J367" s="1" t="s">
        <v>181</v>
      </c>
      <c r="K367" s="17">
        <v>5614</v>
      </c>
      <c r="L367" s="17">
        <v>0</v>
      </c>
      <c r="M367" s="17">
        <v>9.66</v>
      </c>
      <c r="N367" s="17">
        <v>162693.69</v>
      </c>
      <c r="O3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162693.72</v>
      </c>
      <c r="P367" s="17">
        <f>Таблица82343[[#This Row],[Начисленовзносов  расчетное]]-Таблица82343[[#This Row],[Начислено взносов по отчету УК, руб,]]</f>
        <v>2.9999999998835847E-2</v>
      </c>
      <c r="Q367" s="17">
        <v>143800.75</v>
      </c>
      <c r="R367" s="22">
        <f>Таблица82343[[#This Row],[ПОСТУПИЛО ВЗНОСОВ ПО БАНКОВСКОЙ ВЫПИСКЕ]]-Таблица82343[[#This Row],[Оплачено пени, руб,]]</f>
        <v>143800.75</v>
      </c>
      <c r="S367" s="17">
        <f t="shared" si="6"/>
        <v>42481.97</v>
      </c>
      <c r="T367" s="17">
        <v>23589.03</v>
      </c>
      <c r="U367" s="17">
        <v>0</v>
      </c>
      <c r="V367" s="17">
        <v>1730.53</v>
      </c>
      <c r="W367" s="17">
        <v>0</v>
      </c>
      <c r="X367" s="17">
        <v>0</v>
      </c>
      <c r="Y367" s="17">
        <v>0</v>
      </c>
      <c r="Z367" s="17">
        <v>0</v>
      </c>
      <c r="AA367" s="22">
        <v>1512113.81</v>
      </c>
      <c r="AB367" s="16">
        <v>1366582.53</v>
      </c>
      <c r="AC367" s="17">
        <v>1512113.81</v>
      </c>
      <c r="AD367" s="17">
        <v>0</v>
      </c>
      <c r="AE367" s="3"/>
      <c r="AF367" s="1" t="s">
        <v>1026</v>
      </c>
      <c r="AG367" s="1">
        <v>1366582.53</v>
      </c>
    </row>
    <row r="368" spans="2:33" ht="30">
      <c r="B368" s="2" t="s">
        <v>1802</v>
      </c>
      <c r="C368" s="1" t="s">
        <v>1027</v>
      </c>
      <c r="D368" s="1" t="s">
        <v>33</v>
      </c>
      <c r="E368" s="1" t="s">
        <v>1028</v>
      </c>
      <c r="F368" s="1" t="s">
        <v>1029</v>
      </c>
      <c r="G368" s="1" t="s">
        <v>36</v>
      </c>
      <c r="I368" s="1" t="s">
        <v>1030</v>
      </c>
      <c r="J368" s="1" t="s">
        <v>1031</v>
      </c>
      <c r="K368" s="17">
        <v>4589.8999999999996</v>
      </c>
      <c r="L368" s="17">
        <v>850.1</v>
      </c>
      <c r="M368" s="17">
        <v>10.039999999999999</v>
      </c>
      <c r="N368" s="17">
        <v>163853</v>
      </c>
      <c r="O3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163852.79999999999</v>
      </c>
      <c r="P368" s="17">
        <f>Таблица82343[[#This Row],[Начисленовзносов  расчетное]]-Таблица82343[[#This Row],[Начислено взносов по отчету УК, руб,]]</f>
        <v>-0.20000000001164153</v>
      </c>
      <c r="Q368" s="17">
        <v>197098.55</v>
      </c>
      <c r="R368" s="22">
        <f>Таблица82343[[#This Row],[ПОСТУПИЛО ВЗНОСОВ ПО БАНКОВСКОЙ ВЫПИСКЕ]]-Таблица82343[[#This Row],[Оплачено пени, руб,]]</f>
        <v>197098.55</v>
      </c>
      <c r="S368" s="17">
        <f t="shared" si="6"/>
        <v>-33245.549999999988</v>
      </c>
      <c r="T368" s="17">
        <v>0</v>
      </c>
      <c r="U368" s="17">
        <v>0</v>
      </c>
      <c r="V368" s="17">
        <v>3232.5</v>
      </c>
      <c r="W368" s="17">
        <v>0</v>
      </c>
      <c r="X368" s="17">
        <v>0</v>
      </c>
      <c r="Y368" s="17">
        <v>0</v>
      </c>
      <c r="Z368" s="17">
        <v>0</v>
      </c>
      <c r="AA368" s="22">
        <v>2778873.6599999997</v>
      </c>
      <c r="AB368" s="16">
        <v>2578542.61</v>
      </c>
      <c r="AC368" s="17">
        <v>2778873.66</v>
      </c>
      <c r="AD368" s="17">
        <v>0</v>
      </c>
      <c r="AE368" s="3"/>
      <c r="AF368" s="1" t="s">
        <v>1027</v>
      </c>
      <c r="AG368" s="1">
        <v>2578542.61</v>
      </c>
    </row>
    <row r="369" spans="2:33" ht="30">
      <c r="B369" s="2" t="s">
        <v>1802</v>
      </c>
      <c r="C369" s="1" t="s">
        <v>1032</v>
      </c>
      <c r="D369" s="1" t="s">
        <v>83</v>
      </c>
      <c r="E369" s="1" t="s">
        <v>385</v>
      </c>
      <c r="F369" s="1" t="s">
        <v>224</v>
      </c>
      <c r="G369" s="1" t="s">
        <v>1033</v>
      </c>
      <c r="I369" s="1" t="s">
        <v>226</v>
      </c>
      <c r="J369" s="1" t="s">
        <v>227</v>
      </c>
      <c r="K369" s="17">
        <v>5655.1</v>
      </c>
      <c r="L369" s="17">
        <v>0</v>
      </c>
      <c r="M369" s="17">
        <v>9.66</v>
      </c>
      <c r="N369" s="17">
        <v>163884.75</v>
      </c>
      <c r="O3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163884.79800000004</v>
      </c>
      <c r="P369" s="17">
        <f>Таблица82343[[#This Row],[Начисленовзносов  расчетное]]-Таблица82343[[#This Row],[Начислено взносов по отчету УК, руб,]]</f>
        <v>4.8000000038882717E-2</v>
      </c>
      <c r="Q369" s="17">
        <v>161699.04999999999</v>
      </c>
      <c r="R369" s="22">
        <f>Таблица82343[[#This Row],[ПОСТУПИЛО ВЗНОСОВ ПО БАНКОВСКОЙ ВЫПИСКЕ]]-Таблица82343[[#This Row],[Оплачено пени, руб,]]</f>
        <v>161699.04999999999</v>
      </c>
      <c r="S369" s="17">
        <f t="shared" si="6"/>
        <v>8176.840000000012</v>
      </c>
      <c r="T369" s="17">
        <v>5991.14</v>
      </c>
      <c r="U369" s="17">
        <v>0</v>
      </c>
      <c r="V369" s="17">
        <v>2719.3</v>
      </c>
      <c r="W369" s="17">
        <v>0</v>
      </c>
      <c r="X369" s="17">
        <v>0</v>
      </c>
      <c r="Y369" s="17">
        <v>0</v>
      </c>
      <c r="Z369" s="17">
        <v>5522.44</v>
      </c>
      <c r="AA369" s="22">
        <v>2321721.81</v>
      </c>
      <c r="AB369" s="16">
        <v>2162825.9</v>
      </c>
      <c r="AC369" s="17">
        <v>2321721.81</v>
      </c>
      <c r="AD369" s="17">
        <v>0</v>
      </c>
      <c r="AE369" s="3"/>
      <c r="AF369" s="1" t="s">
        <v>1032</v>
      </c>
      <c r="AG369" s="1">
        <v>2162825.9</v>
      </c>
    </row>
    <row r="370" spans="2:33" ht="30">
      <c r="B370" s="2" t="s">
        <v>1802</v>
      </c>
      <c r="C370" s="1" t="s">
        <v>1034</v>
      </c>
      <c r="D370" s="1" t="s">
        <v>33</v>
      </c>
      <c r="E370" s="1" t="s">
        <v>666</v>
      </c>
      <c r="F370" s="1" t="s">
        <v>667</v>
      </c>
      <c r="G370" s="1" t="s">
        <v>125</v>
      </c>
      <c r="I370" s="1" t="s">
        <v>195</v>
      </c>
      <c r="J370" s="1" t="s">
        <v>51</v>
      </c>
      <c r="K370" s="17">
        <v>2554.6</v>
      </c>
      <c r="L370" s="17">
        <v>0</v>
      </c>
      <c r="M370" s="17">
        <v>9.66</v>
      </c>
      <c r="N370" s="17">
        <v>74032.259999999995</v>
      </c>
      <c r="O37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74032.30799999999</v>
      </c>
      <c r="P370" s="17">
        <f>Таблица82343[[#This Row],[Начисленовзносов  расчетное]]-Таблица82343[[#This Row],[Начислено взносов по отчету УК, руб,]]</f>
        <v>4.7999999995226972E-2</v>
      </c>
      <c r="Q370" s="49">
        <v>92396.12</v>
      </c>
      <c r="R370" s="22">
        <f>Таблица82343[[#This Row],[ПОСТУПИЛО ВЗНОСОВ ПО БАНКОВСКОЙ ВЫПИСКЕ]]-Таблица82343[[#This Row],[Оплачено пени, руб,]]</f>
        <v>92395.849999999991</v>
      </c>
      <c r="S370" s="17">
        <f t="shared" si="6"/>
        <v>-10920.909999999996</v>
      </c>
      <c r="T370" s="17">
        <v>7442.95</v>
      </c>
      <c r="U370" s="17">
        <v>0.27</v>
      </c>
      <c r="V370" s="17">
        <v>2586.6799999999998</v>
      </c>
      <c r="W370" s="17">
        <v>0</v>
      </c>
      <c r="X370" s="17">
        <v>0</v>
      </c>
      <c r="Y370" s="17">
        <v>0</v>
      </c>
      <c r="Z370" s="17">
        <v>0</v>
      </c>
      <c r="AA370" s="22">
        <v>2165807.37</v>
      </c>
      <c r="AB370" s="16">
        <v>2070824.57</v>
      </c>
      <c r="AC370" s="17">
        <v>2165807.37</v>
      </c>
      <c r="AD370" s="17">
        <v>0</v>
      </c>
      <c r="AE370" s="3"/>
      <c r="AF370" s="1" t="s">
        <v>1034</v>
      </c>
      <c r="AG370" s="1">
        <v>2070824.57</v>
      </c>
    </row>
    <row r="371" spans="2:33" ht="30">
      <c r="B371" s="2" t="s">
        <v>1802</v>
      </c>
      <c r="C371" s="1" t="s">
        <v>1035</v>
      </c>
      <c r="D371" s="1" t="s">
        <v>83</v>
      </c>
      <c r="E371" s="1" t="s">
        <v>313</v>
      </c>
      <c r="F371" s="1" t="s">
        <v>314</v>
      </c>
      <c r="G371" s="1" t="s">
        <v>1036</v>
      </c>
      <c r="I371" s="1" t="s">
        <v>226</v>
      </c>
      <c r="J371" s="1" t="s">
        <v>227</v>
      </c>
      <c r="K371" s="17">
        <v>5671.1</v>
      </c>
      <c r="L371" s="17">
        <v>0</v>
      </c>
      <c r="M371" s="17">
        <v>9.66</v>
      </c>
      <c r="N371" s="17">
        <v>164348.46</v>
      </c>
      <c r="O3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164348.47800000003</v>
      </c>
      <c r="P371" s="17">
        <f>Таблица82343[[#This Row],[Начисленовзносов  расчетное]]-Таблица82343[[#This Row],[Начислено взносов по отчету УК, руб,]]</f>
        <v>1.8000000040046871E-2</v>
      </c>
      <c r="Q371" s="17">
        <v>160058</v>
      </c>
      <c r="R371" s="22">
        <f>Таблица82343[[#This Row],[ПОСТУПИЛО ВЗНОСОВ ПО БАНКОВСКОЙ ВЫПИСКЕ]]-Таблица82343[[#This Row],[Оплачено пени, руб,]]</f>
        <v>160058</v>
      </c>
      <c r="S371" s="17">
        <f t="shared" si="6"/>
        <v>17501.899999999994</v>
      </c>
      <c r="T371" s="17">
        <v>13211.44</v>
      </c>
      <c r="U371" s="17">
        <v>0</v>
      </c>
      <c r="V371" s="17">
        <v>3243.87</v>
      </c>
      <c r="W371" s="17">
        <v>0</v>
      </c>
      <c r="X371" s="17">
        <v>0</v>
      </c>
      <c r="Y371" s="17">
        <v>0</v>
      </c>
      <c r="Z371" s="17">
        <v>0</v>
      </c>
      <c r="AA371" s="22">
        <v>2747357.79</v>
      </c>
      <c r="AB371" s="16">
        <v>2584055.92</v>
      </c>
      <c r="AC371" s="17">
        <v>2747357.79</v>
      </c>
      <c r="AD371" s="17">
        <v>0</v>
      </c>
      <c r="AE371" s="3"/>
      <c r="AF371" s="1" t="s">
        <v>1035</v>
      </c>
      <c r="AG371" s="1">
        <v>2584055.92</v>
      </c>
    </row>
    <row r="372" spans="2:33" ht="30">
      <c r="B372" s="2" t="s">
        <v>1802</v>
      </c>
      <c r="C372" s="1" t="s">
        <v>1037</v>
      </c>
      <c r="D372" s="1" t="s">
        <v>83</v>
      </c>
      <c r="E372" s="1" t="s">
        <v>183</v>
      </c>
      <c r="F372" s="1" t="s">
        <v>184</v>
      </c>
      <c r="G372" s="1" t="s">
        <v>1038</v>
      </c>
      <c r="I372" s="1" t="s">
        <v>180</v>
      </c>
      <c r="J372" s="1" t="s">
        <v>181</v>
      </c>
      <c r="K372" s="17">
        <v>5568</v>
      </c>
      <c r="L372" s="17">
        <v>128.80000000000001</v>
      </c>
      <c r="M372" s="17">
        <v>9.66</v>
      </c>
      <c r="N372" s="17">
        <v>165093.39000000001</v>
      </c>
      <c r="O3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165093.26400000002</v>
      </c>
      <c r="P372" s="17">
        <f>Таблица82343[[#This Row],[Начисленовзносов  расчетное]]-Таблица82343[[#This Row],[Начислено взносов по отчету УК, руб,]]</f>
        <v>-0.12599999998928979</v>
      </c>
      <c r="Q372" s="17">
        <v>158753.88</v>
      </c>
      <c r="R372" s="22">
        <f>Таблица82343[[#This Row],[ПОСТУПИЛО ВЗНОСОВ ПО БАНКОВСКОЙ ВЫПИСКЕ]]-Таблица82343[[#This Row],[Оплачено пени, руб,]]</f>
        <v>158753.88</v>
      </c>
      <c r="S372" s="17">
        <f t="shared" si="6"/>
        <v>10323.220000000008</v>
      </c>
      <c r="T372" s="17">
        <v>3983.71</v>
      </c>
      <c r="U372" s="17">
        <v>0</v>
      </c>
      <c r="V372" s="17">
        <v>3837.85</v>
      </c>
      <c r="W372" s="17">
        <v>0</v>
      </c>
      <c r="X372" s="17">
        <v>0</v>
      </c>
      <c r="Y372" s="17">
        <v>0</v>
      </c>
      <c r="Z372" s="17">
        <v>0</v>
      </c>
      <c r="AA372" s="22">
        <v>3227630.7</v>
      </c>
      <c r="AB372" s="16">
        <v>3065038.97</v>
      </c>
      <c r="AC372" s="17">
        <v>3227630.7</v>
      </c>
      <c r="AD372" s="17">
        <v>0</v>
      </c>
      <c r="AE372" s="3"/>
      <c r="AF372" s="1" t="s">
        <v>1037</v>
      </c>
      <c r="AG372" s="1">
        <v>3065038.97</v>
      </c>
    </row>
    <row r="373" spans="2:33" ht="30">
      <c r="B373" s="2" t="s">
        <v>1802</v>
      </c>
      <c r="C373" s="1" t="s">
        <v>1039</v>
      </c>
      <c r="D373" s="1" t="s">
        <v>83</v>
      </c>
      <c r="E373" s="1" t="s">
        <v>385</v>
      </c>
      <c r="F373" s="1" t="s">
        <v>224</v>
      </c>
      <c r="G373" s="1" t="s">
        <v>1040</v>
      </c>
      <c r="I373" s="1" t="s">
        <v>180</v>
      </c>
      <c r="J373" s="1" t="s">
        <v>181</v>
      </c>
      <c r="K373" s="17">
        <v>5715.9</v>
      </c>
      <c r="L373" s="17">
        <v>0</v>
      </c>
      <c r="M373" s="17">
        <v>9.66</v>
      </c>
      <c r="N373" s="17">
        <v>165646.76999999999</v>
      </c>
      <c r="O37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165646.78199999998</v>
      </c>
      <c r="P373" s="17">
        <f>Таблица82343[[#This Row],[Начисленовзносов  расчетное]]-Таблица82343[[#This Row],[Начислено взносов по отчету УК, руб,]]</f>
        <v>1.1999999987892807E-2</v>
      </c>
      <c r="Q373" s="17">
        <v>192680.61</v>
      </c>
      <c r="R373" s="22">
        <f>Таблица82343[[#This Row],[ПОСТУПИЛО ВЗНОСОВ ПО БАНКОВСКОЙ ВЫПИСКЕ]]-Таблица82343[[#This Row],[Оплачено пени, руб,]]</f>
        <v>192680.61</v>
      </c>
      <c r="S373" s="17">
        <f t="shared" si="6"/>
        <v>-13238.289999999997</v>
      </c>
      <c r="T373" s="17">
        <v>13795.55</v>
      </c>
      <c r="U373" s="17">
        <v>0</v>
      </c>
      <c r="V373" s="17">
        <v>427.91</v>
      </c>
      <c r="W373" s="17">
        <v>0</v>
      </c>
      <c r="X373" s="17">
        <v>0</v>
      </c>
      <c r="Y373" s="17">
        <v>0</v>
      </c>
      <c r="Z373" s="17">
        <v>4971.9799999999996</v>
      </c>
      <c r="AA373" s="22">
        <v>1131075.72</v>
      </c>
      <c r="AB373" s="16">
        <v>942939.18</v>
      </c>
      <c r="AC373" s="17">
        <v>1131075.72</v>
      </c>
      <c r="AD373" s="17">
        <v>0</v>
      </c>
      <c r="AE373" s="3"/>
      <c r="AF373" s="1" t="s">
        <v>1039</v>
      </c>
      <c r="AG373" s="1">
        <v>942939.18</v>
      </c>
    </row>
    <row r="374" spans="2:33" ht="30">
      <c r="B374" s="2" t="s">
        <v>1802</v>
      </c>
      <c r="C374" s="1" t="s">
        <v>1041</v>
      </c>
      <c r="D374" s="1" t="s">
        <v>83</v>
      </c>
      <c r="E374" s="1" t="s">
        <v>313</v>
      </c>
      <c r="F374" s="1" t="s">
        <v>314</v>
      </c>
      <c r="G374" s="1" t="s">
        <v>335</v>
      </c>
      <c r="I374" s="1" t="s">
        <v>226</v>
      </c>
      <c r="J374" s="1" t="s">
        <v>227</v>
      </c>
      <c r="K374" s="17">
        <v>5748.4</v>
      </c>
      <c r="L374" s="17">
        <v>0</v>
      </c>
      <c r="M374" s="17">
        <v>9.66</v>
      </c>
      <c r="N374" s="17">
        <v>166588.68</v>
      </c>
      <c r="O3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166588.63199999998</v>
      </c>
      <c r="P374" s="17">
        <f>Таблица82343[[#This Row],[Начисленовзносов  расчетное]]-Таблица82343[[#This Row],[Начислено взносов по отчету УК, руб,]]</f>
        <v>-4.8000000009778887E-2</v>
      </c>
      <c r="Q374" s="17">
        <v>148263.85999999999</v>
      </c>
      <c r="R374" s="22">
        <f>Таблица82343[[#This Row],[ПОСТУПИЛО ВЗНОСОВ ПО БАНКОВСКОЙ ВЫПИСКЕ]]-Таблица82343[[#This Row],[Оплачено пени, руб,]]</f>
        <v>148263.85999999999</v>
      </c>
      <c r="S374" s="17">
        <f t="shared" si="6"/>
        <v>28195.150000000009</v>
      </c>
      <c r="T374" s="17">
        <v>9870.33</v>
      </c>
      <c r="U374" s="17">
        <v>0</v>
      </c>
      <c r="V374" s="17">
        <v>3142.22</v>
      </c>
      <c r="W374" s="17">
        <v>0</v>
      </c>
      <c r="X374" s="17">
        <v>0</v>
      </c>
      <c r="Y374" s="17">
        <v>0</v>
      </c>
      <c r="Z374" s="17">
        <v>0</v>
      </c>
      <c r="AA374" s="22">
        <v>2653570.39</v>
      </c>
      <c r="AB374" s="16">
        <v>2502164.31</v>
      </c>
      <c r="AC374" s="17">
        <v>2653570.39</v>
      </c>
      <c r="AD374" s="17">
        <v>0</v>
      </c>
      <c r="AE374" s="3"/>
      <c r="AF374" s="1" t="s">
        <v>1041</v>
      </c>
      <c r="AG374" s="1">
        <v>2502164.31</v>
      </c>
    </row>
    <row r="375" spans="2:33" ht="60">
      <c r="B375" s="2" t="s">
        <v>1802</v>
      </c>
      <c r="C375" s="1" t="s">
        <v>1042</v>
      </c>
      <c r="D375" s="1" t="s">
        <v>33</v>
      </c>
      <c r="E375" s="1" t="s">
        <v>814</v>
      </c>
      <c r="F375" s="1" t="s">
        <v>815</v>
      </c>
      <c r="G375" s="1" t="s">
        <v>1043</v>
      </c>
      <c r="I375" s="1" t="s">
        <v>325</v>
      </c>
      <c r="J375" s="1" t="s">
        <v>326</v>
      </c>
      <c r="K375" s="17">
        <v>5764.9</v>
      </c>
      <c r="L375" s="17">
        <v>0</v>
      </c>
      <c r="M375" s="17">
        <v>9.66</v>
      </c>
      <c r="N375" s="17">
        <v>167066.88</v>
      </c>
      <c r="O3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167066.80199999997</v>
      </c>
      <c r="P375" s="17">
        <f>Таблица82343[[#This Row],[Начисленовзносов  расчетное]]-Таблица82343[[#This Row],[Начислено взносов по отчету УК, руб,]]</f>
        <v>-7.8000000037718564E-2</v>
      </c>
      <c r="Q375" s="17">
        <v>147328.88</v>
      </c>
      <c r="R375" s="22">
        <f>Таблица82343[[#This Row],[ПОСТУПИЛО ВЗНОСОВ ПО БАНКОВСКОЙ ВЫПИСКЕ]]-Таблица82343[[#This Row],[Оплачено пени, руб,]]</f>
        <v>147235.59</v>
      </c>
      <c r="S375" s="17">
        <f t="shared" si="6"/>
        <v>19884.630000000008</v>
      </c>
      <c r="T375" s="44">
        <v>146.63</v>
      </c>
      <c r="U375" s="47">
        <v>93.29</v>
      </c>
      <c r="V375" s="17">
        <v>0</v>
      </c>
      <c r="W375" s="17">
        <v>0</v>
      </c>
      <c r="X375" s="17">
        <v>0</v>
      </c>
      <c r="Y375" s="17">
        <v>3683000</v>
      </c>
      <c r="Z375" s="17">
        <v>12050.62</v>
      </c>
      <c r="AA375" s="22">
        <v>340976.05999999971</v>
      </c>
      <c r="AB375" s="16">
        <v>3888697.8</v>
      </c>
      <c r="AC375" s="17">
        <v>340976.06</v>
      </c>
      <c r="AD375" s="17">
        <v>0</v>
      </c>
      <c r="AE375" s="3"/>
      <c r="AF375" s="1" t="s">
        <v>1042</v>
      </c>
      <c r="AG375" s="1">
        <v>3888697.8</v>
      </c>
    </row>
    <row r="376" spans="2:33" ht="30">
      <c r="B376" s="2" t="s">
        <v>1802</v>
      </c>
      <c r="C376" s="1" t="s">
        <v>1044</v>
      </c>
      <c r="D376" s="1" t="s">
        <v>33</v>
      </c>
      <c r="E376" s="1" t="s">
        <v>84</v>
      </c>
      <c r="F376" s="1" t="s">
        <v>633</v>
      </c>
      <c r="G376" s="1" t="s">
        <v>465</v>
      </c>
      <c r="I376" s="1" t="s">
        <v>195</v>
      </c>
      <c r="J376" s="1" t="s">
        <v>51</v>
      </c>
      <c r="K376" s="17">
        <v>2587.1999999999998</v>
      </c>
      <c r="L376" s="17">
        <v>0</v>
      </c>
      <c r="M376" s="17">
        <v>9.66</v>
      </c>
      <c r="N376" s="146">
        <v>74977.08</v>
      </c>
      <c r="O37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74977.055999999997</v>
      </c>
      <c r="P376" s="17">
        <f>Таблица82343[[#This Row],[Начисленовзносов  расчетное]]-Таблица82343[[#This Row],[Начислено взносов по отчету УК, руб,]]</f>
        <v>-2.4000000004889444E-2</v>
      </c>
      <c r="Q376" s="17">
        <v>76299.23</v>
      </c>
      <c r="R376" s="22">
        <f>Таблица82343[[#This Row],[ПОСТУПИЛО ВЗНОСОВ ПО БАНКОВСКОЙ ВЫПИСКЕ]]-Таблица82343[[#This Row],[Оплачено пени, руб,]]</f>
        <v>74926.39</v>
      </c>
      <c r="S376" s="17">
        <f t="shared" si="6"/>
        <v>7476.3200000000015</v>
      </c>
      <c r="T376" s="146">
        <v>8798.4699999999993</v>
      </c>
      <c r="U376" s="147">
        <v>1372.84</v>
      </c>
      <c r="V376" s="17">
        <v>0</v>
      </c>
      <c r="W376" s="17">
        <v>0</v>
      </c>
      <c r="X376" s="17">
        <v>0</v>
      </c>
      <c r="Y376" s="17">
        <v>0</v>
      </c>
      <c r="Z376" s="17">
        <v>0</v>
      </c>
      <c r="AA376" s="22">
        <v>1034491.96</v>
      </c>
      <c r="AB376" s="16">
        <v>958192.73</v>
      </c>
      <c r="AC376" s="17">
        <v>1034491.96</v>
      </c>
      <c r="AD376" s="17">
        <v>0</v>
      </c>
      <c r="AE376" s="3"/>
      <c r="AF376" s="1" t="s">
        <v>1044</v>
      </c>
      <c r="AG376" s="1">
        <v>958192.73</v>
      </c>
    </row>
    <row r="377" spans="2:33" ht="30">
      <c r="B377" s="2" t="s">
        <v>1802</v>
      </c>
      <c r="C377" s="1" t="s">
        <v>1045</v>
      </c>
      <c r="D377" s="1" t="s">
        <v>33</v>
      </c>
      <c r="E377" s="1" t="s">
        <v>362</v>
      </c>
      <c r="F377" s="1" t="s">
        <v>363</v>
      </c>
      <c r="G377" s="1" t="s">
        <v>446</v>
      </c>
      <c r="I377" s="30" t="s">
        <v>349</v>
      </c>
      <c r="J377" s="30" t="s">
        <v>350</v>
      </c>
      <c r="K377" s="17">
        <v>5140.3999999999996</v>
      </c>
      <c r="L377" s="17">
        <v>638.5</v>
      </c>
      <c r="M377" s="17">
        <v>9.66</v>
      </c>
      <c r="N377" s="17">
        <v>167472.6</v>
      </c>
      <c r="O3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167472.52199999997</v>
      </c>
      <c r="P377" s="17">
        <f>Таблица82343[[#This Row],[Начисленовзносов  расчетное]]-Таблица82343[[#This Row],[Начислено взносов по отчету УК, руб,]]</f>
        <v>-7.8000000037718564E-2</v>
      </c>
      <c r="Q377" s="17">
        <v>166628.89000000001</v>
      </c>
      <c r="R377" s="22">
        <f>Таблица82343[[#This Row],[ПОСТУПИЛО ВЗНОСОВ ПО БАНКОВСКОЙ ВЫПИСКЕ]]-Таблица82343[[#This Row],[Оплачено пени, руб,]]</f>
        <v>166568.32000000001</v>
      </c>
      <c r="S377" s="17">
        <f t="shared" si="6"/>
        <v>7409.2099999999991</v>
      </c>
      <c r="T377" s="17">
        <v>6565.5</v>
      </c>
      <c r="U377" s="17">
        <v>60.57</v>
      </c>
      <c r="V377" s="17">
        <v>5341.37</v>
      </c>
      <c r="W377" s="17">
        <v>0</v>
      </c>
      <c r="X377" s="17">
        <v>0</v>
      </c>
      <c r="Y377" s="17">
        <v>4559540.17</v>
      </c>
      <c r="Z377" s="17">
        <v>0</v>
      </c>
      <c r="AA377" s="22">
        <v>728479.93999999948</v>
      </c>
      <c r="AB377" s="16">
        <v>5116049.8499999996</v>
      </c>
      <c r="AC377" s="17">
        <v>728479.94</v>
      </c>
      <c r="AD377" s="17">
        <v>0</v>
      </c>
      <c r="AE377" s="3"/>
      <c r="AF377" s="1" t="s">
        <v>1045</v>
      </c>
      <c r="AG377" s="1">
        <v>5116049.8499999996</v>
      </c>
    </row>
    <row r="378" spans="2:33" ht="45">
      <c r="B378" s="2" t="s">
        <v>1802</v>
      </c>
      <c r="C378" s="1" t="s">
        <v>1046</v>
      </c>
      <c r="D378" s="1" t="s">
        <v>33</v>
      </c>
      <c r="E378" s="1" t="s">
        <v>1047</v>
      </c>
      <c r="F378" s="1" t="s">
        <v>1048</v>
      </c>
      <c r="G378" s="1" t="s">
        <v>75</v>
      </c>
      <c r="I378" s="1" t="s">
        <v>1818</v>
      </c>
      <c r="J378" s="1" t="s">
        <v>1819</v>
      </c>
      <c r="K378" s="17">
        <v>5152.5</v>
      </c>
      <c r="L378" s="17">
        <v>412.9</v>
      </c>
      <c r="M378" s="17">
        <v>10.039999999999999</v>
      </c>
      <c r="N378" s="17">
        <v>167629.85999999999</v>
      </c>
      <c r="O37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167629.84799999997</v>
      </c>
      <c r="P378" s="17">
        <f>Таблица82343[[#This Row],[Начисленовзносов  расчетное]]-Таблица82343[[#This Row],[Начислено взносов по отчету УК, руб,]]</f>
        <v>-1.2000000016996637E-2</v>
      </c>
      <c r="Q378" s="49">
        <v>200295.58</v>
      </c>
      <c r="R378" s="22">
        <f>Таблица82343[[#This Row],[ПОСТУПИЛО ВЗНОСОВ ПО БАНКОВСКОЙ ВЫПИСКЕ]]-Таблица82343[[#This Row],[Оплачено пени, руб,]]</f>
        <v>200295.58</v>
      </c>
      <c r="S378" s="17">
        <f t="shared" si="6"/>
        <v>-32665.72</v>
      </c>
      <c r="T378" s="17">
        <v>0</v>
      </c>
      <c r="U378" s="17">
        <v>0</v>
      </c>
      <c r="V378" s="49">
        <v>6627.29</v>
      </c>
      <c r="W378" s="17">
        <v>0</v>
      </c>
      <c r="X378" s="17">
        <v>0</v>
      </c>
      <c r="Y378" s="17">
        <v>0</v>
      </c>
      <c r="Z378" s="17">
        <v>0</v>
      </c>
      <c r="AA378" s="22">
        <v>5487387.2300000004</v>
      </c>
      <c r="AB378" s="16">
        <v>5280464.3600000003</v>
      </c>
      <c r="AC378" s="17">
        <v>5487387.2300000004</v>
      </c>
      <c r="AD378" s="17">
        <v>0</v>
      </c>
      <c r="AE378" s="3"/>
      <c r="AF378" s="1" t="s">
        <v>1046</v>
      </c>
      <c r="AG378" s="1">
        <v>5280464.3600000003</v>
      </c>
    </row>
    <row r="379" spans="2:33" ht="30">
      <c r="B379" s="2" t="s">
        <v>1802</v>
      </c>
      <c r="C379" s="1" t="s">
        <v>1049</v>
      </c>
      <c r="D379" s="1" t="s">
        <v>33</v>
      </c>
      <c r="E379" s="1" t="s">
        <v>1050</v>
      </c>
      <c r="F379" s="1" t="s">
        <v>1051</v>
      </c>
      <c r="G379" s="1" t="s">
        <v>1052</v>
      </c>
      <c r="I379" s="1" t="s">
        <v>1053</v>
      </c>
      <c r="J379" s="1">
        <v>2460122499</v>
      </c>
      <c r="K379" s="17">
        <v>5472.8</v>
      </c>
      <c r="L379" s="17">
        <v>312.89999999999998</v>
      </c>
      <c r="M379" s="17">
        <v>9.66</v>
      </c>
      <c r="N379" s="17">
        <v>167125.78</v>
      </c>
      <c r="O37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167669.58599999998</v>
      </c>
      <c r="P379" s="17">
        <f>Таблица82343[[#This Row],[Начисленовзносов  расчетное]]-Таблица82343[[#This Row],[Начислено взносов по отчету УК, руб,]]</f>
        <v>543.8059999999823</v>
      </c>
      <c r="Q379" s="49">
        <v>245914.96</v>
      </c>
      <c r="R379" s="22">
        <f>Таблица82343[[#This Row],[ПОСТУПИЛО ВЗНОСОВ ПО БАНКОВСКОЙ ВЫПИСКЕ]]-Таблица82343[[#This Row],[Оплачено пени, руб,]]</f>
        <v>244619.28999999998</v>
      </c>
      <c r="S379" s="17">
        <f t="shared" si="6"/>
        <v>-77085.919999999984</v>
      </c>
      <c r="T379" s="17">
        <v>1703.26</v>
      </c>
      <c r="U379" s="17">
        <v>1295.67</v>
      </c>
      <c r="V379" s="49">
        <v>6406.3</v>
      </c>
      <c r="W379" s="17">
        <v>0</v>
      </c>
      <c r="X379" s="17">
        <v>0</v>
      </c>
      <c r="Y379" s="17">
        <v>0</v>
      </c>
      <c r="Z379" s="17">
        <v>0</v>
      </c>
      <c r="AA379" s="22">
        <v>5351232.0299999993</v>
      </c>
      <c r="AB379" s="16">
        <v>5098910.7699999996</v>
      </c>
      <c r="AC379" s="17">
        <v>5351232.03</v>
      </c>
      <c r="AD379" s="17">
        <v>0</v>
      </c>
      <c r="AE379" s="3" t="s">
        <v>1054</v>
      </c>
      <c r="AF379" s="1" t="s">
        <v>1049</v>
      </c>
      <c r="AG379" s="1">
        <v>5098910.7699999996</v>
      </c>
    </row>
    <row r="380" spans="2:33" ht="30">
      <c r="B380" s="2" t="s">
        <v>1802</v>
      </c>
      <c r="C380" s="1" t="s">
        <v>1055</v>
      </c>
      <c r="D380" s="1" t="s">
        <v>83</v>
      </c>
      <c r="E380" s="1" t="s">
        <v>313</v>
      </c>
      <c r="F380" s="1" t="s">
        <v>314</v>
      </c>
      <c r="G380" s="1" t="s">
        <v>246</v>
      </c>
      <c r="I380" s="1" t="s">
        <v>226</v>
      </c>
      <c r="J380" s="1" t="s">
        <v>227</v>
      </c>
      <c r="K380" s="17">
        <v>5587.6</v>
      </c>
      <c r="L380" s="17">
        <v>218.6</v>
      </c>
      <c r="M380" s="17">
        <v>9.66</v>
      </c>
      <c r="N380" s="17">
        <v>168263.64</v>
      </c>
      <c r="O38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168263.67600000004</v>
      </c>
      <c r="P380" s="17">
        <f>Таблица82343[[#This Row],[Начисленовзносов  расчетное]]-Таблица82343[[#This Row],[Начислено взносов по отчету УК, руб,]]</f>
        <v>3.6000000021886081E-2</v>
      </c>
      <c r="Q380" s="17">
        <v>161943.28</v>
      </c>
      <c r="R380" s="22">
        <f>Таблица82343[[#This Row],[ПОСТУПИЛО ВЗНОСОВ ПО БАНКОВСКОЙ ВЫПИСКЕ]]-Таблица82343[[#This Row],[Оплачено пени, руб,]]</f>
        <v>161943.28</v>
      </c>
      <c r="S380" s="17">
        <f t="shared" si="6"/>
        <v>19884.100000000013</v>
      </c>
      <c r="T380" s="17">
        <v>13563.74</v>
      </c>
      <c r="U380" s="17">
        <v>0</v>
      </c>
      <c r="V380" s="17">
        <v>2097.0300000000002</v>
      </c>
      <c r="W380" s="17">
        <v>0</v>
      </c>
      <c r="X380" s="17">
        <v>0</v>
      </c>
      <c r="Y380" s="17">
        <v>0</v>
      </c>
      <c r="Z380" s="17">
        <v>0</v>
      </c>
      <c r="AA380" s="22">
        <v>1826777.12</v>
      </c>
      <c r="AB380" s="16">
        <v>1662736.81</v>
      </c>
      <c r="AC380" s="17">
        <v>1826777.12</v>
      </c>
      <c r="AD380" s="17">
        <v>0</v>
      </c>
      <c r="AE380" s="3"/>
      <c r="AF380" s="1" t="s">
        <v>1055</v>
      </c>
      <c r="AG380" s="1">
        <v>1662736.81</v>
      </c>
    </row>
    <row r="381" spans="2:33" ht="30">
      <c r="B381" s="2" t="s">
        <v>1802</v>
      </c>
      <c r="C381" s="1" t="s">
        <v>1056</v>
      </c>
      <c r="D381" s="1" t="s">
        <v>33</v>
      </c>
      <c r="E381" s="1" t="s">
        <v>377</v>
      </c>
      <c r="F381" s="1" t="s">
        <v>378</v>
      </c>
      <c r="G381" s="1" t="s">
        <v>1057</v>
      </c>
      <c r="I381" s="1" t="s">
        <v>380</v>
      </c>
      <c r="J381" s="1" t="s">
        <v>866</v>
      </c>
      <c r="K381" s="17">
        <v>5873</v>
      </c>
      <c r="L381" s="17">
        <v>216.8</v>
      </c>
      <c r="M381" s="17">
        <v>9.66</v>
      </c>
      <c r="N381" s="17">
        <v>176482.4</v>
      </c>
      <c r="O38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176482.40400000001</v>
      </c>
      <c r="P381" s="17">
        <f>Таблица82343[[#This Row],[Начисленовзносов  расчетное]]-Таблица82343[[#This Row],[Начислено взносов по отчету УК, руб,]]</f>
        <v>4.0000000153668225E-3</v>
      </c>
      <c r="Q381" s="17">
        <v>199188.84</v>
      </c>
      <c r="R381" s="22">
        <f>Таблица82343[[#This Row],[ПОСТУПИЛО ВЗНОСОВ ПО БАНКОВСКОЙ ВЫПИСКЕ]]-Таблица82343[[#This Row],[Оплачено пени, руб,]]</f>
        <v>199188.84</v>
      </c>
      <c r="S381" s="17">
        <f t="shared" si="6"/>
        <v>-22706.440000000002</v>
      </c>
      <c r="T381" s="17">
        <v>0</v>
      </c>
      <c r="U381" s="17">
        <v>0</v>
      </c>
      <c r="V381" s="17">
        <v>2701.42</v>
      </c>
      <c r="W381" s="17">
        <v>0</v>
      </c>
      <c r="X381" s="17">
        <v>0</v>
      </c>
      <c r="Y381" s="17">
        <v>0</v>
      </c>
      <c r="Z381" s="17">
        <v>0</v>
      </c>
      <c r="AA381" s="22">
        <v>526449.59000000008</v>
      </c>
      <c r="AB381" s="16">
        <v>324559.33</v>
      </c>
      <c r="AC381" s="17">
        <v>526449.59</v>
      </c>
      <c r="AD381" s="17">
        <v>0</v>
      </c>
      <c r="AE381" s="3"/>
      <c r="AF381" s="1" t="s">
        <v>1056</v>
      </c>
      <c r="AG381" s="1">
        <v>324559.33</v>
      </c>
    </row>
    <row r="382" spans="2:33" ht="30">
      <c r="B382" s="2" t="s">
        <v>1802</v>
      </c>
      <c r="C382" s="1" t="s">
        <v>1058</v>
      </c>
      <c r="D382" s="1" t="s">
        <v>33</v>
      </c>
      <c r="E382" s="1" t="s">
        <v>471</v>
      </c>
      <c r="F382" s="1" t="s">
        <v>472</v>
      </c>
      <c r="G382" s="1" t="s">
        <v>1059</v>
      </c>
      <c r="I382" s="1" t="s">
        <v>1060</v>
      </c>
      <c r="J382" s="1" t="s">
        <v>1061</v>
      </c>
      <c r="K382" s="17">
        <v>5375</v>
      </c>
      <c r="L382" s="17">
        <v>265</v>
      </c>
      <c r="M382" s="17">
        <v>10.039999999999999</v>
      </c>
      <c r="N382" s="17">
        <v>169889</v>
      </c>
      <c r="O38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169876.8</v>
      </c>
      <c r="P382" s="17">
        <f>Таблица82343[[#This Row],[Начисленовзносов  расчетное]]-Таблица82343[[#This Row],[Начислено взносов по отчету УК, руб,]]</f>
        <v>-12.200000000011642</v>
      </c>
      <c r="Q382" s="49">
        <v>195611.88</v>
      </c>
      <c r="R382" s="22">
        <f>Таблица82343[[#This Row],[ПОСТУПИЛО ВЗНОСОВ ПО БАНКОВСКОЙ ВЫПИСКЕ]]-Таблица82343[[#This Row],[Оплачено пени, руб,]]</f>
        <v>194677.88</v>
      </c>
      <c r="S382" s="17">
        <f t="shared" si="6"/>
        <v>-24446.880000000005</v>
      </c>
      <c r="T382" s="17">
        <v>1276</v>
      </c>
      <c r="U382" s="17">
        <v>934</v>
      </c>
      <c r="V382" s="49">
        <v>6104.72</v>
      </c>
      <c r="W382" s="17">
        <v>0</v>
      </c>
      <c r="X382" s="17">
        <v>0</v>
      </c>
      <c r="Y382" s="17">
        <v>0</v>
      </c>
      <c r="Z382" s="17">
        <v>0</v>
      </c>
      <c r="AA382" s="22">
        <v>5073202.96</v>
      </c>
      <c r="AB382" s="16">
        <v>4871486.3600000003</v>
      </c>
      <c r="AC382" s="17">
        <v>5073202.96</v>
      </c>
      <c r="AD382" s="17">
        <v>0</v>
      </c>
      <c r="AE382" s="3"/>
      <c r="AF382" s="1" t="s">
        <v>1058</v>
      </c>
      <c r="AG382" s="1">
        <v>4871486.3600000003</v>
      </c>
    </row>
    <row r="383" spans="2:33" ht="30">
      <c r="B383" s="2" t="s">
        <v>1802</v>
      </c>
      <c r="C383" s="1" t="s">
        <v>1062</v>
      </c>
      <c r="D383" s="1" t="s">
        <v>33</v>
      </c>
      <c r="E383" s="1" t="s">
        <v>780</v>
      </c>
      <c r="F383" s="1" t="s">
        <v>781</v>
      </c>
      <c r="G383" s="1" t="s">
        <v>1063</v>
      </c>
      <c r="I383" s="1" t="s">
        <v>783</v>
      </c>
      <c r="J383" s="1" t="s">
        <v>51</v>
      </c>
      <c r="K383" s="17">
        <v>2462.8000000000002</v>
      </c>
      <c r="L383" s="17">
        <v>161.30000000000001</v>
      </c>
      <c r="M383" s="17">
        <v>9.66</v>
      </c>
      <c r="N383" s="17">
        <v>76046.399999999994</v>
      </c>
      <c r="O38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76046.418000000005</v>
      </c>
      <c r="P383" s="17">
        <f>Таблица82343[[#This Row],[Начисленовзносов  расчетное]]-Таблица82343[[#This Row],[Начислено взносов по отчету УК, руб,]]</f>
        <v>1.800000001094304E-2</v>
      </c>
      <c r="Q383" s="49">
        <v>60994.15</v>
      </c>
      <c r="R383" s="22">
        <f>Таблица82343[[#This Row],[ПОСТУПИЛО ВЗНОСОВ ПО БАНКОВСКОЙ ВЫПИСКЕ]]-Таблица82343[[#This Row],[Оплачено пени, руб,]]</f>
        <v>60944.880000000005</v>
      </c>
      <c r="S383" s="17">
        <f t="shared" si="6"/>
        <v>20439.189999999988</v>
      </c>
      <c r="T383" s="17">
        <v>5386.94</v>
      </c>
      <c r="U383" s="17">
        <v>49.27</v>
      </c>
      <c r="V383" s="17">
        <v>2770.79</v>
      </c>
      <c r="W383" s="17">
        <v>0</v>
      </c>
      <c r="X383" s="17">
        <v>0</v>
      </c>
      <c r="Y383" s="17">
        <v>0</v>
      </c>
      <c r="Z383" s="17">
        <v>0</v>
      </c>
      <c r="AA383" s="22">
        <v>2282299.75</v>
      </c>
      <c r="AB383" s="16">
        <v>2218534.81</v>
      </c>
      <c r="AC383" s="17">
        <v>2282299.75</v>
      </c>
      <c r="AD383" s="17">
        <v>0</v>
      </c>
      <c r="AE383" s="3"/>
      <c r="AF383" s="1" t="s">
        <v>1062</v>
      </c>
      <c r="AG383" s="1">
        <v>2218534.81</v>
      </c>
    </row>
    <row r="384" spans="2:33" ht="30">
      <c r="B384" s="2" t="s">
        <v>1802</v>
      </c>
      <c r="C384" s="1" t="s">
        <v>1064</v>
      </c>
      <c r="D384" s="1" t="s">
        <v>33</v>
      </c>
      <c r="E384" s="1" t="s">
        <v>395</v>
      </c>
      <c r="F384" s="1" t="s">
        <v>396</v>
      </c>
      <c r="G384" s="1" t="s">
        <v>1065</v>
      </c>
      <c r="I384" s="1" t="s">
        <v>195</v>
      </c>
      <c r="J384" s="1" t="s">
        <v>51</v>
      </c>
      <c r="K384" s="17">
        <v>2726.7</v>
      </c>
      <c r="L384" s="17">
        <v>0</v>
      </c>
      <c r="M384" s="17">
        <v>9.66</v>
      </c>
      <c r="N384" s="146">
        <v>79014.25</v>
      </c>
      <c r="O38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79019.765999999989</v>
      </c>
      <c r="P384" s="17">
        <f>Таблица82343[[#This Row],[Начисленовзносов  расчетное]]-Таблица82343[[#This Row],[Начислено взносов по отчету УК, руб,]]</f>
        <v>5.5159999999887077</v>
      </c>
      <c r="Q384" s="49">
        <v>121784.82</v>
      </c>
      <c r="R384" s="22">
        <f>Таблица82343[[#This Row],[ПОСТУПИЛО ВЗНОСОВ ПО БАНКОВСКОЙ ВЫПИСКЕ]]-Таблица82343[[#This Row],[Оплачено пени, руб,]]</f>
        <v>110473.43000000001</v>
      </c>
      <c r="S384" s="17">
        <f t="shared" si="6"/>
        <v>-32347.730000000007</v>
      </c>
      <c r="T384" s="146">
        <v>10422.84</v>
      </c>
      <c r="U384" s="147">
        <v>11311.39</v>
      </c>
      <c r="V384" s="17">
        <v>2707.3</v>
      </c>
      <c r="W384" s="17">
        <v>0</v>
      </c>
      <c r="X384" s="17">
        <v>0</v>
      </c>
      <c r="Y384" s="17">
        <v>0</v>
      </c>
      <c r="Z384" s="17">
        <v>0</v>
      </c>
      <c r="AA384" s="22">
        <v>2279583.62</v>
      </c>
      <c r="AB384" s="16">
        <v>2155091.5</v>
      </c>
      <c r="AC384" s="17">
        <v>2279583.62</v>
      </c>
      <c r="AD384" s="17">
        <v>0</v>
      </c>
      <c r="AE384" s="3"/>
      <c r="AF384" s="1" t="s">
        <v>1064</v>
      </c>
      <c r="AG384" s="1">
        <v>2155091.5</v>
      </c>
    </row>
    <row r="385" spans="2:33" ht="30">
      <c r="B385" s="2" t="s">
        <v>1802</v>
      </c>
      <c r="C385" s="1" t="s">
        <v>1066</v>
      </c>
      <c r="D385" s="1" t="s">
        <v>860</v>
      </c>
      <c r="E385" s="1" t="s">
        <v>861</v>
      </c>
      <c r="F385" s="1" t="s">
        <v>862</v>
      </c>
      <c r="G385" s="1" t="s">
        <v>383</v>
      </c>
      <c r="I385" s="1" t="s">
        <v>863</v>
      </c>
      <c r="J385" s="1" t="s">
        <v>864</v>
      </c>
      <c r="K385" s="17">
        <v>5682.9</v>
      </c>
      <c r="L385" s="17">
        <v>0</v>
      </c>
      <c r="M385" s="17">
        <v>10.039999999999999</v>
      </c>
      <c r="N385" s="44">
        <v>171168.87</v>
      </c>
      <c r="O38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171168.94799999995</v>
      </c>
      <c r="P385" s="17">
        <f>Таблица82343[[#This Row],[Начисленовзносов  расчетное]]-Таблица82343[[#This Row],[Начислено взносов по отчету УК, руб,]]</f>
        <v>7.7999999950407073E-2</v>
      </c>
      <c r="Q385" s="17">
        <v>240078.81</v>
      </c>
      <c r="R385" s="22">
        <f>Таблица82343[[#This Row],[ПОСТУПИЛО ВЗНОСОВ ПО БАНКОВСКОЙ ВЫПИСКЕ]]-Таблица82343[[#This Row],[Оплачено пени, руб,]]</f>
        <v>239179.45</v>
      </c>
      <c r="S385" s="17">
        <f t="shared" si="6"/>
        <v>-67893.380000000019</v>
      </c>
      <c r="T385" s="44">
        <v>1016.56</v>
      </c>
      <c r="U385" s="47">
        <v>899.36</v>
      </c>
      <c r="V385" s="17">
        <v>4347.92</v>
      </c>
      <c r="W385" s="17">
        <v>0</v>
      </c>
      <c r="X385" s="17">
        <v>0</v>
      </c>
      <c r="Y385" s="17">
        <v>3498933.73</v>
      </c>
      <c r="Z385" s="17">
        <v>0</v>
      </c>
      <c r="AA385" s="22">
        <v>166929.5299999998</v>
      </c>
      <c r="AB385" s="16">
        <v>3421436.53</v>
      </c>
      <c r="AC385" s="17">
        <v>166929.5299999998</v>
      </c>
      <c r="AD385" s="17">
        <v>0</v>
      </c>
      <c r="AE385" s="3"/>
      <c r="AF385" s="1" t="s">
        <v>1066</v>
      </c>
      <c r="AG385" s="1">
        <v>3421436.53</v>
      </c>
    </row>
    <row r="386" spans="2:33" ht="45">
      <c r="B386" s="2" t="s">
        <v>1802</v>
      </c>
      <c r="C386" s="1" t="s">
        <v>1067</v>
      </c>
      <c r="D386" s="1" t="s">
        <v>33</v>
      </c>
      <c r="E386" s="1" t="s">
        <v>342</v>
      </c>
      <c r="F386" s="1" t="s">
        <v>343</v>
      </c>
      <c r="G386" s="1" t="s">
        <v>658</v>
      </c>
      <c r="I386" s="1" t="s">
        <v>195</v>
      </c>
      <c r="J386" s="1" t="s">
        <v>51</v>
      </c>
      <c r="K386" s="17">
        <v>3049.6</v>
      </c>
      <c r="L386" s="17">
        <v>130</v>
      </c>
      <c r="M386" s="17">
        <v>9.66</v>
      </c>
      <c r="N386" s="17">
        <v>92144.85</v>
      </c>
      <c r="O38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92144.80799999999</v>
      </c>
      <c r="P386" s="17">
        <f>Таблица82343[[#This Row],[Начисленовзносов  расчетное]]-Таблица82343[[#This Row],[Начислено взносов по отчету УК, руб,]]</f>
        <v>-4.2000000015832484E-2</v>
      </c>
      <c r="Q386" s="17">
        <v>93348.99</v>
      </c>
      <c r="R386" s="22">
        <f>Таблица82343[[#This Row],[ПОСТУПИЛО ВЗНОСОВ ПО БАНКОВСКОЙ ВЫПИСКЕ]]-Таблица82343[[#This Row],[Оплачено пени, руб,]]</f>
        <v>93281.38</v>
      </c>
      <c r="S386" s="17">
        <f t="shared" si="6"/>
        <v>3060.5600000000009</v>
      </c>
      <c r="T386" s="17">
        <v>4264.7</v>
      </c>
      <c r="U386" s="17">
        <v>67.61</v>
      </c>
      <c r="V386" s="17">
        <v>0</v>
      </c>
      <c r="W386" s="17">
        <v>0</v>
      </c>
      <c r="X386" s="17">
        <v>0</v>
      </c>
      <c r="Y386" s="17">
        <v>0</v>
      </c>
      <c r="Z386" s="17">
        <v>0</v>
      </c>
      <c r="AA386" s="22">
        <v>444409.56</v>
      </c>
      <c r="AB386" s="16">
        <v>351060.57</v>
      </c>
      <c r="AC386" s="17">
        <v>444409.56</v>
      </c>
      <c r="AD386" s="17">
        <v>0</v>
      </c>
      <c r="AE386" s="3"/>
      <c r="AF386" s="1" t="s">
        <v>1067</v>
      </c>
      <c r="AG386" s="1">
        <v>351060.57</v>
      </c>
    </row>
    <row r="387" spans="2:33" ht="30">
      <c r="B387" s="2" t="s">
        <v>1802</v>
      </c>
      <c r="C387" s="1" t="s">
        <v>1068</v>
      </c>
      <c r="D387" s="1" t="s">
        <v>33</v>
      </c>
      <c r="E387" s="1" t="s">
        <v>613</v>
      </c>
      <c r="F387" s="1" t="s">
        <v>614</v>
      </c>
      <c r="G387" s="1" t="s">
        <v>1069</v>
      </c>
      <c r="I387" s="30" t="s">
        <v>433</v>
      </c>
      <c r="J387" s="30" t="s">
        <v>434</v>
      </c>
      <c r="K387" s="31">
        <v>5723.4</v>
      </c>
      <c r="L387" s="31">
        <v>0</v>
      </c>
      <c r="M387" s="31" t="s">
        <v>1820</v>
      </c>
      <c r="N387" s="17">
        <v>172388.73</v>
      </c>
      <c r="O38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172388.80799999996</v>
      </c>
      <c r="P387" s="17">
        <f>Таблица82343[[#This Row],[Начисленовзносов  расчетное]]-Таблица82343[[#This Row],[Начислено взносов по отчету УК, руб,]]</f>
        <v>7.7999999950407073E-2</v>
      </c>
      <c r="Q387" s="17">
        <v>169021.27</v>
      </c>
      <c r="R387" s="22">
        <f>Таблица82343[[#This Row],[ПОСТУПИЛО ВЗНОСОВ ПО БАНКОВСКОЙ ВЫПИСКЕ]]-Таблица82343[[#This Row],[Оплачено пени, руб,]]</f>
        <v>168854.11</v>
      </c>
      <c r="S387" s="17">
        <f t="shared" si="6"/>
        <v>5531.3900000000249</v>
      </c>
      <c r="T387" s="17">
        <v>2163.9299999999998</v>
      </c>
      <c r="U387" s="17">
        <v>167.16</v>
      </c>
      <c r="V387" s="17">
        <v>0</v>
      </c>
      <c r="W387" s="17">
        <v>0</v>
      </c>
      <c r="X387" s="17">
        <v>0</v>
      </c>
      <c r="Y387" s="17">
        <v>0</v>
      </c>
      <c r="Z387" s="17">
        <v>0</v>
      </c>
      <c r="AA387" s="22">
        <v>1120008.56</v>
      </c>
      <c r="AB387" s="16">
        <v>950987.29</v>
      </c>
      <c r="AC387" s="17">
        <v>1120008.56</v>
      </c>
      <c r="AD387" s="17">
        <v>0</v>
      </c>
      <c r="AE387" s="3"/>
      <c r="AF387" s="1" t="s">
        <v>1068</v>
      </c>
      <c r="AG387" s="1">
        <v>950987.29</v>
      </c>
    </row>
    <row r="388" spans="2:33" ht="30">
      <c r="B388" s="2" t="s">
        <v>1802</v>
      </c>
      <c r="C388" s="1" t="s">
        <v>1070</v>
      </c>
      <c r="D388" s="1" t="s">
        <v>33</v>
      </c>
      <c r="E388" s="1" t="s">
        <v>365</v>
      </c>
      <c r="F388" s="1" t="s">
        <v>366</v>
      </c>
      <c r="G388" s="1" t="s">
        <v>339</v>
      </c>
      <c r="I388" s="1" t="s">
        <v>195</v>
      </c>
      <c r="J388" s="1" t="s">
        <v>51</v>
      </c>
      <c r="K388" s="17">
        <v>3206.6</v>
      </c>
      <c r="L388" s="17">
        <v>0</v>
      </c>
      <c r="M388" s="17">
        <v>9.66</v>
      </c>
      <c r="N388" s="146">
        <v>92927.31</v>
      </c>
      <c r="O38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92927.267999999996</v>
      </c>
      <c r="P388" s="17">
        <f>Таблица82343[[#This Row],[Начисленовзносов  расчетное]]-Таблица82343[[#This Row],[Начислено взносов по отчету УК, руб,]]</f>
        <v>-4.2000000001280569E-2</v>
      </c>
      <c r="Q388" s="49">
        <v>98509.53</v>
      </c>
      <c r="R388" s="22">
        <f>Таблица82343[[#This Row],[ПОСТУПИЛО ВЗНОСОВ ПО БАНКОВСКОЙ ВЫПИСКЕ]]-Таблица82343[[#This Row],[Оплачено пени, руб,]]</f>
        <v>98450.569999999992</v>
      </c>
      <c r="S388" s="17">
        <f t="shared" si="6"/>
        <v>6444.8300000000045</v>
      </c>
      <c r="T388" s="146">
        <v>12027.05</v>
      </c>
      <c r="U388" s="147">
        <v>58.96</v>
      </c>
      <c r="V388" s="17">
        <v>3311.03</v>
      </c>
      <c r="W388" s="17">
        <v>0</v>
      </c>
      <c r="X388" s="17">
        <v>0</v>
      </c>
      <c r="Y388" s="17">
        <v>0</v>
      </c>
      <c r="Z388" s="17">
        <v>0</v>
      </c>
      <c r="AA388" s="22">
        <v>2749548.16</v>
      </c>
      <c r="AB388" s="16">
        <v>2647727.6</v>
      </c>
      <c r="AC388" s="17">
        <v>2749548.16</v>
      </c>
      <c r="AD388" s="17">
        <v>0</v>
      </c>
      <c r="AE388" s="3"/>
      <c r="AF388" s="1" t="s">
        <v>1070</v>
      </c>
      <c r="AG388" s="1">
        <v>2647727.6</v>
      </c>
    </row>
    <row r="389" spans="2:33" ht="60">
      <c r="B389" s="2" t="s">
        <v>1802</v>
      </c>
      <c r="C389" s="1" t="s">
        <v>1071</v>
      </c>
      <c r="D389" s="1" t="s">
        <v>33</v>
      </c>
      <c r="E389" s="1" t="s">
        <v>1072</v>
      </c>
      <c r="F389" s="1" t="s">
        <v>1073</v>
      </c>
      <c r="G389" s="1" t="s">
        <v>1074</v>
      </c>
      <c r="I389" s="1" t="s">
        <v>174</v>
      </c>
      <c r="J389" s="1" t="s">
        <v>175</v>
      </c>
      <c r="K389" s="17">
        <v>4044.2</v>
      </c>
      <c r="L389" s="17">
        <v>1729.4</v>
      </c>
      <c r="M389" s="17">
        <v>10.039999999999999</v>
      </c>
      <c r="N389" s="17">
        <v>173900.85</v>
      </c>
      <c r="O38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173900.83200000002</v>
      </c>
      <c r="P389" s="17">
        <f>Таблица82343[[#This Row],[Начисленовзносов  расчетное]]-Таблица82343[[#This Row],[Начислено взносов по отчету УК, руб,]]</f>
        <v>-1.799999998183921E-2</v>
      </c>
      <c r="Q389" s="17">
        <v>122543.08</v>
      </c>
      <c r="R389" s="22">
        <f>Таблица82343[[#This Row],[ПОСТУПИЛО ВЗНОСОВ ПО БАНКОВСКОЙ ВЫПИСКЕ]]-Таблица82343[[#This Row],[Оплачено пени, руб,]]</f>
        <v>122543.08</v>
      </c>
      <c r="S389" s="17">
        <f t="shared" si="6"/>
        <v>51357.770000000004</v>
      </c>
      <c r="T389" s="17">
        <v>0</v>
      </c>
      <c r="U389" s="17">
        <v>0</v>
      </c>
      <c r="V389" s="17">
        <v>1530.22</v>
      </c>
      <c r="W389" s="17">
        <v>0</v>
      </c>
      <c r="X389" s="17">
        <v>0</v>
      </c>
      <c r="Y389" s="17">
        <v>0</v>
      </c>
      <c r="Z389" s="17">
        <v>0</v>
      </c>
      <c r="AA389" s="22">
        <v>1333282.47</v>
      </c>
      <c r="AB389" s="16">
        <v>1209209.17</v>
      </c>
      <c r="AC389" s="17">
        <v>1333282.47</v>
      </c>
      <c r="AD389" s="17">
        <v>0</v>
      </c>
      <c r="AE389" s="3"/>
      <c r="AF389" s="1" t="s">
        <v>1071</v>
      </c>
      <c r="AG389" s="1">
        <v>1209209.17</v>
      </c>
    </row>
    <row r="390" spans="2:33" ht="45">
      <c r="B390" s="2" t="s">
        <v>1802</v>
      </c>
      <c r="C390" s="1" t="s">
        <v>1075</v>
      </c>
      <c r="D390" s="1" t="s">
        <v>83</v>
      </c>
      <c r="E390" s="1" t="s">
        <v>1076</v>
      </c>
      <c r="F390" s="1" t="s">
        <v>1077</v>
      </c>
      <c r="G390" s="1" t="s">
        <v>1078</v>
      </c>
      <c r="I390" s="30" t="s">
        <v>116</v>
      </c>
      <c r="J390" s="1" t="s">
        <v>117</v>
      </c>
      <c r="K390" s="17">
        <v>5891.9</v>
      </c>
      <c r="L390" s="17">
        <v>163.19999999999999</v>
      </c>
      <c r="M390" s="17">
        <v>9.66</v>
      </c>
      <c r="N390" s="17">
        <v>175476.63</v>
      </c>
      <c r="O39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175476.79800000001</v>
      </c>
      <c r="P390" s="17">
        <f>Таблица82343[[#This Row],[Начисленовзносов  расчетное]]-Таблица82343[[#This Row],[Начислено взносов по отчету УК, руб,]]</f>
        <v>0.16800000000512227</v>
      </c>
      <c r="Q390" s="17">
        <v>179101.03</v>
      </c>
      <c r="R390" s="22">
        <f>Таблица82343[[#This Row],[ПОСТУПИЛО ВЗНОСОВ ПО БАНКОВСКОЙ ВЫПИСКЕ]]-Таблица82343[[#This Row],[Оплачено пени, руб,]]</f>
        <v>179101.03</v>
      </c>
      <c r="S390" s="17">
        <f t="shared" si="6"/>
        <v>-3624.3999999999942</v>
      </c>
      <c r="T390" s="17">
        <v>0</v>
      </c>
      <c r="U390" s="17">
        <v>0</v>
      </c>
      <c r="V390" s="17">
        <v>0</v>
      </c>
      <c r="W390" s="17">
        <v>0</v>
      </c>
      <c r="X390" s="17">
        <v>0</v>
      </c>
      <c r="Y390" s="17">
        <v>0</v>
      </c>
      <c r="Z390" s="17">
        <v>0</v>
      </c>
      <c r="AA390" s="22">
        <v>3240085.5599999996</v>
      </c>
      <c r="AB390" s="16">
        <v>3060984.53</v>
      </c>
      <c r="AC390" s="17">
        <v>3240085.56</v>
      </c>
      <c r="AD390" s="17">
        <v>0</v>
      </c>
      <c r="AE390" s="3"/>
      <c r="AF390" s="1" t="s">
        <v>1075</v>
      </c>
      <c r="AG390" s="1">
        <v>3060984.53</v>
      </c>
    </row>
    <row r="391" spans="2:33" ht="30">
      <c r="B391" s="2" t="s">
        <v>1802</v>
      </c>
      <c r="C391" s="1" t="s">
        <v>1079</v>
      </c>
      <c r="D391" s="1" t="s">
        <v>83</v>
      </c>
      <c r="E391" s="1" t="s">
        <v>851</v>
      </c>
      <c r="F391" s="1" t="s">
        <v>852</v>
      </c>
      <c r="G391" s="1" t="s">
        <v>270</v>
      </c>
      <c r="I391" s="1" t="s">
        <v>180</v>
      </c>
      <c r="J391" s="1" t="s">
        <v>181</v>
      </c>
      <c r="K391" s="17">
        <v>6068.8</v>
      </c>
      <c r="L391" s="17">
        <v>0</v>
      </c>
      <c r="M391" s="17">
        <v>9.66</v>
      </c>
      <c r="N391" s="17">
        <v>175874.04</v>
      </c>
      <c r="O39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175873.82400000002</v>
      </c>
      <c r="P391" s="17">
        <f>Таблица82343[[#This Row],[Начисленовзносов  расчетное]]-Таблица82343[[#This Row],[Начислено взносов по отчету УК, руб,]]</f>
        <v>-0.21599999998579733</v>
      </c>
      <c r="Q391" s="17">
        <v>192932.28</v>
      </c>
      <c r="R391" s="22">
        <f>Таблица82343[[#This Row],[ПОСТУПИЛО ВЗНОСОВ ПО БАНКОВСКОЙ ВЫПИСКЕ]]-Таблица82343[[#This Row],[Оплачено пени, руб,]]</f>
        <v>192932.28</v>
      </c>
      <c r="S391" s="17">
        <f t="shared" si="6"/>
        <v>-1289.20999999999</v>
      </c>
      <c r="T391" s="17">
        <v>15769.03</v>
      </c>
      <c r="U391" s="17">
        <v>0</v>
      </c>
      <c r="V391" s="17">
        <v>0</v>
      </c>
      <c r="W391" s="17">
        <v>0</v>
      </c>
      <c r="X391" s="17">
        <v>0</v>
      </c>
      <c r="Y391" s="17">
        <v>0</v>
      </c>
      <c r="Z391" s="17">
        <v>0</v>
      </c>
      <c r="AA391" s="22">
        <v>2572449.46</v>
      </c>
      <c r="AB391" s="16">
        <v>2379517.1800000002</v>
      </c>
      <c r="AC391" s="17">
        <v>2572449.46</v>
      </c>
      <c r="AD391" s="17">
        <v>0</v>
      </c>
      <c r="AE391" s="3"/>
      <c r="AF391" s="1" t="s">
        <v>1079</v>
      </c>
      <c r="AG391" s="1">
        <v>2379517.1800000002</v>
      </c>
    </row>
    <row r="392" spans="2:33" ht="30">
      <c r="B392" s="2" t="s">
        <v>1802</v>
      </c>
      <c r="C392" s="1" t="s">
        <v>1080</v>
      </c>
      <c r="D392" s="1" t="s">
        <v>83</v>
      </c>
      <c r="E392" s="1" t="s">
        <v>311</v>
      </c>
      <c r="F392" s="1" t="s">
        <v>291</v>
      </c>
      <c r="G392" s="1" t="s">
        <v>655</v>
      </c>
      <c r="I392" s="30" t="s">
        <v>226</v>
      </c>
      <c r="J392" s="30" t="s">
        <v>227</v>
      </c>
      <c r="K392" s="31">
        <v>5955.1</v>
      </c>
      <c r="L392" s="31">
        <v>114.4</v>
      </c>
      <c r="M392" s="31">
        <v>9.66</v>
      </c>
      <c r="N392" s="17">
        <v>175893.78</v>
      </c>
      <c r="O39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175894.11000000002</v>
      </c>
      <c r="P392" s="17">
        <f>Таблица82343[[#This Row],[Начисленовзносов  расчетное]]-Таблица82343[[#This Row],[Начислено взносов по отчету УК, руб,]]</f>
        <v>0.33000000001629815</v>
      </c>
      <c r="Q392" s="17">
        <v>199423.61</v>
      </c>
      <c r="R392" s="22">
        <f>Таблица82343[[#This Row],[ПОСТУПИЛО ВЗНОСОВ ПО БАНКОВСКОЙ ВЫПИСКЕ]]-Таблица82343[[#This Row],[Оплачено пени, руб,]]</f>
        <v>199423.61</v>
      </c>
      <c r="S392" s="17">
        <f t="shared" si="6"/>
        <v>-20830.719999999987</v>
      </c>
      <c r="T392" s="17">
        <v>2699.11</v>
      </c>
      <c r="U392" s="17">
        <v>0</v>
      </c>
      <c r="V392" s="17">
        <v>1607.61</v>
      </c>
      <c r="W392" s="17">
        <v>0</v>
      </c>
      <c r="X392" s="17">
        <v>0</v>
      </c>
      <c r="Y392" s="17">
        <v>1788857.3</v>
      </c>
      <c r="Z392" s="17">
        <v>0</v>
      </c>
      <c r="AA392" s="22">
        <v>525952.58999999962</v>
      </c>
      <c r="AB392" s="16">
        <v>2113778.67</v>
      </c>
      <c r="AC392" s="17">
        <v>525952.59</v>
      </c>
      <c r="AD392" s="17">
        <v>0</v>
      </c>
      <c r="AE392" s="3"/>
      <c r="AF392" s="1" t="s">
        <v>1080</v>
      </c>
      <c r="AG392" s="1">
        <v>2113778.67</v>
      </c>
    </row>
    <row r="393" spans="2:33" ht="30">
      <c r="B393" s="2" t="s">
        <v>1802</v>
      </c>
      <c r="C393" s="1" t="s">
        <v>1081</v>
      </c>
      <c r="D393" s="1" t="s">
        <v>83</v>
      </c>
      <c r="E393" s="1" t="s">
        <v>313</v>
      </c>
      <c r="F393" s="1" t="s">
        <v>314</v>
      </c>
      <c r="G393" s="1" t="s">
        <v>148</v>
      </c>
      <c r="I393" s="1" t="s">
        <v>180</v>
      </c>
      <c r="J393" s="1" t="s">
        <v>181</v>
      </c>
      <c r="K393" s="17">
        <v>6076.9</v>
      </c>
      <c r="L393" s="17">
        <v>0</v>
      </c>
      <c r="M393" s="17">
        <v>9.66</v>
      </c>
      <c r="N393" s="17">
        <v>176108.64</v>
      </c>
      <c r="O39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176108.56199999998</v>
      </c>
      <c r="P393" s="17">
        <f>Таблица82343[[#This Row],[Начисленовзносов  расчетное]]-Таблица82343[[#This Row],[Начислено взносов по отчету УК, руб,]]</f>
        <v>-7.8000000037718564E-2</v>
      </c>
      <c r="Q393" s="17">
        <v>178197.3</v>
      </c>
      <c r="R393" s="22">
        <f>Таблица82343[[#This Row],[ПОСТУПИЛО ВЗНОСОВ ПО БАНКОВСКОЙ ВЫПИСКЕ]]-Таблица82343[[#This Row],[Оплачено пени, руб,]]</f>
        <v>178197.3</v>
      </c>
      <c r="S393" s="17">
        <f t="shared" si="6"/>
        <v>11331.510000000026</v>
      </c>
      <c r="T393" s="17">
        <v>13420.17</v>
      </c>
      <c r="U393" s="17">
        <v>0</v>
      </c>
      <c r="V393" s="17">
        <v>3940.67</v>
      </c>
      <c r="W393" s="17">
        <v>0</v>
      </c>
      <c r="X393" s="17">
        <v>0</v>
      </c>
      <c r="Y393" s="17">
        <v>0</v>
      </c>
      <c r="Z393" s="17">
        <v>0</v>
      </c>
      <c r="AA393" s="22">
        <v>3323288.18</v>
      </c>
      <c r="AB393" s="16">
        <v>3141150.21</v>
      </c>
      <c r="AC393" s="17">
        <v>3323288.18</v>
      </c>
      <c r="AD393" s="17">
        <v>0</v>
      </c>
      <c r="AE393" s="3"/>
      <c r="AF393" s="1" t="s">
        <v>1081</v>
      </c>
      <c r="AG393" s="1">
        <v>3141150.21</v>
      </c>
    </row>
    <row r="394" spans="2:33" ht="30">
      <c r="B394" s="2" t="s">
        <v>1802</v>
      </c>
      <c r="C394" s="1" t="s">
        <v>1082</v>
      </c>
      <c r="D394" s="1" t="s">
        <v>83</v>
      </c>
      <c r="E394" s="1" t="s">
        <v>1083</v>
      </c>
      <c r="F394" s="1" t="s">
        <v>1084</v>
      </c>
      <c r="G394" s="1" t="s">
        <v>459</v>
      </c>
      <c r="I394" s="1" t="s">
        <v>180</v>
      </c>
      <c r="J394" s="1" t="s">
        <v>181</v>
      </c>
      <c r="K394" s="17">
        <v>6106.1</v>
      </c>
      <c r="L394" s="17">
        <v>0</v>
      </c>
      <c r="M394" s="17">
        <v>9.66</v>
      </c>
      <c r="N394" s="17">
        <v>176954.76</v>
      </c>
      <c r="O39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176954.77800000002</v>
      </c>
      <c r="P394" s="17">
        <f>Таблица82343[[#This Row],[Начисленовзносов  расчетное]]-Таблица82343[[#This Row],[Начислено взносов по отчету УК, руб,]]</f>
        <v>1.800000001094304E-2</v>
      </c>
      <c r="Q394" s="17">
        <v>176247.6</v>
      </c>
      <c r="R394" s="22">
        <f>Таблица82343[[#This Row],[ПОСТУПИЛО ВЗНОСОВ ПО БАНКОВСКОЙ ВЫПИСКЕ]]-Таблица82343[[#This Row],[Оплачено пени, руб,]]</f>
        <v>176247.6</v>
      </c>
      <c r="S394" s="17">
        <f t="shared" si="6"/>
        <v>11337.960000000003</v>
      </c>
      <c r="T394" s="17">
        <v>10630.8</v>
      </c>
      <c r="U394" s="17">
        <v>0</v>
      </c>
      <c r="V394" s="17">
        <v>3384.8</v>
      </c>
      <c r="W394" s="17">
        <v>0</v>
      </c>
      <c r="X394" s="17">
        <v>0</v>
      </c>
      <c r="Y394" s="17">
        <v>1708881.68</v>
      </c>
      <c r="Z394" s="17">
        <v>0</v>
      </c>
      <c r="AA394" s="22">
        <v>1242628.3600000001</v>
      </c>
      <c r="AB394" s="16">
        <v>2771877.64</v>
      </c>
      <c r="AC394" s="17">
        <v>1242628.3600000001</v>
      </c>
      <c r="AD394" s="17">
        <v>0</v>
      </c>
      <c r="AE394" s="3"/>
      <c r="AF394" s="1" t="s">
        <v>1082</v>
      </c>
      <c r="AG394" s="1">
        <v>2771877.64</v>
      </c>
    </row>
    <row r="395" spans="2:33" ht="30">
      <c r="B395" s="2" t="s">
        <v>1802</v>
      </c>
      <c r="C395" s="1" t="s">
        <v>1085</v>
      </c>
      <c r="D395" s="1" t="s">
        <v>33</v>
      </c>
      <c r="E395" s="1" t="s">
        <v>931</v>
      </c>
      <c r="F395" s="1" t="s">
        <v>932</v>
      </c>
      <c r="G395" s="1" t="s">
        <v>1052</v>
      </c>
      <c r="I395" s="1" t="s">
        <v>195</v>
      </c>
      <c r="J395" s="1" t="s">
        <v>51</v>
      </c>
      <c r="K395" s="17">
        <v>3650.3</v>
      </c>
      <c r="L395" s="17">
        <v>0</v>
      </c>
      <c r="M395" s="17">
        <v>9.66</v>
      </c>
      <c r="N395" s="17">
        <v>105785.67</v>
      </c>
      <c r="O39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105785.69400000002</v>
      </c>
      <c r="P395" s="17">
        <f>Таблица82343[[#This Row],[Начисленовзносов  расчетное]]-Таблица82343[[#This Row],[Начислено взносов по отчету УК, руб,]]</f>
        <v>2.4000000019441359E-2</v>
      </c>
      <c r="Q395" s="17">
        <v>131990.62</v>
      </c>
      <c r="R395" s="22">
        <f>Таблица82343[[#This Row],[ПОСТУПИЛО ВЗНОСОВ ПО БАНКОВСКОЙ ВЫПИСКЕ]]-Таблица82343[[#This Row],[Оплачено пени, руб,]]</f>
        <v>131201.85</v>
      </c>
      <c r="S395" s="17">
        <f t="shared" si="6"/>
        <v>-17897.700000000008</v>
      </c>
      <c r="T395" s="17">
        <v>8307.25</v>
      </c>
      <c r="U395" s="17">
        <v>788.77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22">
        <v>2101648.92</v>
      </c>
      <c r="AB395" s="16">
        <v>1969658.3</v>
      </c>
      <c r="AC395" s="17">
        <v>2101648.92</v>
      </c>
      <c r="AD395" s="17">
        <v>0</v>
      </c>
      <c r="AE395" s="3"/>
      <c r="AF395" s="1" t="s">
        <v>1085</v>
      </c>
      <c r="AG395" s="1">
        <v>1969658.3</v>
      </c>
    </row>
    <row r="396" spans="2:33" ht="45">
      <c r="B396" s="2" t="s">
        <v>1802</v>
      </c>
      <c r="C396" s="1" t="s">
        <v>1086</v>
      </c>
      <c r="D396" s="1" t="s">
        <v>83</v>
      </c>
      <c r="E396" s="1" t="s">
        <v>1076</v>
      </c>
      <c r="F396" s="1" t="s">
        <v>1077</v>
      </c>
      <c r="G396" s="1" t="s">
        <v>1087</v>
      </c>
      <c r="I396" s="1" t="s">
        <v>116</v>
      </c>
      <c r="J396" s="1" t="s">
        <v>117</v>
      </c>
      <c r="K396" s="17">
        <v>6154.6</v>
      </c>
      <c r="L396" s="17">
        <v>0</v>
      </c>
      <c r="M396" s="17">
        <v>9.66</v>
      </c>
      <c r="N396" s="17">
        <v>178395.06</v>
      </c>
      <c r="O39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178360.30800000002</v>
      </c>
      <c r="P396" s="17">
        <f>Таблица82343[[#This Row],[Начисленовзносов  расчетное]]-Таблица82343[[#This Row],[Начислено взносов по отчету УК, руб,]]</f>
        <v>-34.75199999997858</v>
      </c>
      <c r="Q396" s="17">
        <v>184205.99</v>
      </c>
      <c r="R396" s="22">
        <f>Таблица82343[[#This Row],[ПОСТУПИЛО ВЗНОСОВ ПО БАНКОВСКОЙ ВЫПИСКЕ]]-Таблица82343[[#This Row],[Оплачено пени, руб,]]</f>
        <v>184205.99</v>
      </c>
      <c r="S396" s="17">
        <f t="shared" si="6"/>
        <v>-5810.929999999993</v>
      </c>
      <c r="T396" s="17">
        <v>0</v>
      </c>
      <c r="U396" s="17">
        <v>0</v>
      </c>
      <c r="V396" s="17">
        <v>671.95</v>
      </c>
      <c r="W396" s="17">
        <v>0</v>
      </c>
      <c r="X396" s="17">
        <v>0</v>
      </c>
      <c r="Y396" s="17">
        <v>0</v>
      </c>
      <c r="Z396" s="17">
        <v>0</v>
      </c>
      <c r="AA396" s="22">
        <v>693601.03</v>
      </c>
      <c r="AB396" s="16">
        <v>508723.09</v>
      </c>
      <c r="AC396" s="17">
        <v>693601.03</v>
      </c>
      <c r="AD396" s="17">
        <v>0</v>
      </c>
      <c r="AE396" s="3"/>
      <c r="AF396" s="1" t="s">
        <v>1086</v>
      </c>
      <c r="AG396" s="1">
        <v>508723.09</v>
      </c>
    </row>
    <row r="397" spans="2:33" ht="30">
      <c r="B397" s="2" t="s">
        <v>1802</v>
      </c>
      <c r="C397" s="1" t="s">
        <v>1088</v>
      </c>
      <c r="D397" s="1" t="s">
        <v>33</v>
      </c>
      <c r="E397" s="1" t="s">
        <v>471</v>
      </c>
      <c r="F397" s="1" t="s">
        <v>472</v>
      </c>
      <c r="G397" s="1" t="s">
        <v>1089</v>
      </c>
      <c r="I397" s="1" t="s">
        <v>1090</v>
      </c>
      <c r="J397" s="1" t="s">
        <v>51</v>
      </c>
      <c r="K397" s="17">
        <v>4227.41</v>
      </c>
      <c r="L397" s="17">
        <v>0</v>
      </c>
      <c r="M397" s="17">
        <v>9.66</v>
      </c>
      <c r="N397" s="146">
        <v>121513.63</v>
      </c>
      <c r="O39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122510.34179999999</v>
      </c>
      <c r="P397" s="17">
        <f>Таблица82343[[#This Row],[Начисленовзносов  расчетное]]-Таблица82343[[#This Row],[Начислено взносов по отчету УК, руб,]]</f>
        <v>996.71179999999003</v>
      </c>
      <c r="Q397" s="17">
        <v>99961.95</v>
      </c>
      <c r="R397" s="22">
        <f>Таблица82343[[#This Row],[ПОСТУПИЛО ВЗНОСОВ ПО БАНКОВСКОЙ ВЫПИСКЕ]]-Таблица82343[[#This Row],[Оплачено пени, руб,]]</f>
        <v>99265.93</v>
      </c>
      <c r="S397" s="17">
        <f t="shared" si="6"/>
        <v>23558.150000000012</v>
      </c>
      <c r="T397" s="146">
        <v>2006.47</v>
      </c>
      <c r="U397" s="147">
        <v>696.02</v>
      </c>
      <c r="V397" s="17">
        <v>0</v>
      </c>
      <c r="W397" s="17">
        <v>0</v>
      </c>
      <c r="X397" s="17">
        <v>0</v>
      </c>
      <c r="Y397" s="17">
        <v>0</v>
      </c>
      <c r="Z397" s="17">
        <v>0</v>
      </c>
      <c r="AA397" s="22">
        <v>1778781.0899999999</v>
      </c>
      <c r="AB397" s="16">
        <v>1678819.14</v>
      </c>
      <c r="AC397" s="17">
        <v>1778781.09</v>
      </c>
      <c r="AD397" s="17">
        <v>0</v>
      </c>
      <c r="AE397" s="3" t="s">
        <v>1821</v>
      </c>
      <c r="AF397" s="1" t="s">
        <v>1088</v>
      </c>
      <c r="AG397" s="1">
        <v>1678819.14</v>
      </c>
    </row>
    <row r="398" spans="2:33" ht="30">
      <c r="B398" s="2" t="s">
        <v>1802</v>
      </c>
      <c r="C398" s="1" t="s">
        <v>1091</v>
      </c>
      <c r="D398" s="1" t="s">
        <v>83</v>
      </c>
      <c r="E398" s="1" t="s">
        <v>313</v>
      </c>
      <c r="F398" s="1" t="s">
        <v>314</v>
      </c>
      <c r="G398" s="1" t="s">
        <v>213</v>
      </c>
      <c r="I398" s="1" t="s">
        <v>180</v>
      </c>
      <c r="J398" s="1" t="s">
        <v>181</v>
      </c>
      <c r="K398" s="17">
        <v>6184.9</v>
      </c>
      <c r="L398" s="17">
        <v>0</v>
      </c>
      <c r="M398" s="17">
        <v>9.66</v>
      </c>
      <c r="N398" s="17">
        <v>179238.3</v>
      </c>
      <c r="O39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179238.40199999997</v>
      </c>
      <c r="P398" s="17">
        <f>Таблица82343[[#This Row],[Начисленовзносов  расчетное]]-Таблица82343[[#This Row],[Начислено взносов по отчету УК, руб,]]</f>
        <v>0.10199999998440035</v>
      </c>
      <c r="Q398" s="17">
        <v>200427.94</v>
      </c>
      <c r="R398" s="22">
        <f>Таблица82343[[#This Row],[ПОСТУПИЛО ВЗНОСОВ ПО БАНКОВСКОЙ ВЫПИСКЕ]]-Таблица82343[[#This Row],[Оплачено пени, руб,]]</f>
        <v>200427.94</v>
      </c>
      <c r="S398" s="17">
        <f t="shared" ref="S398:S461" si="7">N398-R398+T398-U398</f>
        <v>-16703.520000000015</v>
      </c>
      <c r="T398" s="17">
        <v>4486.12</v>
      </c>
      <c r="U398" s="17">
        <v>0</v>
      </c>
      <c r="V398" s="17">
        <v>3756.28</v>
      </c>
      <c r="W398" s="17">
        <v>0</v>
      </c>
      <c r="X398" s="17">
        <v>0</v>
      </c>
      <c r="Y398" s="17">
        <v>0</v>
      </c>
      <c r="Z398" s="17">
        <v>0</v>
      </c>
      <c r="AA398" s="22">
        <v>3201401.6900000004</v>
      </c>
      <c r="AB398" s="16">
        <v>2997217.47</v>
      </c>
      <c r="AC398" s="17">
        <v>3201401.69</v>
      </c>
      <c r="AD398" s="17">
        <v>0</v>
      </c>
      <c r="AE398" s="3"/>
      <c r="AF398" s="1" t="s">
        <v>1091</v>
      </c>
      <c r="AG398" s="1">
        <v>2997217.47</v>
      </c>
    </row>
    <row r="399" spans="2:33" ht="30">
      <c r="B399" s="2" t="s">
        <v>1802</v>
      </c>
      <c r="C399" s="1" t="s">
        <v>1092</v>
      </c>
      <c r="D399" s="1" t="s">
        <v>33</v>
      </c>
      <c r="E399" s="1" t="s">
        <v>1093</v>
      </c>
      <c r="F399" s="1" t="s">
        <v>280</v>
      </c>
      <c r="G399" s="1" t="s">
        <v>490</v>
      </c>
      <c r="I399" s="1" t="s">
        <v>174</v>
      </c>
      <c r="J399" s="1" t="s">
        <v>175</v>
      </c>
      <c r="K399" s="17">
        <v>6191.8</v>
      </c>
      <c r="L399" s="17">
        <v>0</v>
      </c>
      <c r="M399" s="17">
        <v>9.66</v>
      </c>
      <c r="N399" s="17">
        <v>179438.4</v>
      </c>
      <c r="O39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179438.36400000003</v>
      </c>
      <c r="P399" s="17">
        <f>Таблица82343[[#This Row],[Начисленовзносов  расчетное]]-Таблица82343[[#This Row],[Начислено взносов по отчету УК, руб,]]</f>
        <v>-3.599999996367842E-2</v>
      </c>
      <c r="Q399" s="17">
        <v>170439.06</v>
      </c>
      <c r="R399" s="22">
        <f>Таблица82343[[#This Row],[ПОСТУПИЛО ВЗНОСОВ ПО БАНКОВСКОЙ ВЫПИСКЕ]]-Таблица82343[[#This Row],[Оплачено пени, руб,]]</f>
        <v>170439.06</v>
      </c>
      <c r="S399" s="17">
        <f t="shared" si="7"/>
        <v>8999.3399999999965</v>
      </c>
      <c r="T399" s="17">
        <v>0</v>
      </c>
      <c r="U399" s="17">
        <v>0</v>
      </c>
      <c r="V399" s="17">
        <v>0</v>
      </c>
      <c r="W399" s="17">
        <v>0</v>
      </c>
      <c r="X399" s="17">
        <v>0</v>
      </c>
      <c r="Y399" s="17">
        <v>0</v>
      </c>
      <c r="Z399" s="17">
        <v>0</v>
      </c>
      <c r="AA399" s="22">
        <v>1057652.73</v>
      </c>
      <c r="AB399" s="16">
        <v>887213.67</v>
      </c>
      <c r="AC399" s="17">
        <v>1057652.73</v>
      </c>
      <c r="AD399" s="17">
        <v>0</v>
      </c>
      <c r="AE399" s="3"/>
      <c r="AF399" s="1" t="s">
        <v>1092</v>
      </c>
      <c r="AG399" s="1">
        <v>887213.67</v>
      </c>
    </row>
    <row r="400" spans="2:33" ht="30">
      <c r="B400" s="2" t="s">
        <v>1802</v>
      </c>
      <c r="C400" s="1" t="s">
        <v>1094</v>
      </c>
      <c r="D400" s="1" t="s">
        <v>83</v>
      </c>
      <c r="E400" s="1" t="s">
        <v>596</v>
      </c>
      <c r="F400" s="1" t="s">
        <v>597</v>
      </c>
      <c r="G400" s="1" t="s">
        <v>465</v>
      </c>
      <c r="I400" s="1" t="s">
        <v>116</v>
      </c>
      <c r="J400" s="1" t="s">
        <v>117</v>
      </c>
      <c r="K400" s="17">
        <v>6161.9</v>
      </c>
      <c r="L400" s="17">
        <v>112.8</v>
      </c>
      <c r="M400" s="17">
        <v>9.66</v>
      </c>
      <c r="N400" s="17">
        <v>181840.74</v>
      </c>
      <c r="O40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181840.80599999998</v>
      </c>
      <c r="P400" s="17">
        <f>Таблица82343[[#This Row],[Начисленовзносов  расчетное]]-Таблица82343[[#This Row],[Начислено взносов по отчету УК, руб,]]</f>
        <v>6.5999999991618097E-2</v>
      </c>
      <c r="Q400" s="17">
        <v>159169.07</v>
      </c>
      <c r="R400" s="22">
        <f>Таблица82343[[#This Row],[ПОСТУПИЛО ВЗНОСОВ ПО БАНКОВСКОЙ ВЫПИСКЕ]]-Таблица82343[[#This Row],[Оплачено пени, руб,]]</f>
        <v>159169.07</v>
      </c>
      <c r="S400" s="17">
        <f t="shared" si="7"/>
        <v>22671.669999999984</v>
      </c>
      <c r="T400" s="17">
        <v>0</v>
      </c>
      <c r="U400" s="17">
        <v>0</v>
      </c>
      <c r="V400" s="17">
        <v>4199.43</v>
      </c>
      <c r="W400" s="17">
        <v>0</v>
      </c>
      <c r="X400" s="17">
        <v>0</v>
      </c>
      <c r="Y400" s="17">
        <v>0</v>
      </c>
      <c r="Z400" s="17">
        <v>0</v>
      </c>
      <c r="AA400" s="22">
        <v>3586848.74</v>
      </c>
      <c r="AB400" s="16">
        <v>3423480.24</v>
      </c>
      <c r="AC400" s="17">
        <v>3586848.74</v>
      </c>
      <c r="AD400" s="17">
        <v>0</v>
      </c>
      <c r="AE400" s="3"/>
      <c r="AF400" s="1" t="s">
        <v>1094</v>
      </c>
      <c r="AG400" s="1">
        <v>3423480.24</v>
      </c>
    </row>
    <row r="401" spans="2:33" ht="30">
      <c r="B401" s="2" t="s">
        <v>1802</v>
      </c>
      <c r="C401" s="1" t="s">
        <v>1095</v>
      </c>
      <c r="D401" s="1" t="s">
        <v>83</v>
      </c>
      <c r="E401" s="1" t="s">
        <v>183</v>
      </c>
      <c r="F401" s="1" t="s">
        <v>184</v>
      </c>
      <c r="G401" s="1" t="s">
        <v>1096</v>
      </c>
      <c r="I401" s="30" t="s">
        <v>180</v>
      </c>
      <c r="J401" s="1" t="s">
        <v>181</v>
      </c>
      <c r="K401" s="17">
        <v>6285.7</v>
      </c>
      <c r="L401" s="17">
        <v>0</v>
      </c>
      <c r="M401" s="17">
        <v>9.66</v>
      </c>
      <c r="N401" s="17">
        <v>182159.63</v>
      </c>
      <c r="O40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182159.58599999998</v>
      </c>
      <c r="P401" s="17">
        <f>Таблица82343[[#This Row],[Начисленовзносов  расчетное]]-Таблица82343[[#This Row],[Начислено взносов по отчету УК, руб,]]</f>
        <v>-4.4000000023515895E-2</v>
      </c>
      <c r="Q401" s="17">
        <v>166620.81</v>
      </c>
      <c r="R401" s="22">
        <f>Таблица82343[[#This Row],[ПОСТУПИЛО ВЗНОСОВ ПО БАНКОВСКОЙ ВЫПИСКЕ]]-Таблица82343[[#This Row],[Оплачено пени, руб,]]</f>
        <v>166620.81</v>
      </c>
      <c r="S401" s="17">
        <f t="shared" si="7"/>
        <v>22177.750000000007</v>
      </c>
      <c r="T401" s="17">
        <v>6638.93</v>
      </c>
      <c r="U401" s="17">
        <v>0</v>
      </c>
      <c r="V401" s="17">
        <v>3524.14</v>
      </c>
      <c r="W401" s="17">
        <v>0</v>
      </c>
      <c r="X401" s="17">
        <v>0</v>
      </c>
      <c r="Y401" s="17">
        <v>0</v>
      </c>
      <c r="Z401" s="17">
        <v>0</v>
      </c>
      <c r="AA401" s="22">
        <v>2980286.0500000003</v>
      </c>
      <c r="AB401" s="16">
        <v>2810141.1</v>
      </c>
      <c r="AC401" s="17">
        <v>2980286.05</v>
      </c>
      <c r="AD401" s="17">
        <v>0</v>
      </c>
      <c r="AE401" s="3"/>
      <c r="AF401" s="1" t="s">
        <v>1095</v>
      </c>
      <c r="AG401" s="1">
        <v>2810141.1</v>
      </c>
    </row>
    <row r="402" spans="2:33" ht="30">
      <c r="B402" s="2" t="s">
        <v>1802</v>
      </c>
      <c r="C402" s="1" t="s">
        <v>1097</v>
      </c>
      <c r="D402" s="1" t="s">
        <v>33</v>
      </c>
      <c r="E402" s="1" t="s">
        <v>1006</v>
      </c>
      <c r="F402" s="1" t="s">
        <v>1007</v>
      </c>
      <c r="G402" s="1" t="s">
        <v>743</v>
      </c>
      <c r="I402" s="30" t="s">
        <v>491</v>
      </c>
      <c r="J402" s="30" t="s">
        <v>492</v>
      </c>
      <c r="K402" s="17">
        <v>4852.5</v>
      </c>
      <c r="L402" s="17">
        <v>320.7</v>
      </c>
      <c r="M402" s="17">
        <v>10.039999999999999</v>
      </c>
      <c r="N402" s="44">
        <v>155816.82</v>
      </c>
      <c r="O40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155816.78399999999</v>
      </c>
      <c r="P402" s="17">
        <f>Таблица82343[[#This Row],[Начисленовзносов  расчетное]]-Таблица82343[[#This Row],[Начислено взносов по отчету УК, руб,]]</f>
        <v>-3.6000000021886081E-2</v>
      </c>
      <c r="Q402" s="17">
        <v>175603.89</v>
      </c>
      <c r="R402" s="22">
        <f>Таблица82343[[#This Row],[ПОСТУПИЛО ВЗНОСОВ ПО БАНКОВСКОЙ ВЫПИСКЕ]]-Таблица82343[[#This Row],[Оплачено пени, руб,]]</f>
        <v>168799.81000000003</v>
      </c>
      <c r="S402" s="17">
        <f t="shared" si="7"/>
        <v>-3318.8300000000181</v>
      </c>
      <c r="T402" s="44">
        <v>16468.240000000002</v>
      </c>
      <c r="U402" s="47">
        <v>6804.08</v>
      </c>
      <c r="V402" s="17">
        <v>0</v>
      </c>
      <c r="W402" s="17">
        <v>0</v>
      </c>
      <c r="X402" s="17">
        <v>0</v>
      </c>
      <c r="Y402" s="17">
        <v>0</v>
      </c>
      <c r="Z402" s="17">
        <v>0</v>
      </c>
      <c r="AA402" s="22">
        <v>4938523.2399999993</v>
      </c>
      <c r="AB402" s="16">
        <v>4762919.3499999996</v>
      </c>
      <c r="AC402" s="17">
        <v>4938523.2399999993</v>
      </c>
      <c r="AD402" s="17">
        <v>0</v>
      </c>
      <c r="AE402" s="3"/>
      <c r="AF402" s="1" t="s">
        <v>1097</v>
      </c>
      <c r="AG402" s="1">
        <v>4762919.3499999996</v>
      </c>
    </row>
    <row r="403" spans="2:33" ht="30">
      <c r="B403" s="2" t="s">
        <v>1802</v>
      </c>
      <c r="C403" s="1" t="s">
        <v>1098</v>
      </c>
      <c r="D403" s="1" t="s">
        <v>33</v>
      </c>
      <c r="E403" s="1" t="s">
        <v>1099</v>
      </c>
      <c r="F403" s="1" t="s">
        <v>1100</v>
      </c>
      <c r="G403" s="1" t="s">
        <v>383</v>
      </c>
      <c r="I403" s="1" t="s">
        <v>63</v>
      </c>
      <c r="J403" s="1" t="s">
        <v>64</v>
      </c>
      <c r="K403" s="17">
        <v>6366.7</v>
      </c>
      <c r="L403" s="17">
        <v>433.1</v>
      </c>
      <c r="M403" s="17">
        <v>9.66</v>
      </c>
      <c r="N403" s="44">
        <v>184506.87</v>
      </c>
      <c r="O40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197058.20400000003</v>
      </c>
      <c r="P403" s="17">
        <f>Таблица82343[[#This Row],[Начисленовзносов  расчетное]]-Таблица82343[[#This Row],[Начислено взносов по отчету УК, руб,]]</f>
        <v>12551.334000000032</v>
      </c>
      <c r="Q403" s="49">
        <v>214427.64</v>
      </c>
      <c r="R403" s="22">
        <f>Таблица82343[[#This Row],[ПОСТУПИЛО ВЗНОСОВ ПО БАНКОВСКОЙ ВЫПИСКЕ]]-Таблица82343[[#This Row],[Оплачено пени, руб,]]</f>
        <v>211865.85</v>
      </c>
      <c r="S403" s="17">
        <f t="shared" si="7"/>
        <v>-25947.94000000001</v>
      </c>
      <c r="T403" s="44">
        <v>3972.83</v>
      </c>
      <c r="U403" s="47">
        <v>2561.79</v>
      </c>
      <c r="V403" s="17">
        <v>3431.13</v>
      </c>
      <c r="W403" s="17">
        <v>0</v>
      </c>
      <c r="X403" s="17">
        <v>0</v>
      </c>
      <c r="Y403" s="17">
        <v>0</v>
      </c>
      <c r="Z403" s="17">
        <v>0</v>
      </c>
      <c r="AA403" s="22">
        <v>2939197.4</v>
      </c>
      <c r="AB403" s="16">
        <v>2721338.63</v>
      </c>
      <c r="AC403" s="17">
        <v>2939197.4</v>
      </c>
      <c r="AD403" s="17">
        <v>0</v>
      </c>
      <c r="AE403" s="3" t="s">
        <v>282</v>
      </c>
      <c r="AF403" s="1" t="s">
        <v>1098</v>
      </c>
      <c r="AG403" s="1">
        <v>2721338.63</v>
      </c>
    </row>
    <row r="404" spans="2:33" ht="30">
      <c r="B404" s="2" t="s">
        <v>1802</v>
      </c>
      <c r="C404" s="1" t="s">
        <v>1101</v>
      </c>
      <c r="D404" s="1" t="s">
        <v>33</v>
      </c>
      <c r="E404" s="1" t="s">
        <v>418</v>
      </c>
      <c r="F404" s="1" t="s">
        <v>419</v>
      </c>
      <c r="G404" s="1" t="s">
        <v>188</v>
      </c>
      <c r="I404" s="1" t="s">
        <v>195</v>
      </c>
      <c r="J404" s="1" t="s">
        <v>51</v>
      </c>
      <c r="K404" s="17">
        <v>6821.6</v>
      </c>
      <c r="L404" s="17">
        <v>1065.3</v>
      </c>
      <c r="M404" s="17">
        <v>10.039999999999999</v>
      </c>
      <c r="N404" s="17">
        <v>237553.38</v>
      </c>
      <c r="O40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237553.42799999999</v>
      </c>
      <c r="P404" s="17">
        <f>Таблица82343[[#This Row],[Начисленовзносов  расчетное]]-Таблица82343[[#This Row],[Начислено взносов по отчету УК, руб,]]</f>
        <v>4.7999999980675057E-2</v>
      </c>
      <c r="Q404" s="49">
        <v>285872.07</v>
      </c>
      <c r="R404" s="22">
        <f>Таблица82343[[#This Row],[ПОСТУПИЛО ВЗНОСОВ ПО БАНКОВСКОЙ ВЫПИСКЕ]]-Таблица82343[[#This Row],[Оплачено пени, руб,]]</f>
        <v>279926.39</v>
      </c>
      <c r="S404" s="17">
        <f t="shared" si="7"/>
        <v>-36337.130000000012</v>
      </c>
      <c r="T404" s="17">
        <v>11981.56</v>
      </c>
      <c r="U404" s="17">
        <v>5945.68</v>
      </c>
      <c r="V404" s="17">
        <v>1397.11</v>
      </c>
      <c r="W404" s="17">
        <v>0</v>
      </c>
      <c r="X404" s="17">
        <v>0</v>
      </c>
      <c r="Y404" s="17">
        <v>0</v>
      </c>
      <c r="Z404" s="17">
        <v>0</v>
      </c>
      <c r="AA404" s="22">
        <v>1364737.74</v>
      </c>
      <c r="AB404" s="16">
        <v>1077468.56</v>
      </c>
      <c r="AC404" s="17">
        <v>1364737.74</v>
      </c>
      <c r="AD404" s="17">
        <v>0</v>
      </c>
      <c r="AF404" s="1" t="s">
        <v>1101</v>
      </c>
      <c r="AG404" s="1">
        <v>1077468.56</v>
      </c>
    </row>
    <row r="405" spans="2:33" ht="30">
      <c r="B405" s="2" t="s">
        <v>1802</v>
      </c>
      <c r="C405" s="1" t="s">
        <v>1102</v>
      </c>
      <c r="D405" s="1" t="s">
        <v>33</v>
      </c>
      <c r="E405" s="1" t="s">
        <v>1103</v>
      </c>
      <c r="F405" s="1" t="s">
        <v>1104</v>
      </c>
      <c r="G405" s="1" t="s">
        <v>535</v>
      </c>
      <c r="I405" s="1" t="s">
        <v>1105</v>
      </c>
      <c r="J405" s="1" t="s">
        <v>1106</v>
      </c>
      <c r="K405" s="17">
        <v>5928.7</v>
      </c>
      <c r="L405" s="17">
        <v>412.4</v>
      </c>
      <c r="M405" s="17">
        <v>10.039999999999999</v>
      </c>
      <c r="N405" s="17">
        <v>190993.98</v>
      </c>
      <c r="O40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190993.93199999997</v>
      </c>
      <c r="P405" s="17">
        <f>Таблица82343[[#This Row],[Начисленовзносов  расчетное]]-Таблица82343[[#This Row],[Начислено взносов по отчету УК, руб,]]</f>
        <v>-4.8000000038882717E-2</v>
      </c>
      <c r="Q405" s="17">
        <v>192758.28</v>
      </c>
      <c r="R405" s="22">
        <f>Таблица82343[[#This Row],[ПОСТУПИЛО ВЗНОСОВ ПО БАНКОВСКОЙ ВЫПИСКЕ]]-Таблица82343[[#This Row],[Оплачено пени, руб,]]</f>
        <v>192554.69</v>
      </c>
      <c r="S405" s="17">
        <f t="shared" si="7"/>
        <v>-637.96999999999196</v>
      </c>
      <c r="T405" s="17">
        <v>1126.33</v>
      </c>
      <c r="U405" s="17">
        <v>203.59</v>
      </c>
      <c r="V405" s="17">
        <v>7497.77</v>
      </c>
      <c r="W405" s="17">
        <v>0</v>
      </c>
      <c r="X405" s="17">
        <v>0</v>
      </c>
      <c r="Y405" s="17">
        <v>0</v>
      </c>
      <c r="Z405" s="17">
        <v>0</v>
      </c>
      <c r="AA405" s="22">
        <v>6194170.5800000001</v>
      </c>
      <c r="AB405" s="16">
        <v>5993914.5300000003</v>
      </c>
      <c r="AC405" s="17">
        <v>6194170.5800000001</v>
      </c>
      <c r="AD405" s="17">
        <v>0</v>
      </c>
      <c r="AE405" s="3"/>
      <c r="AF405" s="1" t="s">
        <v>1102</v>
      </c>
      <c r="AG405" s="1">
        <v>5993914.5300000003</v>
      </c>
    </row>
    <row r="406" spans="2:33" ht="45">
      <c r="B406" s="2" t="s">
        <v>1802</v>
      </c>
      <c r="C406" s="1" t="s">
        <v>1107</v>
      </c>
      <c r="D406" s="1" t="s">
        <v>33</v>
      </c>
      <c r="E406" s="1" t="s">
        <v>267</v>
      </c>
      <c r="F406" s="1" t="s">
        <v>427</v>
      </c>
      <c r="G406" s="1" t="s">
        <v>288</v>
      </c>
      <c r="I406" s="1" t="s">
        <v>485</v>
      </c>
      <c r="J406" s="1" t="s">
        <v>486</v>
      </c>
      <c r="K406" s="17">
        <v>5731.2</v>
      </c>
      <c r="L406" s="17">
        <v>671.4</v>
      </c>
      <c r="M406" s="17">
        <v>10.039999999999999</v>
      </c>
      <c r="N406" s="17">
        <v>192904.52</v>
      </c>
      <c r="O40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192846.31199999998</v>
      </c>
      <c r="P406" s="17">
        <f>Таблица82343[[#This Row],[Начисленовзносов  расчетное]]-Таблица82343[[#This Row],[Начислено взносов по отчету УК, руб,]]</f>
        <v>-58.208000000013271</v>
      </c>
      <c r="Q406" s="17">
        <v>207573.81</v>
      </c>
      <c r="R406" s="22">
        <f>Таблица82343[[#This Row],[ПОСТУПИЛО ВЗНОСОВ ПО БАНКОВСКОЙ ВЫПИСКЕ]]-Таблица82343[[#This Row],[Оплачено пени, руб,]]</f>
        <v>207346.38999999998</v>
      </c>
      <c r="S406" s="17">
        <f t="shared" si="7"/>
        <v>-14256.169999999995</v>
      </c>
      <c r="T406" s="17">
        <v>413.12</v>
      </c>
      <c r="U406" s="17">
        <v>227.42</v>
      </c>
      <c r="V406" s="17">
        <v>2410.62</v>
      </c>
      <c r="W406" s="17">
        <v>0</v>
      </c>
      <c r="X406" s="17">
        <v>0</v>
      </c>
      <c r="Y406" s="17">
        <v>0</v>
      </c>
      <c r="Z406" s="17">
        <v>0</v>
      </c>
      <c r="AA406" s="22">
        <v>2107253.8199999998</v>
      </c>
      <c r="AB406" s="16">
        <v>1897269.39</v>
      </c>
      <c r="AC406" s="17">
        <v>2107253.8199999998</v>
      </c>
      <c r="AD406" s="17">
        <v>0</v>
      </c>
      <c r="AE406" s="3"/>
      <c r="AF406" s="1" t="s">
        <v>1107</v>
      </c>
      <c r="AG406" s="1">
        <v>1897269.39</v>
      </c>
    </row>
    <row r="407" spans="2:33" ht="30">
      <c r="B407" s="2" t="s">
        <v>1802</v>
      </c>
      <c r="C407" s="1" t="s">
        <v>1108</v>
      </c>
      <c r="D407" s="1" t="s">
        <v>33</v>
      </c>
      <c r="E407" s="1" t="s">
        <v>1109</v>
      </c>
      <c r="F407" s="1" t="s">
        <v>1110</v>
      </c>
      <c r="G407" s="1" t="s">
        <v>335</v>
      </c>
      <c r="I407" s="1" t="s">
        <v>195</v>
      </c>
      <c r="J407" s="1" t="s">
        <v>51</v>
      </c>
      <c r="K407" s="17">
        <v>9716</v>
      </c>
      <c r="L407" s="17">
        <v>780</v>
      </c>
      <c r="M407" s="17">
        <v>10.039999999999999</v>
      </c>
      <c r="N407" s="17">
        <v>316077</v>
      </c>
      <c r="O40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316139.51999999996</v>
      </c>
      <c r="P407" s="17">
        <f>Таблица82343[[#This Row],[Начисленовзносов  расчетное]]-Таблица82343[[#This Row],[Начислено взносов по отчету УК, руб,]]</f>
        <v>62.519999999960419</v>
      </c>
      <c r="Q407" s="49">
        <v>308792.01</v>
      </c>
      <c r="R407" s="22">
        <f>Таблица82343[[#This Row],[ПОСТУПИЛО ВЗНОСОВ ПО БАНКОВСКОЙ ВЫПИСКЕ]]-Таблица82343[[#This Row],[Оплачено пени, руб,]]</f>
        <v>303886.34000000003</v>
      </c>
      <c r="S407" s="17">
        <f t="shared" si="7"/>
        <v>30113.559999999976</v>
      </c>
      <c r="T407" s="17">
        <v>22828.57</v>
      </c>
      <c r="U407" s="17">
        <v>4905.67</v>
      </c>
      <c r="V407" s="17">
        <v>11571.93</v>
      </c>
      <c r="W407" s="17">
        <v>0</v>
      </c>
      <c r="X407" s="17">
        <v>0</v>
      </c>
      <c r="Y407" s="17">
        <v>0</v>
      </c>
      <c r="Z407" s="17">
        <v>0</v>
      </c>
      <c r="AA407" s="22">
        <v>9577705.5599999987</v>
      </c>
      <c r="AB407" s="16">
        <v>9257341.6199999992</v>
      </c>
      <c r="AC407" s="17">
        <v>9577705.5600000005</v>
      </c>
      <c r="AD407" s="17">
        <v>0</v>
      </c>
      <c r="AE407" s="3"/>
      <c r="AF407" s="1" t="s">
        <v>1108</v>
      </c>
      <c r="AG407" s="1">
        <v>9257341.6199999992</v>
      </c>
    </row>
    <row r="408" spans="2:33" ht="30">
      <c r="B408" s="2" t="s">
        <v>1802</v>
      </c>
      <c r="C408" s="1" t="s">
        <v>1111</v>
      </c>
      <c r="D408" s="1" t="s">
        <v>33</v>
      </c>
      <c r="E408" s="1" t="s">
        <v>523</v>
      </c>
      <c r="F408" s="1" t="s">
        <v>524</v>
      </c>
      <c r="G408" s="1" t="s">
        <v>414</v>
      </c>
      <c r="I408" s="1" t="s">
        <v>1112</v>
      </c>
      <c r="J408" s="1" t="s">
        <v>1113</v>
      </c>
      <c r="K408" s="17">
        <v>6678.1</v>
      </c>
      <c r="L408" s="17">
        <v>0</v>
      </c>
      <c r="M408" s="17">
        <v>9.66</v>
      </c>
      <c r="N408" s="44">
        <v>193531.38</v>
      </c>
      <c r="O40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193531.33800000002</v>
      </c>
      <c r="P408" s="17">
        <f>Таблица82343[[#This Row],[Начисленовзносов  расчетное]]-Таблица82343[[#This Row],[Начислено взносов по отчету УК, руб,]]</f>
        <v>-4.1999999986728653E-2</v>
      </c>
      <c r="Q408" s="17">
        <v>195807.68</v>
      </c>
      <c r="R408" s="22">
        <f>Таблица82343[[#This Row],[ПОСТУПИЛО ВЗНОСОВ ПО БАНКОВСКОЙ ВЫПИСКЕ]]-Таблица82343[[#This Row],[Оплачено пени, руб,]]</f>
        <v>194175.96</v>
      </c>
      <c r="S408" s="17">
        <f t="shared" si="7"/>
        <v>1649.9700000000128</v>
      </c>
      <c r="T408" s="44">
        <v>3926.27</v>
      </c>
      <c r="U408" s="47">
        <v>1631.72</v>
      </c>
      <c r="V408" s="17">
        <v>7238.09</v>
      </c>
      <c r="W408" s="17">
        <v>0</v>
      </c>
      <c r="X408" s="17">
        <v>0</v>
      </c>
      <c r="Y408" s="17">
        <v>0</v>
      </c>
      <c r="Z408" s="17">
        <v>0</v>
      </c>
      <c r="AA408" s="22">
        <v>6001523.0099999998</v>
      </c>
      <c r="AB408" s="16">
        <v>5798477.2400000002</v>
      </c>
      <c r="AC408" s="17">
        <v>6001523.0099999998</v>
      </c>
      <c r="AD408" s="17">
        <v>0</v>
      </c>
      <c r="AE408" s="3"/>
      <c r="AF408" s="1" t="s">
        <v>1111</v>
      </c>
      <c r="AG408" s="1">
        <v>5798477.2400000002</v>
      </c>
    </row>
    <row r="409" spans="2:33" ht="30">
      <c r="B409" s="2" t="s">
        <v>1802</v>
      </c>
      <c r="C409" s="1" t="s">
        <v>1114</v>
      </c>
      <c r="D409" s="1" t="s">
        <v>33</v>
      </c>
      <c r="E409" s="1" t="s">
        <v>1021</v>
      </c>
      <c r="F409" s="1" t="s">
        <v>1022</v>
      </c>
      <c r="G409" s="1" t="s">
        <v>1115</v>
      </c>
      <c r="I409" s="1" t="s">
        <v>1116</v>
      </c>
      <c r="J409" s="1" t="s">
        <v>1117</v>
      </c>
      <c r="K409" s="17">
        <v>6233</v>
      </c>
      <c r="L409" s="17">
        <v>227.36</v>
      </c>
      <c r="M409" s="17">
        <v>10.039999999999999</v>
      </c>
      <c r="N409" s="17">
        <v>194586.03</v>
      </c>
      <c r="O40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194586.04319999996</v>
      </c>
      <c r="P409" s="17">
        <f>Таблица82343[[#This Row],[Начисленовзносов  расчетное]]-Таблица82343[[#This Row],[Начислено взносов по отчету УК, руб,]]</f>
        <v>1.3199999957578257E-2</v>
      </c>
      <c r="Q409" s="17">
        <v>241699.51</v>
      </c>
      <c r="R409" s="22">
        <f>Таблица82343[[#This Row],[ПОСТУПИЛО ВЗНОСОВ ПО БАНКОВСКОЙ ВЫПИСКЕ]]-Таблица82343[[#This Row],[Оплачено пени, руб,]]</f>
        <v>241699.51</v>
      </c>
      <c r="S409" s="17">
        <f t="shared" si="7"/>
        <v>-47113.48000000001</v>
      </c>
      <c r="T409" s="17">
        <v>0</v>
      </c>
      <c r="U409" s="17">
        <v>0</v>
      </c>
      <c r="V409" s="17">
        <v>7756.08</v>
      </c>
      <c r="W409" s="17">
        <v>0</v>
      </c>
      <c r="X409" s="17">
        <v>0</v>
      </c>
      <c r="Y409" s="17">
        <v>0</v>
      </c>
      <c r="Z409" s="17">
        <v>0</v>
      </c>
      <c r="AA409" s="22">
        <v>6449438.0899999999</v>
      </c>
      <c r="AB409" s="16">
        <v>6199982.5</v>
      </c>
      <c r="AC409" s="17">
        <v>6449438.0899999999</v>
      </c>
      <c r="AD409" s="17">
        <v>0</v>
      </c>
      <c r="AE409" s="3"/>
      <c r="AF409" s="1" t="s">
        <v>1114</v>
      </c>
      <c r="AG409" s="1">
        <v>6199982.5</v>
      </c>
    </row>
    <row r="410" spans="2:33" ht="30">
      <c r="B410" s="2" t="s">
        <v>1802</v>
      </c>
      <c r="C410" s="1" t="s">
        <v>1118</v>
      </c>
      <c r="D410" s="1" t="s">
        <v>33</v>
      </c>
      <c r="E410" s="1" t="s">
        <v>47</v>
      </c>
      <c r="F410" s="1" t="s">
        <v>48</v>
      </c>
      <c r="G410" s="1" t="s">
        <v>1119</v>
      </c>
      <c r="I410" s="1" t="s">
        <v>556</v>
      </c>
      <c r="J410" s="1" t="s">
        <v>557</v>
      </c>
      <c r="K410" s="17">
        <v>6441.4</v>
      </c>
      <c r="L410" s="17">
        <v>82.9</v>
      </c>
      <c r="M410" s="17">
        <v>10.039999999999999</v>
      </c>
      <c r="N410" s="17">
        <v>196511.85</v>
      </c>
      <c r="O4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196511.91599999997</v>
      </c>
      <c r="P410" s="17">
        <f>Таблица82343[[#This Row],[Начисленовзносов  расчетное]]-Таблица82343[[#This Row],[Начислено взносов по отчету УК, руб,]]</f>
        <v>6.5999999962514266E-2</v>
      </c>
      <c r="Q410" s="49">
        <v>196263.93</v>
      </c>
      <c r="R410" s="22">
        <f>Таблица82343[[#This Row],[ПОСТУПИЛО ВЗНОСОВ ПО БАНКОВСКОЙ ВЫПИСКЕ]]-Таблица82343[[#This Row],[Оплачено пени, руб,]]</f>
        <v>194220.44999999998</v>
      </c>
      <c r="S410" s="17">
        <f t="shared" si="7"/>
        <v>710.1300000000233</v>
      </c>
      <c r="T410" s="17">
        <v>462.21</v>
      </c>
      <c r="U410" s="17">
        <v>2043.48</v>
      </c>
      <c r="V410" s="49">
        <v>7210.36</v>
      </c>
      <c r="W410" s="17">
        <v>0</v>
      </c>
      <c r="X410" s="17">
        <v>0</v>
      </c>
      <c r="Y410" s="17">
        <v>0</v>
      </c>
      <c r="Z410" s="17">
        <v>0</v>
      </c>
      <c r="AA410" s="22">
        <v>5961993.1900000004</v>
      </c>
      <c r="AB410" s="16">
        <v>5758518.9000000004</v>
      </c>
      <c r="AC410" s="17">
        <v>5961993.1900000004</v>
      </c>
      <c r="AD410" s="17">
        <v>0</v>
      </c>
      <c r="AE410" s="3"/>
      <c r="AF410" s="1" t="s">
        <v>1118</v>
      </c>
      <c r="AG410" s="1">
        <v>5758518.9000000004</v>
      </c>
    </row>
    <row r="411" spans="2:33" ht="30">
      <c r="B411" s="2" t="s">
        <v>1802</v>
      </c>
      <c r="C411" s="1" t="s">
        <v>1120</v>
      </c>
      <c r="D411" s="1" t="s">
        <v>83</v>
      </c>
      <c r="E411" s="1" t="s">
        <v>313</v>
      </c>
      <c r="F411" s="1" t="s">
        <v>314</v>
      </c>
      <c r="G411" s="1" t="s">
        <v>156</v>
      </c>
      <c r="I411" s="30" t="s">
        <v>226</v>
      </c>
      <c r="J411" s="30" t="s">
        <v>227</v>
      </c>
      <c r="K411" s="31">
        <v>5638.2</v>
      </c>
      <c r="L411" s="31">
        <v>1149.0999999999999</v>
      </c>
      <c r="M411" s="31">
        <v>9.66</v>
      </c>
      <c r="N411" s="17">
        <v>196695.9</v>
      </c>
      <c r="O4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196695.95399999997</v>
      </c>
      <c r="P411" s="17">
        <f>Таблица82343[[#This Row],[Начисленовзносов  расчетное]]-Таблица82343[[#This Row],[Начислено взносов по отчету УК, руб,]]</f>
        <v>5.399999997462146E-2</v>
      </c>
      <c r="Q411" s="17">
        <v>157751.53</v>
      </c>
      <c r="R411" s="22">
        <f>Таблица82343[[#This Row],[ПОСТУПИЛО ВЗНОСОВ ПО БАНКОВСКОЙ ВЫПИСКЕ]]-Таблица82343[[#This Row],[Оплачено пени, руб,]]</f>
        <v>157751.53</v>
      </c>
      <c r="S411" s="17">
        <f t="shared" si="7"/>
        <v>49361.45</v>
      </c>
      <c r="T411" s="17">
        <v>10417.08</v>
      </c>
      <c r="U411" s="17">
        <v>0</v>
      </c>
      <c r="V411" s="17">
        <v>0</v>
      </c>
      <c r="W411" s="17">
        <v>0</v>
      </c>
      <c r="X411" s="17">
        <v>0</v>
      </c>
      <c r="Y411" s="17">
        <v>0</v>
      </c>
      <c r="Z411" s="17">
        <v>0</v>
      </c>
      <c r="AA411" s="22">
        <v>5916857.7300000004</v>
      </c>
      <c r="AB411" s="16">
        <v>5759106.2000000002</v>
      </c>
      <c r="AC411" s="17">
        <v>5916857.7300000004</v>
      </c>
      <c r="AD411" s="17">
        <v>0</v>
      </c>
      <c r="AE411" s="3"/>
      <c r="AF411" s="1" t="s">
        <v>1120</v>
      </c>
      <c r="AG411" s="1">
        <v>5759106.2000000002</v>
      </c>
    </row>
    <row r="412" spans="2:33" ht="30">
      <c r="B412" s="2" t="s">
        <v>1802</v>
      </c>
      <c r="C412" s="1" t="s">
        <v>1121</v>
      </c>
      <c r="D412" s="1" t="s">
        <v>33</v>
      </c>
      <c r="E412" s="1" t="s">
        <v>34</v>
      </c>
      <c r="F412" s="1" t="s">
        <v>35</v>
      </c>
      <c r="G412" s="1" t="s">
        <v>1122</v>
      </c>
      <c r="I412" s="30" t="s">
        <v>325</v>
      </c>
      <c r="J412" s="30" t="s">
        <v>326</v>
      </c>
      <c r="K412" s="17">
        <v>6363.8</v>
      </c>
      <c r="L412" s="31">
        <v>230.8</v>
      </c>
      <c r="M412" s="31">
        <v>10.039999999999999</v>
      </c>
      <c r="N412" s="17">
        <v>198629.34</v>
      </c>
      <c r="O4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198629.35200000001</v>
      </c>
      <c r="P412" s="17">
        <f>Таблица82343[[#This Row],[Начисленовзносов  расчетное]]-Таблица82343[[#This Row],[Начислено взносов по отчету УК, руб,]]</f>
        <v>1.2000000016996637E-2</v>
      </c>
      <c r="Q412" s="17">
        <v>190092.73</v>
      </c>
      <c r="R412" s="22">
        <f>Таблица82343[[#This Row],[ПОСТУПИЛО ВЗНОСОВ ПО БАНКОВСКОЙ ВЫПИСКЕ]]-Таблица82343[[#This Row],[Оплачено пени, руб,]]</f>
        <v>188589.46000000002</v>
      </c>
      <c r="S412" s="17">
        <f t="shared" si="7"/>
        <v>9124.939999999975</v>
      </c>
      <c r="T412" s="44">
        <v>588.33000000000004</v>
      </c>
      <c r="U412" s="47">
        <v>1503.27</v>
      </c>
      <c r="V412" s="17">
        <v>4048.56</v>
      </c>
      <c r="W412" s="17">
        <v>0</v>
      </c>
      <c r="X412" s="17">
        <v>0</v>
      </c>
      <c r="Y412" s="17">
        <v>0</v>
      </c>
      <c r="Z412" s="17">
        <v>0</v>
      </c>
      <c r="AA412" s="22">
        <v>3416749.0300000003</v>
      </c>
      <c r="AB412" s="16">
        <v>3222607.74</v>
      </c>
      <c r="AC412" s="17">
        <v>3416749.03</v>
      </c>
      <c r="AD412" s="17">
        <v>0</v>
      </c>
      <c r="AE412" s="3"/>
      <c r="AF412" s="1" t="s">
        <v>1121</v>
      </c>
      <c r="AG412" s="1">
        <v>3222607.74</v>
      </c>
    </row>
    <row r="413" spans="2:33" ht="30">
      <c r="B413" s="2" t="s">
        <v>1802</v>
      </c>
      <c r="C413" s="1" t="s">
        <v>1123</v>
      </c>
      <c r="D413" s="1" t="s">
        <v>83</v>
      </c>
      <c r="E413" s="1" t="s">
        <v>385</v>
      </c>
      <c r="F413" s="1" t="s">
        <v>224</v>
      </c>
      <c r="G413" s="1" t="s">
        <v>1124</v>
      </c>
      <c r="I413" s="1" t="s">
        <v>180</v>
      </c>
      <c r="J413" s="1" t="s">
        <v>181</v>
      </c>
      <c r="K413" s="17">
        <v>6835.3</v>
      </c>
      <c r="L413" s="17">
        <v>0</v>
      </c>
      <c r="M413" s="17">
        <v>9.66</v>
      </c>
      <c r="N413" s="17">
        <v>198087.03</v>
      </c>
      <c r="O41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198086.99400000001</v>
      </c>
      <c r="P413" s="17">
        <f>Таблица82343[[#This Row],[Начисленовзносов  расчетное]]-Таблица82343[[#This Row],[Начислено взносов по отчету УК, руб,]]</f>
        <v>-3.599999999278225E-2</v>
      </c>
      <c r="Q413" s="17">
        <v>180860.3</v>
      </c>
      <c r="R413" s="22">
        <f>Таблица82343[[#This Row],[ПОСТУПИЛО ВЗНОСОВ ПО БАНКОВСКОЙ ВЫПИСКЕ]]-Таблица82343[[#This Row],[Оплачено пени, руб,]]</f>
        <v>180860.3</v>
      </c>
      <c r="S413" s="17">
        <f t="shared" si="7"/>
        <v>25171.220000000008</v>
      </c>
      <c r="T413" s="17">
        <v>7944.49</v>
      </c>
      <c r="U413" s="17">
        <v>0</v>
      </c>
      <c r="V413" s="17">
        <v>1605.88</v>
      </c>
      <c r="W413" s="17">
        <v>0</v>
      </c>
      <c r="X413" s="17">
        <v>0</v>
      </c>
      <c r="Y413" s="17">
        <v>0</v>
      </c>
      <c r="Z413" s="17">
        <v>0</v>
      </c>
      <c r="AA413" s="22">
        <v>1446509.49</v>
      </c>
      <c r="AB413" s="16">
        <v>1264043.31</v>
      </c>
      <c r="AC413" s="17">
        <v>1446509.49</v>
      </c>
      <c r="AD413" s="17">
        <v>0</v>
      </c>
      <c r="AE413" s="3"/>
      <c r="AF413" s="1" t="s">
        <v>1123</v>
      </c>
      <c r="AG413" s="1">
        <v>1264043.31</v>
      </c>
    </row>
    <row r="414" spans="2:33" ht="30">
      <c r="B414" s="2" t="s">
        <v>1802</v>
      </c>
      <c r="C414" s="1" t="s">
        <v>1125</v>
      </c>
      <c r="D414" s="1" t="s">
        <v>33</v>
      </c>
      <c r="E414" s="1" t="s">
        <v>488</v>
      </c>
      <c r="F414" s="1" t="s">
        <v>489</v>
      </c>
      <c r="G414" s="1" t="s">
        <v>156</v>
      </c>
      <c r="I414" s="1" t="s">
        <v>491</v>
      </c>
      <c r="J414" s="1" t="s">
        <v>492</v>
      </c>
      <c r="K414" s="17">
        <v>5882.3</v>
      </c>
      <c r="L414" s="17">
        <v>744.3</v>
      </c>
      <c r="M414" s="17">
        <v>10.039999999999999</v>
      </c>
      <c r="N414" s="44">
        <v>199593.21</v>
      </c>
      <c r="O4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199593.19200000001</v>
      </c>
      <c r="P414" s="17">
        <f>Таблица82343[[#This Row],[Начисленовзносов  расчетное]]-Таблица82343[[#This Row],[Начислено взносов по отчету УК, руб,]]</f>
        <v>-1.799999998183921E-2</v>
      </c>
      <c r="Q414" s="17">
        <v>195390.38</v>
      </c>
      <c r="R414" s="22">
        <f>Таблица82343[[#This Row],[ПОСТУПИЛО ВЗНОСОВ ПО БАНКОВСКОЙ ВЫПИСКЕ]]-Таблица82343[[#This Row],[Оплачено пени, руб,]]</f>
        <v>187678.93</v>
      </c>
      <c r="S414" s="17">
        <f t="shared" si="7"/>
        <v>31737.88</v>
      </c>
      <c r="T414" s="44">
        <v>27535.05</v>
      </c>
      <c r="U414" s="47">
        <v>7711.45</v>
      </c>
      <c r="V414" s="17">
        <v>0</v>
      </c>
      <c r="W414" s="17">
        <v>0</v>
      </c>
      <c r="X414" s="17">
        <v>0</v>
      </c>
      <c r="Y414" s="17">
        <v>0</v>
      </c>
      <c r="Z414" s="17">
        <v>0</v>
      </c>
      <c r="AA414" s="22">
        <v>6011017.1899999995</v>
      </c>
      <c r="AB414" s="16">
        <v>5815626.8099999996</v>
      </c>
      <c r="AC414" s="17">
        <v>6011017.1899999995</v>
      </c>
      <c r="AD414" s="17">
        <v>0</v>
      </c>
      <c r="AE414" s="3"/>
      <c r="AF414" s="1" t="s">
        <v>1125</v>
      </c>
      <c r="AG414" s="1">
        <v>5815626.8099999996</v>
      </c>
    </row>
    <row r="415" spans="2:33" ht="30">
      <c r="B415" s="2" t="s">
        <v>1802</v>
      </c>
      <c r="C415" s="1" t="s">
        <v>1126</v>
      </c>
      <c r="D415" s="1" t="s">
        <v>83</v>
      </c>
      <c r="E415" s="1" t="s">
        <v>385</v>
      </c>
      <c r="F415" s="1" t="s">
        <v>224</v>
      </c>
      <c r="G415" s="1" t="s">
        <v>1127</v>
      </c>
      <c r="I415" s="1" t="s">
        <v>116</v>
      </c>
      <c r="J415" s="1" t="s">
        <v>117</v>
      </c>
      <c r="K415" s="17">
        <v>6896.1</v>
      </c>
      <c r="L415" s="17">
        <v>0</v>
      </c>
      <c r="M415" s="17">
        <v>9.66</v>
      </c>
      <c r="N415" s="17">
        <v>199848.95999999999</v>
      </c>
      <c r="O4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199848.97800000003</v>
      </c>
      <c r="P415" s="17">
        <f>Таблица82343[[#This Row],[Начисленовзносов  расчетное]]-Таблица82343[[#This Row],[Начислено взносов по отчету УК, руб,]]</f>
        <v>1.8000000040046871E-2</v>
      </c>
      <c r="Q415" s="17">
        <v>172455.82</v>
      </c>
      <c r="R415" s="22">
        <f>Таблица82343[[#This Row],[ПОСТУПИЛО ВЗНОСОВ ПО БАНКОВСКОЙ ВЫПИСКЕ]]-Таблица82343[[#This Row],[Оплачено пени, руб,]]</f>
        <v>172455.82</v>
      </c>
      <c r="S415" s="17">
        <f t="shared" si="7"/>
        <v>27393.139999999985</v>
      </c>
      <c r="T415" s="17">
        <v>0</v>
      </c>
      <c r="U415" s="17">
        <v>0</v>
      </c>
      <c r="V415" s="17">
        <v>2705.37</v>
      </c>
      <c r="W415" s="17">
        <v>0</v>
      </c>
      <c r="X415" s="17">
        <v>0</v>
      </c>
      <c r="Y415" s="17">
        <v>1843918.57</v>
      </c>
      <c r="Z415" s="17">
        <v>0</v>
      </c>
      <c r="AA415" s="22">
        <v>562546.1100000001</v>
      </c>
      <c r="AB415" s="16">
        <v>2231303.4900000002</v>
      </c>
      <c r="AC415" s="17">
        <v>562546.11</v>
      </c>
      <c r="AD415" s="17">
        <v>0</v>
      </c>
      <c r="AE415" s="3"/>
      <c r="AF415" s="1" t="s">
        <v>1126</v>
      </c>
      <c r="AG415" s="1">
        <v>2231303.4900000002</v>
      </c>
    </row>
    <row r="416" spans="2:33" ht="30">
      <c r="B416" s="2" t="s">
        <v>1802</v>
      </c>
      <c r="C416" s="1" t="s">
        <v>1128</v>
      </c>
      <c r="D416" s="1" t="s">
        <v>33</v>
      </c>
      <c r="E416" s="1" t="s">
        <v>377</v>
      </c>
      <c r="F416" s="1" t="s">
        <v>378</v>
      </c>
      <c r="G416" s="1" t="s">
        <v>919</v>
      </c>
      <c r="I416" s="1" t="s">
        <v>380</v>
      </c>
      <c r="J416" s="1" t="s">
        <v>866</v>
      </c>
      <c r="K416" s="31">
        <v>6634.3</v>
      </c>
      <c r="L416" s="31">
        <v>0</v>
      </c>
      <c r="M416" s="31">
        <v>10.039999999999999</v>
      </c>
      <c r="N416" s="17">
        <v>199825.12</v>
      </c>
      <c r="O4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199825.11600000001</v>
      </c>
      <c r="P416" s="17">
        <f>Таблица82343[[#This Row],[Начисленовзносов  расчетное]]-Таблица82343[[#This Row],[Начислено взносов по отчету УК, руб,]]</f>
        <v>-3.999999986262992E-3</v>
      </c>
      <c r="Q416" s="17">
        <v>129706.88</v>
      </c>
      <c r="R416" s="22">
        <f>Таблица82343[[#This Row],[ПОСТУПИЛО ВЗНОСОВ ПО БАНКОВСКОЙ ВЫПИСКЕ]]-Таблица82343[[#This Row],[Оплачено пени, руб,]]</f>
        <v>129706.88</v>
      </c>
      <c r="S416" s="17">
        <f t="shared" si="7"/>
        <v>70118.239999999991</v>
      </c>
      <c r="T416" s="17">
        <v>0</v>
      </c>
      <c r="U416" s="17">
        <v>0</v>
      </c>
      <c r="V416" s="17">
        <v>3156.27</v>
      </c>
      <c r="W416" s="17">
        <v>0</v>
      </c>
      <c r="X416" s="17">
        <v>0</v>
      </c>
      <c r="Y416" s="17">
        <v>0</v>
      </c>
      <c r="Z416" s="17">
        <v>0</v>
      </c>
      <c r="AA416" s="22">
        <v>2647964.19</v>
      </c>
      <c r="AB416" s="16">
        <v>2515101.04</v>
      </c>
      <c r="AC416" s="17">
        <v>2647964.19</v>
      </c>
      <c r="AD416" s="17">
        <v>0</v>
      </c>
      <c r="AE416" s="3" t="s">
        <v>1129</v>
      </c>
      <c r="AF416" s="1" t="s">
        <v>1128</v>
      </c>
      <c r="AG416" s="1">
        <v>2515101.04</v>
      </c>
    </row>
    <row r="417" spans="2:33" ht="30">
      <c r="B417" s="2" t="s">
        <v>1802</v>
      </c>
      <c r="C417" s="1" t="s">
        <v>1130</v>
      </c>
      <c r="D417" s="1" t="s">
        <v>83</v>
      </c>
      <c r="E417" s="1" t="s">
        <v>385</v>
      </c>
      <c r="F417" s="1" t="s">
        <v>224</v>
      </c>
      <c r="G417" s="1" t="s">
        <v>1131</v>
      </c>
      <c r="I417" s="1" t="s">
        <v>226</v>
      </c>
      <c r="J417" s="1" t="s">
        <v>227</v>
      </c>
      <c r="K417" s="17">
        <v>6903</v>
      </c>
      <c r="L417" s="17">
        <v>0</v>
      </c>
      <c r="M417" s="17">
        <v>9.66</v>
      </c>
      <c r="N417" s="17">
        <v>200048.94</v>
      </c>
      <c r="O4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200048.94</v>
      </c>
      <c r="P417" s="17">
        <f>Таблица82343[[#This Row],[Начисленовзносов  расчетное]]-Таблица82343[[#This Row],[Начислено взносов по отчету УК, руб,]]</f>
        <v>0</v>
      </c>
      <c r="Q417" s="17">
        <v>190954.18</v>
      </c>
      <c r="R417" s="22">
        <f>Таблица82343[[#This Row],[ПОСТУПИЛО ВЗНОСОВ ПО БАНКОВСКОЙ ВЫПИСКЕ]]-Таблица82343[[#This Row],[Оплачено пени, руб,]]</f>
        <v>190954.18</v>
      </c>
      <c r="S417" s="17">
        <f t="shared" si="7"/>
        <v>10451.230000000009</v>
      </c>
      <c r="T417" s="17">
        <v>1356.47</v>
      </c>
      <c r="U417" s="17">
        <v>0</v>
      </c>
      <c r="V417" s="17">
        <v>3061.68</v>
      </c>
      <c r="W417" s="17">
        <v>0</v>
      </c>
      <c r="X417" s="17">
        <v>0</v>
      </c>
      <c r="Y417" s="17">
        <v>0</v>
      </c>
      <c r="Z417" s="17">
        <v>0</v>
      </c>
      <c r="AA417" s="22">
        <v>2631809.25</v>
      </c>
      <c r="AB417" s="16">
        <v>2437793.39</v>
      </c>
      <c r="AC417" s="17">
        <v>2631809.25</v>
      </c>
      <c r="AD417" s="17">
        <v>0</v>
      </c>
      <c r="AE417" s="3"/>
      <c r="AF417" s="1" t="s">
        <v>1130</v>
      </c>
      <c r="AG417" s="1">
        <v>2437793.39</v>
      </c>
    </row>
    <row r="418" spans="2:33" ht="30">
      <c r="B418" s="2" t="s">
        <v>1802</v>
      </c>
      <c r="C418" s="1" t="s">
        <v>1132</v>
      </c>
      <c r="D418" s="1" t="s">
        <v>33</v>
      </c>
      <c r="E418" s="1" t="s">
        <v>1133</v>
      </c>
      <c r="F418" s="1" t="s">
        <v>1134</v>
      </c>
      <c r="G418" s="1" t="s">
        <v>288</v>
      </c>
      <c r="I418" s="1" t="s">
        <v>195</v>
      </c>
      <c r="J418" s="39" t="s">
        <v>51</v>
      </c>
      <c r="K418" s="17">
        <v>1413</v>
      </c>
      <c r="L418" s="17">
        <v>0</v>
      </c>
      <c r="M418" s="17">
        <v>9.66</v>
      </c>
      <c r="N418" s="17">
        <v>40948.769999999997</v>
      </c>
      <c r="O4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40948.74</v>
      </c>
      <c r="P418" s="17">
        <f>Таблица82343[[#This Row],[Начисленовзносов  расчетное]]-Таблица82343[[#This Row],[Начислено взносов по отчету УК, руб,]]</f>
        <v>-2.9999999998835847E-2</v>
      </c>
      <c r="Q418" s="49">
        <v>37999.949999999997</v>
      </c>
      <c r="R418" s="22">
        <f>Таблица82343[[#This Row],[ПОСТУПИЛО ВЗНОСОВ ПО БАНКОВСКОЙ ВЫПИСКЕ]]-Таблица82343[[#This Row],[Оплачено пени, руб,]]</f>
        <v>37633.199999999997</v>
      </c>
      <c r="S418" s="17">
        <f t="shared" si="7"/>
        <v>6845.23</v>
      </c>
      <c r="T418" s="17">
        <v>3896.41</v>
      </c>
      <c r="U418" s="17">
        <v>366.75</v>
      </c>
      <c r="V418" s="17">
        <v>10201.120000000001</v>
      </c>
      <c r="W418" s="17">
        <v>0</v>
      </c>
      <c r="X418" s="17">
        <v>0</v>
      </c>
      <c r="Y418" s="17">
        <v>0</v>
      </c>
      <c r="Z418" s="17">
        <v>0</v>
      </c>
      <c r="AA418" s="22">
        <v>1404376.54</v>
      </c>
      <c r="AB418" s="16">
        <v>1356175.47</v>
      </c>
      <c r="AC418" s="17">
        <v>1404376.54</v>
      </c>
      <c r="AD418" s="17">
        <v>0</v>
      </c>
      <c r="AE418" s="3"/>
      <c r="AF418" s="1" t="s">
        <v>1132</v>
      </c>
      <c r="AG418" s="1">
        <v>1356175.47</v>
      </c>
    </row>
    <row r="419" spans="2:33" ht="30">
      <c r="B419" s="2" t="s">
        <v>1802</v>
      </c>
      <c r="C419" s="1" t="s">
        <v>1135</v>
      </c>
      <c r="D419" s="1" t="s">
        <v>83</v>
      </c>
      <c r="E419" s="1" t="s">
        <v>385</v>
      </c>
      <c r="F419" s="1" t="s">
        <v>224</v>
      </c>
      <c r="G419" s="1" t="s">
        <v>43</v>
      </c>
      <c r="I419" s="1" t="s">
        <v>116</v>
      </c>
      <c r="J419" s="1" t="s">
        <v>117</v>
      </c>
      <c r="K419" s="17">
        <v>5814</v>
      </c>
      <c r="L419" s="17">
        <v>958.8</v>
      </c>
      <c r="M419" s="17">
        <v>10.039999999999999</v>
      </c>
      <c r="N419" s="17">
        <v>203996.76</v>
      </c>
      <c r="O4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203996.736</v>
      </c>
      <c r="P419" s="17">
        <f>Таблица82343[[#This Row],[Начисленовзносов  расчетное]]-Таблица82343[[#This Row],[Начислено взносов по отчету УК, руб,]]</f>
        <v>-2.4000000004889444E-2</v>
      </c>
      <c r="Q419" s="17">
        <v>181624.54</v>
      </c>
      <c r="R419" s="22">
        <f>Таблица82343[[#This Row],[ПОСТУПИЛО ВЗНОСОВ ПО БАНКОВСКОЙ ВЫПИСКЕ]]-Таблица82343[[#This Row],[Оплачено пени, руб,]]</f>
        <v>181624.54</v>
      </c>
      <c r="S419" s="17">
        <f t="shared" si="7"/>
        <v>22372.22</v>
      </c>
      <c r="T419" s="17">
        <v>0</v>
      </c>
      <c r="U419" s="17">
        <v>0</v>
      </c>
      <c r="V419" s="17">
        <v>2520.94</v>
      </c>
      <c r="W419" s="17">
        <v>0</v>
      </c>
      <c r="X419" s="17">
        <v>0</v>
      </c>
      <c r="Y419" s="17">
        <v>0</v>
      </c>
      <c r="Z419" s="17">
        <v>0</v>
      </c>
      <c r="AA419" s="22">
        <v>2053419.32</v>
      </c>
      <c r="AB419" s="16">
        <v>1869273.84</v>
      </c>
      <c r="AC419" s="17">
        <v>2053419.32</v>
      </c>
      <c r="AD419" s="17">
        <v>0</v>
      </c>
      <c r="AE419" s="3"/>
      <c r="AF419" s="1" t="s">
        <v>1135</v>
      </c>
      <c r="AG419" s="1">
        <v>1869273.84</v>
      </c>
    </row>
    <row r="420" spans="2:33" ht="30">
      <c r="B420" s="2" t="s">
        <v>1802</v>
      </c>
      <c r="C420" s="1" t="s">
        <v>1136</v>
      </c>
      <c r="D420" s="1" t="s">
        <v>33</v>
      </c>
      <c r="E420" s="1" t="s">
        <v>1137</v>
      </c>
      <c r="F420" s="1" t="s">
        <v>1138</v>
      </c>
      <c r="G420" s="1" t="s">
        <v>1139</v>
      </c>
      <c r="I420" s="1" t="s">
        <v>1030</v>
      </c>
      <c r="J420" s="1" t="s">
        <v>1031</v>
      </c>
      <c r="K420" s="17">
        <v>6114.3</v>
      </c>
      <c r="L420" s="17">
        <v>696.4</v>
      </c>
      <c r="M420" s="17">
        <v>10.039999999999999</v>
      </c>
      <c r="N420" s="17">
        <v>205138</v>
      </c>
      <c r="O4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205138.28399999996</v>
      </c>
      <c r="P420" s="17">
        <f>Таблица82343[[#This Row],[Начисленовзносов  расчетное]]-Таблица82343[[#This Row],[Начислено взносов по отчету УК, руб,]]</f>
        <v>0.28399999995599501</v>
      </c>
      <c r="Q420" s="17">
        <v>200241.37</v>
      </c>
      <c r="R420" s="22">
        <f>Таблица82343[[#This Row],[ПОСТУПИЛО ВЗНОСОВ ПО БАНКОВСКОЙ ВЫПИСКЕ]]-Таблица82343[[#This Row],[Оплачено пени, руб,]]</f>
        <v>200241.37</v>
      </c>
      <c r="S420" s="17">
        <f t="shared" si="7"/>
        <v>4896.6300000000047</v>
      </c>
      <c r="T420" s="17">
        <v>0</v>
      </c>
      <c r="U420" s="17">
        <v>0</v>
      </c>
      <c r="V420" s="17">
        <v>1525.51</v>
      </c>
      <c r="W420" s="17">
        <v>0</v>
      </c>
      <c r="X420" s="17">
        <v>0</v>
      </c>
      <c r="Y420" s="17">
        <v>0</v>
      </c>
      <c r="Z420" s="17">
        <v>0</v>
      </c>
      <c r="AA420" s="22">
        <v>1406873.8599999999</v>
      </c>
      <c r="AB420" s="16">
        <v>1205106.98</v>
      </c>
      <c r="AC420" s="17">
        <v>1406873.86</v>
      </c>
      <c r="AD420" s="17">
        <v>0</v>
      </c>
      <c r="AE420" s="3"/>
      <c r="AF420" s="1" t="s">
        <v>1136</v>
      </c>
      <c r="AG420" s="1">
        <v>1205106.98</v>
      </c>
    </row>
    <row r="421" spans="2:33" ht="30">
      <c r="B421" s="2" t="s">
        <v>1802</v>
      </c>
      <c r="C421" s="1" t="s">
        <v>1140</v>
      </c>
      <c r="D421" s="1" t="s">
        <v>83</v>
      </c>
      <c r="E421" s="1" t="s">
        <v>497</v>
      </c>
      <c r="F421" s="1" t="s">
        <v>199</v>
      </c>
      <c r="G421" s="1" t="s">
        <v>786</v>
      </c>
      <c r="I421" s="1" t="s">
        <v>180</v>
      </c>
      <c r="J421" s="1" t="s">
        <v>181</v>
      </c>
      <c r="K421" s="17">
        <v>7080.2</v>
      </c>
      <c r="L421" s="17">
        <v>0</v>
      </c>
      <c r="M421" s="17">
        <v>9.66</v>
      </c>
      <c r="N421" s="17">
        <v>205183.98</v>
      </c>
      <c r="O4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205184.196</v>
      </c>
      <c r="P421" s="17">
        <f>Таблица82343[[#This Row],[Начисленовзносов  расчетное]]-Таблица82343[[#This Row],[Начислено взносов по отчету УК, руб,]]</f>
        <v>0.21599999998579733</v>
      </c>
      <c r="Q421" s="17">
        <v>192233.27</v>
      </c>
      <c r="R421" s="22">
        <f>Таблица82343[[#This Row],[ПОСТУПИЛО ВЗНОСОВ ПО БАНКОВСКОЙ ВЫПИСКЕ]]-Таблица82343[[#This Row],[Оплачено пени, руб,]]</f>
        <v>192233.27</v>
      </c>
      <c r="S421" s="17">
        <f t="shared" si="7"/>
        <v>17912.35000000002</v>
      </c>
      <c r="T421" s="17">
        <v>4961.6400000000003</v>
      </c>
      <c r="U421" s="17">
        <v>0</v>
      </c>
      <c r="V421" s="17">
        <v>8086.04</v>
      </c>
      <c r="W421" s="17">
        <v>0</v>
      </c>
      <c r="X421" s="17">
        <v>0</v>
      </c>
      <c r="Y421" s="17">
        <v>0</v>
      </c>
      <c r="Z421" s="17">
        <v>0</v>
      </c>
      <c r="AA421" s="22">
        <v>6675148.2199999997</v>
      </c>
      <c r="AB421" s="16">
        <v>6474828.9100000001</v>
      </c>
      <c r="AC421" s="17">
        <v>6675148.2199999997</v>
      </c>
      <c r="AD421" s="17">
        <v>0</v>
      </c>
      <c r="AE421" s="3"/>
      <c r="AF421" s="1" t="s">
        <v>1140</v>
      </c>
      <c r="AG421" s="1">
        <v>6474828.9100000001</v>
      </c>
    </row>
    <row r="422" spans="2:33" ht="60">
      <c r="B422" s="2" t="s">
        <v>1802</v>
      </c>
      <c r="C422" s="1" t="s">
        <v>1141</v>
      </c>
      <c r="D422" s="1" t="s">
        <v>33</v>
      </c>
      <c r="E422" s="1" t="s">
        <v>814</v>
      </c>
      <c r="F422" s="1" t="s">
        <v>815</v>
      </c>
      <c r="G422" s="1" t="s">
        <v>1142</v>
      </c>
      <c r="I422" s="1" t="s">
        <v>1143</v>
      </c>
      <c r="J422" s="1" t="s">
        <v>1144</v>
      </c>
      <c r="K422" s="17">
        <v>7130</v>
      </c>
      <c r="L422" s="17">
        <v>0</v>
      </c>
      <c r="M422" s="17">
        <v>9.66</v>
      </c>
      <c r="N422" s="44">
        <v>206627.4</v>
      </c>
      <c r="O4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206627.4</v>
      </c>
      <c r="P422" s="17">
        <f>Таблица82343[[#This Row],[Начисленовзносов  расчетное]]-Таблица82343[[#This Row],[Начислено взносов по отчету УК, руб,]]</f>
        <v>0</v>
      </c>
      <c r="Q422" s="49">
        <v>210728.86</v>
      </c>
      <c r="R422" s="22">
        <f>Таблица82343[[#This Row],[ПОСТУПИЛО ВЗНОСОВ ПО БАНКОВСКОЙ ВЫПИСКЕ]]-Таблица82343[[#This Row],[Оплачено пени, руб,]]</f>
        <v>210728.86</v>
      </c>
      <c r="S422" s="17">
        <f t="shared" si="7"/>
        <v>-4101.4599999999919</v>
      </c>
      <c r="T422" s="17">
        <v>0</v>
      </c>
      <c r="U422" s="17">
        <v>0</v>
      </c>
      <c r="V422" s="17">
        <v>7057.66</v>
      </c>
      <c r="W422" s="17">
        <v>0</v>
      </c>
      <c r="X422" s="17">
        <v>0</v>
      </c>
      <c r="Y422" s="17">
        <v>0</v>
      </c>
      <c r="Z422" s="17">
        <v>0</v>
      </c>
      <c r="AA422" s="22">
        <v>5850723.3899999997</v>
      </c>
      <c r="AB422" s="16">
        <v>5632936.8700000001</v>
      </c>
      <c r="AC422" s="17">
        <v>5850723.3899999997</v>
      </c>
      <c r="AD422" s="17">
        <v>0</v>
      </c>
      <c r="AE422" s="3"/>
      <c r="AF422" s="1" t="s">
        <v>1141</v>
      </c>
      <c r="AG422" s="1">
        <v>5632936.8700000001</v>
      </c>
    </row>
    <row r="423" spans="2:33" ht="30">
      <c r="B423" s="2" t="s">
        <v>1802</v>
      </c>
      <c r="C423" s="1" t="s">
        <v>1145</v>
      </c>
      <c r="D423" s="1" t="s">
        <v>33</v>
      </c>
      <c r="E423" s="1" t="s">
        <v>1146</v>
      </c>
      <c r="F423" s="1" t="s">
        <v>1147</v>
      </c>
      <c r="G423" s="1" t="s">
        <v>1148</v>
      </c>
      <c r="I423" s="1" t="s">
        <v>457</v>
      </c>
      <c r="J423" s="1" t="s">
        <v>169</v>
      </c>
      <c r="K423" s="17">
        <v>6797.4</v>
      </c>
      <c r="L423" s="17">
        <v>128.6</v>
      </c>
      <c r="M423" s="17">
        <v>10.039999999999999</v>
      </c>
      <c r="N423" s="17">
        <v>208611.24</v>
      </c>
      <c r="O4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208611.12</v>
      </c>
      <c r="P423" s="17">
        <f>Таблица82343[[#This Row],[Начисленовзносов  расчетное]]-Таблица82343[[#This Row],[Начислено взносов по отчету УК, руб,]]</f>
        <v>-0.11999999999534339</v>
      </c>
      <c r="Q423" s="17">
        <v>198430.47</v>
      </c>
      <c r="R423" s="22">
        <f>Таблица82343[[#This Row],[ПОСТУПИЛО ВЗНОСОВ ПО БАНКОВСКОЙ ВЫПИСКЕ]]-Таблица82343[[#This Row],[Оплачено пени, руб,]]</f>
        <v>198295.84</v>
      </c>
      <c r="S423" s="17">
        <f t="shared" si="7"/>
        <v>10412.409999999994</v>
      </c>
      <c r="T423" s="17">
        <v>231.64</v>
      </c>
      <c r="U423" s="17">
        <v>134.63</v>
      </c>
      <c r="V423" s="17">
        <v>8275.7000000000007</v>
      </c>
      <c r="W423" s="17">
        <v>0</v>
      </c>
      <c r="X423" s="17">
        <v>0</v>
      </c>
      <c r="Y423" s="17">
        <v>0</v>
      </c>
      <c r="Z423" s="17">
        <v>0</v>
      </c>
      <c r="AA423" s="22">
        <v>6823576.0800000001</v>
      </c>
      <c r="AB423" s="16">
        <v>6616869.9100000001</v>
      </c>
      <c r="AC423" s="17">
        <v>6823576.0800000001</v>
      </c>
      <c r="AD423" s="17">
        <v>0</v>
      </c>
      <c r="AE423" s="3"/>
      <c r="AF423" s="1" t="s">
        <v>1145</v>
      </c>
      <c r="AG423" s="1">
        <v>6616869.9100000001</v>
      </c>
    </row>
    <row r="424" spans="2:33" ht="30">
      <c r="B424" s="2" t="s">
        <v>1802</v>
      </c>
      <c r="C424" s="1" t="s">
        <v>1149</v>
      </c>
      <c r="D424" s="1" t="s">
        <v>83</v>
      </c>
      <c r="E424" s="1" t="s">
        <v>497</v>
      </c>
      <c r="F424" s="1" t="s">
        <v>199</v>
      </c>
      <c r="G424" s="1" t="s">
        <v>339</v>
      </c>
      <c r="I424" s="1" t="s">
        <v>226</v>
      </c>
      <c r="J424" s="1" t="s">
        <v>227</v>
      </c>
      <c r="K424" s="17">
        <v>7230.4</v>
      </c>
      <c r="L424" s="17">
        <v>0</v>
      </c>
      <c r="M424" s="17">
        <v>9.66</v>
      </c>
      <c r="N424" s="17">
        <v>209537.07</v>
      </c>
      <c r="O4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209536.99199999997</v>
      </c>
      <c r="P424" s="17">
        <f>Таблица82343[[#This Row],[Начисленовзносов  расчетное]]-Таблица82343[[#This Row],[Начислено взносов по отчету УК, руб,]]</f>
        <v>-7.8000000037718564E-2</v>
      </c>
      <c r="Q424" s="17">
        <v>209348.94</v>
      </c>
      <c r="R424" s="22">
        <f>Таблица82343[[#This Row],[ПОСТУПИЛО ВЗНОСОВ ПО БАНКОВСКОЙ ВЫПИСКЕ]]-Таблица82343[[#This Row],[Оплачено пени, руб,]]</f>
        <v>209348.94</v>
      </c>
      <c r="S424" s="17">
        <f t="shared" si="7"/>
        <v>5557.0100000000048</v>
      </c>
      <c r="T424" s="17">
        <v>5368.88</v>
      </c>
      <c r="U424" s="17">
        <v>0</v>
      </c>
      <c r="V424" s="17">
        <v>0</v>
      </c>
      <c r="W424" s="17">
        <v>0</v>
      </c>
      <c r="X424" s="17">
        <v>0</v>
      </c>
      <c r="Y424" s="17">
        <v>0</v>
      </c>
      <c r="Z424" s="17">
        <v>0</v>
      </c>
      <c r="AA424" s="22">
        <v>946423.99</v>
      </c>
      <c r="AB424" s="16">
        <v>737075.05</v>
      </c>
      <c r="AC424" s="17">
        <v>946423.99</v>
      </c>
      <c r="AD424" s="17">
        <v>0</v>
      </c>
      <c r="AE424" s="3"/>
      <c r="AF424" s="1" t="s">
        <v>1149</v>
      </c>
      <c r="AG424" s="1">
        <v>737075.05</v>
      </c>
    </row>
    <row r="425" spans="2:33" ht="75">
      <c r="B425" s="2" t="s">
        <v>1802</v>
      </c>
      <c r="C425" s="1" t="s">
        <v>1150</v>
      </c>
      <c r="D425" s="1" t="s">
        <v>33</v>
      </c>
      <c r="E425" s="1" t="s">
        <v>454</v>
      </c>
      <c r="F425" s="1" t="s">
        <v>455</v>
      </c>
      <c r="G425" s="1" t="s">
        <v>213</v>
      </c>
      <c r="I425" s="1" t="s">
        <v>157</v>
      </c>
      <c r="J425" s="1" t="s">
        <v>158</v>
      </c>
      <c r="K425" s="17">
        <v>7213.7</v>
      </c>
      <c r="L425" s="17">
        <v>0</v>
      </c>
      <c r="M425" s="17">
        <v>9.66</v>
      </c>
      <c r="N425" s="17">
        <v>209053.03</v>
      </c>
      <c r="O4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209053.02599999998</v>
      </c>
      <c r="P425" s="17">
        <f>Таблица82343[[#This Row],[Начисленовзносов  расчетное]]-Таблица82343[[#This Row],[Начислено взносов по отчету УК, руб,]]</f>
        <v>-4.0000000153668225E-3</v>
      </c>
      <c r="Q425" s="17">
        <v>214566.76</v>
      </c>
      <c r="R425" s="22">
        <f>Таблица82343[[#This Row],[ПОСТУПИЛО ВЗНОСОВ ПО БАНКОВСКОЙ ВЫПИСКЕ]]-Таблица82343[[#This Row],[Оплачено пени, руб,]]</f>
        <v>209904.22</v>
      </c>
      <c r="S425" s="17">
        <f t="shared" si="7"/>
        <v>869.92999999999756</v>
      </c>
      <c r="T425" s="17">
        <v>6383.66</v>
      </c>
      <c r="U425" s="17">
        <v>4662.54</v>
      </c>
      <c r="V425" s="17">
        <v>427.25</v>
      </c>
      <c r="W425" s="17">
        <v>0</v>
      </c>
      <c r="X425" s="17">
        <v>0</v>
      </c>
      <c r="Y425" s="17">
        <v>0</v>
      </c>
      <c r="Z425" s="17">
        <v>0</v>
      </c>
      <c r="AA425" s="22">
        <v>1149524.71</v>
      </c>
      <c r="AB425" s="16">
        <v>934530.7</v>
      </c>
      <c r="AC425" s="17">
        <v>1149524.71</v>
      </c>
      <c r="AD425" s="17">
        <v>0</v>
      </c>
      <c r="AE425" s="3"/>
      <c r="AF425" s="1" t="s">
        <v>1150</v>
      </c>
      <c r="AG425" s="1">
        <v>934530.7</v>
      </c>
    </row>
    <row r="426" spans="2:33" ht="30">
      <c r="B426" s="2" t="s">
        <v>1802</v>
      </c>
      <c r="C426" s="1" t="s">
        <v>1151</v>
      </c>
      <c r="D426" s="1" t="s">
        <v>33</v>
      </c>
      <c r="E426" s="1" t="s">
        <v>517</v>
      </c>
      <c r="F426" s="1" t="s">
        <v>518</v>
      </c>
      <c r="G426" s="1" t="s">
        <v>658</v>
      </c>
      <c r="I426" s="1" t="s">
        <v>195</v>
      </c>
      <c r="J426" s="1" t="s">
        <v>51</v>
      </c>
      <c r="K426" s="17">
        <v>2910.5</v>
      </c>
      <c r="L426" s="17">
        <v>0</v>
      </c>
      <c r="M426" s="17">
        <v>9.66</v>
      </c>
      <c r="N426" s="146">
        <v>84346.29</v>
      </c>
      <c r="O4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84346.290000000008</v>
      </c>
      <c r="P426" s="17">
        <f>Таблица82343[[#This Row],[Начисленовзносов  расчетное]]-Таблица82343[[#This Row],[Начислено взносов по отчету УК, руб,]]</f>
        <v>0</v>
      </c>
      <c r="Q426" s="17">
        <v>81463.02</v>
      </c>
      <c r="R426" s="22">
        <f>Таблица82343[[#This Row],[ПОСТУПИЛО ВЗНОСОВ ПО БАНКОВСКОЙ ВЫПИСКЕ]]-Таблица82343[[#This Row],[Оплачено пени, руб,]]</f>
        <v>81368.710000000006</v>
      </c>
      <c r="S426" s="17">
        <f t="shared" si="7"/>
        <v>6644.2199999999866</v>
      </c>
      <c r="T426" s="146">
        <v>3760.95</v>
      </c>
      <c r="U426" s="147">
        <v>94.31</v>
      </c>
      <c r="V426" s="17">
        <v>0</v>
      </c>
      <c r="W426" s="17">
        <v>0</v>
      </c>
      <c r="X426" s="17">
        <v>0</v>
      </c>
      <c r="Y426" s="17">
        <v>0</v>
      </c>
      <c r="Z426" s="17">
        <v>0</v>
      </c>
      <c r="AA426" s="22">
        <v>824247.53</v>
      </c>
      <c r="AB426" s="16">
        <v>742784.51</v>
      </c>
      <c r="AC426" s="17">
        <v>824247.53</v>
      </c>
      <c r="AD426" s="17">
        <v>0</v>
      </c>
      <c r="AE426" s="3"/>
      <c r="AF426" s="1" t="s">
        <v>1151</v>
      </c>
      <c r="AG426" s="1">
        <v>742784.51</v>
      </c>
    </row>
    <row r="427" spans="2:33" ht="30">
      <c r="B427" s="2" t="s">
        <v>1802</v>
      </c>
      <c r="C427" s="1" t="s">
        <v>1152</v>
      </c>
      <c r="D427" s="1" t="s">
        <v>83</v>
      </c>
      <c r="E427" s="1" t="s">
        <v>385</v>
      </c>
      <c r="F427" s="1" t="s">
        <v>224</v>
      </c>
      <c r="G427" s="1" t="s">
        <v>436</v>
      </c>
      <c r="I427" s="1" t="s">
        <v>116</v>
      </c>
      <c r="J427" s="1" t="s">
        <v>117</v>
      </c>
      <c r="K427" s="17">
        <v>5892.7</v>
      </c>
      <c r="L427" s="17">
        <v>1176.4000000000001</v>
      </c>
      <c r="M427" s="17">
        <v>10.039999999999999</v>
      </c>
      <c r="N427" s="17">
        <v>212921.4</v>
      </c>
      <c r="O4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212921.29200000002</v>
      </c>
      <c r="P427" s="17">
        <f>Таблица82343[[#This Row],[Начисленовзносов  расчетное]]-Таблица82343[[#This Row],[Начислено взносов по отчету УК, руб,]]</f>
        <v>-0.10799999997834675</v>
      </c>
      <c r="Q427" s="17">
        <v>224859.41</v>
      </c>
      <c r="R427" s="22">
        <f>Таблица82343[[#This Row],[ПОСТУПИЛО ВЗНОСОВ ПО БАНКОВСКОЙ ВЫПИСКЕ]]-Таблица82343[[#This Row],[Оплачено пени, руб,]]</f>
        <v>224859.41</v>
      </c>
      <c r="S427" s="17">
        <f t="shared" si="7"/>
        <v>-11938.010000000009</v>
      </c>
      <c r="T427" s="17">
        <v>0</v>
      </c>
      <c r="U427" s="17">
        <v>0</v>
      </c>
      <c r="V427" s="17">
        <v>2344.0500000000002</v>
      </c>
      <c r="W427" s="17">
        <v>0</v>
      </c>
      <c r="X427" s="17">
        <v>0</v>
      </c>
      <c r="Y427" s="17">
        <v>0</v>
      </c>
      <c r="Z427" s="17">
        <v>0</v>
      </c>
      <c r="AA427" s="22">
        <v>2155433.2600000002</v>
      </c>
      <c r="AB427" s="16">
        <v>1928229.8</v>
      </c>
      <c r="AC427" s="17">
        <v>2155433.2599999998</v>
      </c>
      <c r="AD427" s="17">
        <v>0</v>
      </c>
      <c r="AE427" s="3"/>
      <c r="AF427" s="1" t="s">
        <v>1152</v>
      </c>
      <c r="AG427" s="1">
        <v>1928229.8</v>
      </c>
    </row>
    <row r="428" spans="2:33" ht="45">
      <c r="B428" s="2" t="s">
        <v>1802</v>
      </c>
      <c r="C428" s="1" t="s">
        <v>1153</v>
      </c>
      <c r="D428" s="1" t="s">
        <v>443</v>
      </c>
      <c r="E428" s="1" t="s">
        <v>1154</v>
      </c>
      <c r="F428" s="1" t="s">
        <v>1155</v>
      </c>
      <c r="G428" s="1" t="s">
        <v>135</v>
      </c>
      <c r="I428" s="1" t="s">
        <v>1156</v>
      </c>
      <c r="J428" s="1" t="s">
        <v>1157</v>
      </c>
      <c r="K428" s="17">
        <v>7399.1</v>
      </c>
      <c r="L428" s="17">
        <v>0</v>
      </c>
      <c r="M428" s="17">
        <v>9.66</v>
      </c>
      <c r="N428" s="17">
        <f>71475.31*3</f>
        <v>214425.93</v>
      </c>
      <c r="O4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214425.91800000003</v>
      </c>
      <c r="P428" s="17">
        <f>Таблица82343[[#This Row],[Начисленовзносов  расчетное]]-Таблица82343[[#This Row],[Начислено взносов по отчету УК, руб,]]</f>
        <v>-1.1999999958788976E-2</v>
      </c>
      <c r="Q428" s="17">
        <v>217585.46</v>
      </c>
      <c r="R428" s="22">
        <f>Таблица82343[[#This Row],[ПОСТУПИЛО ВЗНОСОВ ПО БАНКОВСКОЙ ВЫПИСКЕ]]-Таблица82343[[#This Row],[Оплачено пени, руб,]]</f>
        <v>217585.46</v>
      </c>
      <c r="S428" s="17">
        <f t="shared" si="7"/>
        <v>-3159.5299999999988</v>
      </c>
      <c r="T428" s="17">
        <v>0</v>
      </c>
      <c r="U428" s="17">
        <v>0</v>
      </c>
      <c r="V428" s="17">
        <v>0</v>
      </c>
      <c r="W428" s="17">
        <v>0</v>
      </c>
      <c r="X428" s="17">
        <v>0</v>
      </c>
      <c r="Y428" s="17">
        <v>0</v>
      </c>
      <c r="Z428" s="17">
        <v>0</v>
      </c>
      <c r="AA428" s="22">
        <v>6788645.0099999998</v>
      </c>
      <c r="AB428" s="16">
        <v>6571059.5499999998</v>
      </c>
      <c r="AC428" s="17">
        <v>6788645.0099999998</v>
      </c>
      <c r="AD428" s="17">
        <v>0</v>
      </c>
      <c r="AE428" s="3"/>
      <c r="AF428" s="1" t="s">
        <v>1153</v>
      </c>
      <c r="AG428" s="1">
        <v>6571059.5499999998</v>
      </c>
    </row>
    <row r="429" spans="2:33" ht="30">
      <c r="B429" s="2" t="s">
        <v>1802</v>
      </c>
      <c r="C429" s="1" t="s">
        <v>1158</v>
      </c>
      <c r="D429" s="1" t="s">
        <v>33</v>
      </c>
      <c r="E429" s="1" t="s">
        <v>482</v>
      </c>
      <c r="F429" s="1" t="s">
        <v>483</v>
      </c>
      <c r="G429" s="1" t="s">
        <v>1087</v>
      </c>
      <c r="I429" s="1" t="s">
        <v>195</v>
      </c>
      <c r="J429" s="1" t="s">
        <v>51</v>
      </c>
      <c r="K429" s="17">
        <v>2090.6999999999998</v>
      </c>
      <c r="L429" s="17">
        <v>897</v>
      </c>
      <c r="M429" s="17">
        <v>9.66</v>
      </c>
      <c r="N429" s="17">
        <v>86583.51</v>
      </c>
      <c r="O4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86583.545999999988</v>
      </c>
      <c r="P429" s="17">
        <f>Таблица82343[[#This Row],[Начисленовзносов  расчетное]]-Таблица82343[[#This Row],[Начислено взносов по отчету УК, руб,]]</f>
        <v>3.599999999278225E-2</v>
      </c>
      <c r="Q429" s="49">
        <v>89065.41</v>
      </c>
      <c r="R429" s="22">
        <f>Таблица82343[[#This Row],[ПОСТУПИЛО ВЗНОСОВ ПО БАНКОВСКОЙ ВЫПИСКЕ]]-Таблица82343[[#This Row],[Оплачено пени, руб,]]</f>
        <v>88961.22</v>
      </c>
      <c r="S429" s="17">
        <f t="shared" si="7"/>
        <v>5333.4999999999936</v>
      </c>
      <c r="T429" s="146">
        <v>7815.4</v>
      </c>
      <c r="U429" s="147">
        <v>104.19</v>
      </c>
      <c r="V429" s="17">
        <v>2800.71</v>
      </c>
      <c r="W429" s="17">
        <v>0</v>
      </c>
      <c r="X429" s="17">
        <v>0</v>
      </c>
      <c r="Y429" s="17">
        <v>0</v>
      </c>
      <c r="Z429" s="17">
        <v>0</v>
      </c>
      <c r="AA429" s="22">
        <v>2326931.1100000003</v>
      </c>
      <c r="AB429" s="16">
        <v>2235064.9900000002</v>
      </c>
      <c r="AC429" s="17">
        <v>2326931.11</v>
      </c>
      <c r="AD429" s="17">
        <v>0</v>
      </c>
      <c r="AE429" s="3"/>
      <c r="AF429" s="1" t="s">
        <v>1158</v>
      </c>
      <c r="AG429" s="1">
        <v>2235064.9900000002</v>
      </c>
    </row>
    <row r="430" spans="2:33" ht="30">
      <c r="B430" s="2" t="s">
        <v>1802</v>
      </c>
      <c r="C430" s="1" t="s">
        <v>1159</v>
      </c>
      <c r="D430" s="1" t="s">
        <v>83</v>
      </c>
      <c r="E430" s="1" t="s">
        <v>1083</v>
      </c>
      <c r="F430" s="1" t="s">
        <v>1084</v>
      </c>
      <c r="G430" s="1" t="s">
        <v>89</v>
      </c>
      <c r="I430" s="30" t="s">
        <v>180</v>
      </c>
      <c r="J430" s="30" t="s">
        <v>181</v>
      </c>
      <c r="K430" s="31">
        <v>7564</v>
      </c>
      <c r="L430" s="31">
        <v>0</v>
      </c>
      <c r="M430" s="31">
        <v>9.66</v>
      </c>
      <c r="N430" s="17">
        <v>219204.93</v>
      </c>
      <c r="O4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219204.72</v>
      </c>
      <c r="P430" s="17">
        <f>Таблица82343[[#This Row],[Начисленовзносов  расчетное]]-Таблица82343[[#This Row],[Начислено взносов по отчету УК, руб,]]</f>
        <v>-0.20999999999185093</v>
      </c>
      <c r="Q430" s="17">
        <v>216725.52</v>
      </c>
      <c r="R430" s="22">
        <f>Таблица82343[[#This Row],[ПОСТУПИЛО ВЗНОСОВ ПО БАНКОВСКОЙ ВЫПИСКЕ]]-Таблица82343[[#This Row],[Оплачено пени, руб,]]</f>
        <v>216725.52</v>
      </c>
      <c r="S430" s="17">
        <f t="shared" si="7"/>
        <v>23690.020000000004</v>
      </c>
      <c r="T430" s="17">
        <v>21210.61</v>
      </c>
      <c r="U430" s="17">
        <v>0</v>
      </c>
      <c r="V430" s="17">
        <v>3499.36</v>
      </c>
      <c r="W430" s="17">
        <v>0</v>
      </c>
      <c r="X430" s="17">
        <v>0</v>
      </c>
      <c r="Y430" s="17">
        <v>0</v>
      </c>
      <c r="Z430" s="17">
        <v>0</v>
      </c>
      <c r="AA430" s="22">
        <v>3007883.9099999997</v>
      </c>
      <c r="AB430" s="16">
        <v>2787659.03</v>
      </c>
      <c r="AC430" s="17">
        <v>3007883.91</v>
      </c>
      <c r="AD430" s="17">
        <v>0</v>
      </c>
      <c r="AE430" s="3"/>
      <c r="AF430" s="1" t="s">
        <v>1159</v>
      </c>
      <c r="AG430" s="1">
        <v>2787659.03</v>
      </c>
    </row>
    <row r="431" spans="2:33" ht="30">
      <c r="B431" s="2" t="s">
        <v>1802</v>
      </c>
      <c r="C431" s="1" t="s">
        <v>1160</v>
      </c>
      <c r="D431" s="1" t="s">
        <v>83</v>
      </c>
      <c r="E431" s="1" t="s">
        <v>385</v>
      </c>
      <c r="F431" s="1" t="s">
        <v>224</v>
      </c>
      <c r="G431" s="1" t="s">
        <v>549</v>
      </c>
      <c r="I431" s="1" t="s">
        <v>226</v>
      </c>
      <c r="J431" s="1" t="s">
        <v>227</v>
      </c>
      <c r="K431" s="17">
        <v>7441.8</v>
      </c>
      <c r="L431" s="17">
        <v>163</v>
      </c>
      <c r="M431" s="17">
        <v>9.66</v>
      </c>
      <c r="N431" s="17">
        <v>220387.14</v>
      </c>
      <c r="O4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220387.10400000002</v>
      </c>
      <c r="P431" s="17">
        <f>Таблица82343[[#This Row],[Начисленовзносов  расчетное]]-Таблица82343[[#This Row],[Начислено взносов по отчету УК, руб,]]</f>
        <v>-3.599999999278225E-2</v>
      </c>
      <c r="Q431" s="17">
        <v>193211.57</v>
      </c>
      <c r="R431" s="17">
        <f>Таблица82343[[#This Row],[ПОСТУПИЛО ВЗНОСОВ ПО БАНКОВСКОЙ ВЫПИСКЕ]]-Таблица82343[[#This Row],[Оплачено пени, руб,]]</f>
        <v>193211.57</v>
      </c>
      <c r="S431" s="17">
        <f t="shared" si="7"/>
        <v>41866.030000000006</v>
      </c>
      <c r="T431" s="17">
        <v>14690.46</v>
      </c>
      <c r="U431" s="17">
        <v>0</v>
      </c>
      <c r="V431" s="17">
        <v>3920.92</v>
      </c>
      <c r="W431" s="17">
        <v>0</v>
      </c>
      <c r="X431" s="17">
        <v>0</v>
      </c>
      <c r="Y431" s="17">
        <v>0</v>
      </c>
      <c r="Z431" s="17">
        <v>0</v>
      </c>
      <c r="AA431" s="17">
        <v>3324530.0900000003</v>
      </c>
      <c r="AB431" s="16">
        <v>3127397.6</v>
      </c>
      <c r="AC431" s="17">
        <v>3324530.09</v>
      </c>
      <c r="AD431" s="17">
        <v>0</v>
      </c>
      <c r="AE431" s="3"/>
      <c r="AF431" s="1" t="s">
        <v>1160</v>
      </c>
      <c r="AG431" s="1">
        <v>3127397.6</v>
      </c>
    </row>
    <row r="432" spans="2:33" ht="30">
      <c r="B432" s="2" t="s">
        <v>1802</v>
      </c>
      <c r="C432" s="1" t="s">
        <v>1161</v>
      </c>
      <c r="D432" s="1" t="s">
        <v>443</v>
      </c>
      <c r="E432" s="1" t="s">
        <v>1162</v>
      </c>
      <c r="F432" s="1" t="s">
        <v>1163</v>
      </c>
      <c r="G432" s="1" t="s">
        <v>1164</v>
      </c>
      <c r="I432" s="1" t="s">
        <v>1165</v>
      </c>
      <c r="J432" s="1" t="s">
        <v>1166</v>
      </c>
      <c r="K432" s="17">
        <v>7387.1</v>
      </c>
      <c r="L432" s="17">
        <v>0</v>
      </c>
      <c r="M432" s="17">
        <v>10.039999999999999</v>
      </c>
      <c r="N432" s="17">
        <v>222499.74</v>
      </c>
      <c r="O4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222499.45200000002</v>
      </c>
      <c r="P432" s="17">
        <f>Таблица82343[[#This Row],[Начисленовзносов  расчетное]]-Таблица82343[[#This Row],[Начислено взносов по отчету УК, руб,]]</f>
        <v>-0.28799999997136183</v>
      </c>
      <c r="Q432" s="17">
        <v>212920.53</v>
      </c>
      <c r="R432" s="22">
        <f>Таблица82343[[#This Row],[ПОСТУПИЛО ВЗНОСОВ ПО БАНКОВСКОЙ ВЫПИСКЕ]]-Таблица82343[[#This Row],[Оплачено пени, руб,]]</f>
        <v>212743.62</v>
      </c>
      <c r="S432" s="17">
        <f t="shared" si="7"/>
        <v>9952.6399999999958</v>
      </c>
      <c r="T432" s="44">
        <v>373.43</v>
      </c>
      <c r="U432" s="47">
        <v>176.91</v>
      </c>
      <c r="V432" s="17">
        <v>6469.11</v>
      </c>
      <c r="W432" s="17">
        <v>0</v>
      </c>
      <c r="X432" s="17">
        <v>0</v>
      </c>
      <c r="Y432" s="17">
        <v>0</v>
      </c>
      <c r="Z432" s="17">
        <v>0</v>
      </c>
      <c r="AA432" s="22">
        <v>5387642.8700000001</v>
      </c>
      <c r="AB432" s="16">
        <v>5168253.2300000004</v>
      </c>
      <c r="AC432" s="17">
        <v>5387642.8700000001</v>
      </c>
      <c r="AD432" s="17">
        <v>0</v>
      </c>
      <c r="AE432" s="3"/>
      <c r="AF432" s="1" t="s">
        <v>1161</v>
      </c>
      <c r="AG432" s="1">
        <v>5168253.2300000004</v>
      </c>
    </row>
    <row r="433" spans="2:33" ht="30">
      <c r="B433" s="2" t="s">
        <v>1802</v>
      </c>
      <c r="C433" s="1" t="s">
        <v>1167</v>
      </c>
      <c r="D433" s="1" t="s">
        <v>33</v>
      </c>
      <c r="E433" s="1" t="s">
        <v>736</v>
      </c>
      <c r="F433" s="1" t="s">
        <v>899</v>
      </c>
      <c r="G433" s="1" t="s">
        <v>1168</v>
      </c>
      <c r="I433" s="1" t="s">
        <v>906</v>
      </c>
      <c r="J433" s="1" t="s">
        <v>907</v>
      </c>
      <c r="K433" s="17">
        <v>7427.4</v>
      </c>
      <c r="L433" s="17">
        <v>0</v>
      </c>
      <c r="M433" s="17">
        <v>10.039999999999999</v>
      </c>
      <c r="N433" s="17">
        <v>223743.39</v>
      </c>
      <c r="O4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223713.28799999994</v>
      </c>
      <c r="P433" s="17">
        <f>Таблица82343[[#This Row],[Начисленовзносов  расчетное]]-Таблица82343[[#This Row],[Начислено взносов по отчету УК, руб,]]</f>
        <v>-30.102000000071712</v>
      </c>
      <c r="Q433" s="17">
        <v>176649.75</v>
      </c>
      <c r="R433" s="22">
        <f>Таблица82343[[#This Row],[ПОСТУПИЛО ВЗНОСОВ ПО БАНКОВСКОЙ ВЫПИСКЕ]]-Таблица82343[[#This Row],[Оплачено пени, руб,]]</f>
        <v>176649.75</v>
      </c>
      <c r="S433" s="17">
        <f t="shared" si="7"/>
        <v>47093.640000000014</v>
      </c>
      <c r="T433" s="17">
        <v>0</v>
      </c>
      <c r="U433" s="17">
        <v>0</v>
      </c>
      <c r="V433" s="17">
        <v>7874.91</v>
      </c>
      <c r="W433" s="17">
        <v>0</v>
      </c>
      <c r="X433" s="17">
        <v>0</v>
      </c>
      <c r="Y433" s="17">
        <v>0</v>
      </c>
      <c r="Z433" s="17">
        <v>0</v>
      </c>
      <c r="AA433" s="22">
        <v>6481603.6699999999</v>
      </c>
      <c r="AB433" s="16">
        <v>6297079.0099999998</v>
      </c>
      <c r="AC433" s="17">
        <v>6481603.6699999999</v>
      </c>
      <c r="AD433" s="17">
        <v>0</v>
      </c>
      <c r="AE433" s="3"/>
      <c r="AF433" s="1" t="s">
        <v>1167</v>
      </c>
      <c r="AG433" s="1">
        <v>6297079.0099999998</v>
      </c>
    </row>
    <row r="434" spans="2:33" ht="45">
      <c r="B434" s="2" t="s">
        <v>1802</v>
      </c>
      <c r="C434" s="1" t="s">
        <v>1170</v>
      </c>
      <c r="D434" s="1" t="s">
        <v>33</v>
      </c>
      <c r="E434" s="1" t="s">
        <v>342</v>
      </c>
      <c r="F434" s="1" t="s">
        <v>343</v>
      </c>
      <c r="G434" s="1" t="s">
        <v>1171</v>
      </c>
      <c r="I434" s="1" t="s">
        <v>195</v>
      </c>
      <c r="J434" s="1" t="s">
        <v>51</v>
      </c>
      <c r="K434" s="17">
        <v>3173.9</v>
      </c>
      <c r="L434" s="17">
        <v>0</v>
      </c>
      <c r="M434" s="17">
        <v>9.66</v>
      </c>
      <c r="N434" s="17">
        <v>91979.69</v>
      </c>
      <c r="O4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91979.622000000003</v>
      </c>
      <c r="P434" s="17">
        <f>Таблица82343[[#This Row],[Начисленовзносов  расчетное]]-Таблица82343[[#This Row],[Начислено взносов по отчету УК, руб,]]</f>
        <v>-6.7999999999301508E-2</v>
      </c>
      <c r="Q434" s="49">
        <v>102347.36</v>
      </c>
      <c r="R434" s="22">
        <f>Таблица82343[[#This Row],[ПОСТУПИЛО ВЗНОСОВ ПО БАНКОВСКОЙ ВЫПИСКЕ]]-Таблица82343[[#This Row],[Оплачено пени, руб,]]</f>
        <v>102275.27</v>
      </c>
      <c r="S434" s="17">
        <f t="shared" si="7"/>
        <v>-3674.2200000000021</v>
      </c>
      <c r="T434" s="17">
        <v>6693.45</v>
      </c>
      <c r="U434" s="17">
        <v>72.09</v>
      </c>
      <c r="V434" s="17">
        <v>1792.86</v>
      </c>
      <c r="W434" s="17">
        <v>0</v>
      </c>
      <c r="X434" s="17">
        <v>0</v>
      </c>
      <c r="Y434" s="17">
        <v>0</v>
      </c>
      <c r="Z434" s="17">
        <v>0</v>
      </c>
      <c r="AA434" s="22">
        <v>1530607.3499999999</v>
      </c>
      <c r="AB434" s="16">
        <v>1426467.13</v>
      </c>
      <c r="AC434" s="17">
        <v>1530607.35</v>
      </c>
      <c r="AD434" s="17">
        <v>0</v>
      </c>
      <c r="AE434" s="3"/>
      <c r="AF434" s="1" t="s">
        <v>1170</v>
      </c>
      <c r="AG434" s="1">
        <v>1426467.13</v>
      </c>
    </row>
    <row r="435" spans="2:33" ht="30">
      <c r="B435" s="2" t="s">
        <v>1802</v>
      </c>
      <c r="C435" s="1" t="s">
        <v>1172</v>
      </c>
      <c r="D435" s="1" t="s">
        <v>33</v>
      </c>
      <c r="E435" s="1" t="s">
        <v>925</v>
      </c>
      <c r="F435" s="1" t="s">
        <v>926</v>
      </c>
      <c r="G435" s="1" t="s">
        <v>919</v>
      </c>
      <c r="I435" s="1" t="s">
        <v>195</v>
      </c>
      <c r="J435" s="1" t="s">
        <v>51</v>
      </c>
      <c r="K435" s="17">
        <v>2819</v>
      </c>
      <c r="L435" s="17">
        <v>1253</v>
      </c>
      <c r="M435" s="17">
        <v>9.66</v>
      </c>
      <c r="N435" s="146">
        <v>118006.62</v>
      </c>
      <c r="O4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118006.56</v>
      </c>
      <c r="P435" s="17">
        <f>Таблица82343[[#This Row],[Начисленовзносов  расчетное]]-Таблица82343[[#This Row],[Начислено взносов по отчету УК, руб,]]</f>
        <v>-5.9999999997671694E-2</v>
      </c>
      <c r="Q435" s="49">
        <v>161935.01999999999</v>
      </c>
      <c r="R435" s="22">
        <f>Таблица82343[[#This Row],[ПОСТУПИЛО ВЗНОСОВ ПО БАНКОВСКОЙ ВЫПИСКЕ]]-Таблица82343[[#This Row],[Оплачено пени, руб,]]</f>
        <v>161916.87999999998</v>
      </c>
      <c r="S435" s="17">
        <f t="shared" si="7"/>
        <v>-39913.359999999979</v>
      </c>
      <c r="T435" s="146">
        <v>4015.04</v>
      </c>
      <c r="U435" s="147">
        <v>18.14</v>
      </c>
      <c r="V435" s="17">
        <v>4311.92</v>
      </c>
      <c r="W435" s="17">
        <v>0</v>
      </c>
      <c r="X435" s="17">
        <v>0</v>
      </c>
      <c r="Y435" s="17">
        <v>0</v>
      </c>
      <c r="Z435" s="17">
        <v>0</v>
      </c>
      <c r="AA435" s="22">
        <v>3581867.15</v>
      </c>
      <c r="AB435" s="16">
        <v>3415620.21</v>
      </c>
      <c r="AC435" s="17">
        <v>3581867.15</v>
      </c>
      <c r="AD435" s="17">
        <v>0</v>
      </c>
      <c r="AE435" s="3"/>
      <c r="AF435" s="1" t="s">
        <v>1172</v>
      </c>
      <c r="AG435" s="1">
        <v>3415620.21</v>
      </c>
    </row>
    <row r="436" spans="2:33" ht="30">
      <c r="B436" s="2" t="s">
        <v>1802</v>
      </c>
      <c r="C436" s="1" t="s">
        <v>1173</v>
      </c>
      <c r="D436" s="1" t="s">
        <v>33</v>
      </c>
      <c r="E436" s="1" t="s">
        <v>517</v>
      </c>
      <c r="F436" s="1" t="s">
        <v>518</v>
      </c>
      <c r="G436" s="1" t="s">
        <v>441</v>
      </c>
      <c r="I436" s="1" t="s">
        <v>195</v>
      </c>
      <c r="J436" s="1" t="s">
        <v>51</v>
      </c>
      <c r="K436" s="17">
        <v>4105.3999999999996</v>
      </c>
      <c r="L436" s="17">
        <v>0</v>
      </c>
      <c r="M436" s="17">
        <v>9.66</v>
      </c>
      <c r="N436" s="146">
        <v>118974.51</v>
      </c>
      <c r="O4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118974.492</v>
      </c>
      <c r="P436" s="17">
        <f>Таблица82343[[#This Row],[Начисленовзносов  расчетное]]-Таблица82343[[#This Row],[Начислено взносов по отчету УК, руб,]]</f>
        <v>-1.7999999996391125E-2</v>
      </c>
      <c r="Q436" s="49">
        <v>139359.06</v>
      </c>
      <c r="R436" s="22">
        <f>Таблица82343[[#This Row],[ПОСТУПИЛО ВЗНОСОВ ПО БАНКОВСКОЙ ВЫПИСКЕ]]-Таблица82343[[#This Row],[Оплачено пени, руб,]]</f>
        <v>138176.04</v>
      </c>
      <c r="S436" s="17">
        <f t="shared" si="7"/>
        <v>-13162.870000000014</v>
      </c>
      <c r="T436" s="146">
        <v>7221.68</v>
      </c>
      <c r="U436" s="147">
        <v>1183.02</v>
      </c>
      <c r="V436" s="17">
        <v>2423.73</v>
      </c>
      <c r="W436" s="17">
        <v>0</v>
      </c>
      <c r="X436" s="17">
        <v>0</v>
      </c>
      <c r="Y436" s="17">
        <v>0</v>
      </c>
      <c r="Z436" s="17">
        <v>0</v>
      </c>
      <c r="AA436" s="22">
        <v>2072264.29</v>
      </c>
      <c r="AB436" s="16">
        <v>1930481.5</v>
      </c>
      <c r="AC436" s="17">
        <v>2072264.29</v>
      </c>
      <c r="AD436" s="17">
        <v>0</v>
      </c>
      <c r="AE436" s="3"/>
      <c r="AF436" s="1" t="s">
        <v>1173</v>
      </c>
      <c r="AG436" s="1">
        <v>1930481.5</v>
      </c>
    </row>
    <row r="437" spans="2:33" ht="30">
      <c r="B437" s="2" t="s">
        <v>1802</v>
      </c>
      <c r="C437" s="1" t="s">
        <v>1174</v>
      </c>
      <c r="D437" s="1" t="s">
        <v>83</v>
      </c>
      <c r="E437" s="1" t="s">
        <v>313</v>
      </c>
      <c r="F437" s="1" t="s">
        <v>314</v>
      </c>
      <c r="G437" s="1" t="s">
        <v>105</v>
      </c>
      <c r="I437" s="1" t="s">
        <v>116</v>
      </c>
      <c r="J437" s="1" t="s">
        <v>117</v>
      </c>
      <c r="K437" s="17">
        <v>6955.9</v>
      </c>
      <c r="L437" s="17">
        <v>973.9</v>
      </c>
      <c r="M437" s="17">
        <v>9.66</v>
      </c>
      <c r="N437" s="17">
        <v>229805.61</v>
      </c>
      <c r="O4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229805.60399999999</v>
      </c>
      <c r="P437" s="17">
        <f>Таблица82343[[#This Row],[Начисленовзносов  расчетное]]-Таблица82343[[#This Row],[Начислено взносов по отчету УК, руб,]]</f>
        <v>-5.9999999939464033E-3</v>
      </c>
      <c r="Q437" s="17">
        <v>256674.88</v>
      </c>
      <c r="R437" s="22">
        <f>Таблица82343[[#This Row],[ПОСТУПИЛО ВЗНОСОВ ПО БАНКОВСКОЙ ВЫПИСКЕ]]-Таблица82343[[#This Row],[Оплачено пени, руб,]]</f>
        <v>256405.68</v>
      </c>
      <c r="S437" s="17">
        <f t="shared" si="7"/>
        <v>-26869.270000000008</v>
      </c>
      <c r="T437" s="17">
        <v>0</v>
      </c>
      <c r="U437" s="17">
        <v>269.2</v>
      </c>
      <c r="V437" s="17">
        <v>1687.32</v>
      </c>
      <c r="W437" s="17">
        <v>0</v>
      </c>
      <c r="X437" s="17">
        <v>0</v>
      </c>
      <c r="Y437" s="17">
        <v>0</v>
      </c>
      <c r="Z437" s="17">
        <v>0</v>
      </c>
      <c r="AA437" s="22">
        <v>1640842.1199999999</v>
      </c>
      <c r="AB437" s="16">
        <v>1382479.92</v>
      </c>
      <c r="AC437" s="17">
        <v>1640842.12</v>
      </c>
      <c r="AD437" s="17">
        <v>0</v>
      </c>
      <c r="AE437" s="3"/>
      <c r="AF437" s="1" t="s">
        <v>1174</v>
      </c>
      <c r="AG437" s="1">
        <v>1382479.92</v>
      </c>
    </row>
    <row r="438" spans="2:33" ht="45">
      <c r="B438" s="2" t="s">
        <v>1802</v>
      </c>
      <c r="C438" s="1" t="s">
        <v>1175</v>
      </c>
      <c r="D438" s="1" t="s">
        <v>33</v>
      </c>
      <c r="E438" s="1" t="s">
        <v>639</v>
      </c>
      <c r="F438" s="1" t="s">
        <v>640</v>
      </c>
      <c r="G438" s="1" t="s">
        <v>1176</v>
      </c>
      <c r="I438" s="1" t="s">
        <v>485</v>
      </c>
      <c r="J438" s="1" t="s">
        <v>486</v>
      </c>
      <c r="K438" s="17">
        <v>7657.3</v>
      </c>
      <c r="L438" s="17">
        <v>0</v>
      </c>
      <c r="M438" s="17">
        <v>10.039999999999999</v>
      </c>
      <c r="N438" s="17">
        <v>230637.81</v>
      </c>
      <c r="O4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230637.87599999999</v>
      </c>
      <c r="P438" s="17">
        <f>Таблица82343[[#This Row],[Начисленовзносов  расчетное]]-Таблица82343[[#This Row],[Начислено взносов по отчету УК, руб,]]</f>
        <v>6.5999999991618097E-2</v>
      </c>
      <c r="Q438" s="17">
        <v>268218.98</v>
      </c>
      <c r="R438" s="22">
        <f>Таблица82343[[#This Row],[ПОСТУПИЛО ВЗНОСОВ ПО БАНКОВСКОЙ ВЫПИСКЕ]]-Таблица82343[[#This Row],[Оплачено пени, руб,]]</f>
        <v>261081.52</v>
      </c>
      <c r="S438" s="17">
        <f t="shared" si="7"/>
        <v>-28365.30999999999</v>
      </c>
      <c r="T438" s="17">
        <v>9215.86</v>
      </c>
      <c r="U438" s="17">
        <v>7137.46</v>
      </c>
      <c r="V438" s="17">
        <v>6178.83</v>
      </c>
      <c r="W438" s="17">
        <v>0</v>
      </c>
      <c r="X438" s="17">
        <v>0</v>
      </c>
      <c r="Y438" s="17">
        <v>0</v>
      </c>
      <c r="Z438" s="17">
        <v>0</v>
      </c>
      <c r="AA438" s="22">
        <v>4676865.8099999996</v>
      </c>
      <c r="AB438" s="16">
        <v>4402468</v>
      </c>
      <c r="AC438" s="17">
        <v>4676865.8099999996</v>
      </c>
      <c r="AD438" s="17">
        <v>0</v>
      </c>
      <c r="AE438" s="3"/>
      <c r="AF438" s="1" t="s">
        <v>1175</v>
      </c>
      <c r="AG438" s="1">
        <v>4402468</v>
      </c>
    </row>
    <row r="439" spans="2:33" ht="30">
      <c r="B439" s="2" t="s">
        <v>1802</v>
      </c>
      <c r="C439" s="1" t="s">
        <v>1177</v>
      </c>
      <c r="D439" s="1" t="s">
        <v>827</v>
      </c>
      <c r="E439" s="1" t="s">
        <v>1178</v>
      </c>
      <c r="F439" s="1" t="s">
        <v>1179</v>
      </c>
      <c r="G439" s="1" t="s">
        <v>1180</v>
      </c>
      <c r="I439" s="1" t="s">
        <v>1181</v>
      </c>
      <c r="J439" s="1" t="s">
        <v>831</v>
      </c>
      <c r="K439" s="17">
        <v>7753.8</v>
      </c>
      <c r="L439" s="17">
        <v>0</v>
      </c>
      <c r="M439" s="17">
        <v>10.040001289740117</v>
      </c>
      <c r="N439" s="17">
        <v>233535.45</v>
      </c>
      <c r="O4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233544.48600116075</v>
      </c>
      <c r="P439" s="17">
        <f>Таблица82343[[#This Row],[Начисленовзносов  расчетное]]-Таблица82343[[#This Row],[Начислено взносов по отчету УК, руб,]]</f>
        <v>9.0360011607408524</v>
      </c>
      <c r="Q439" s="17">
        <v>517426.12</v>
      </c>
      <c r="R439" s="22">
        <f>Таблица82343[[#This Row],[ПОСТУПИЛО ВЗНОСОВ ПО БАНКОВСКОЙ ВЫПИСКЕ]]-Таблица82343[[#This Row],[Оплачено пени, руб,]]</f>
        <v>517133.86</v>
      </c>
      <c r="S439" s="17">
        <f t="shared" si="7"/>
        <v>-283274.39999999997</v>
      </c>
      <c r="T439" s="17">
        <v>616.27</v>
      </c>
      <c r="U439" s="17">
        <v>292.26</v>
      </c>
      <c r="V439" s="17">
        <v>0</v>
      </c>
      <c r="W439" s="17">
        <v>0</v>
      </c>
      <c r="X439" s="17">
        <v>0</v>
      </c>
      <c r="Y439" s="17">
        <v>0</v>
      </c>
      <c r="Z439" s="17">
        <v>0</v>
      </c>
      <c r="AA439" s="22">
        <v>1253738.0899999999</v>
      </c>
      <c r="AB439" s="16">
        <v>736311.97</v>
      </c>
      <c r="AC439" s="17">
        <v>1253738.0900000001</v>
      </c>
      <c r="AD439" s="17">
        <v>0</v>
      </c>
      <c r="AE439" s="3" t="s">
        <v>661</v>
      </c>
      <c r="AF439" s="1" t="s">
        <v>1177</v>
      </c>
      <c r="AG439" s="1">
        <v>736311.97</v>
      </c>
    </row>
    <row r="440" spans="2:33" ht="30">
      <c r="B440" s="2" t="s">
        <v>1802</v>
      </c>
      <c r="C440" s="1" t="s">
        <v>1182</v>
      </c>
      <c r="D440" s="1" t="s">
        <v>827</v>
      </c>
      <c r="E440" s="1" t="s">
        <v>1183</v>
      </c>
      <c r="F440" s="1" t="s">
        <v>1179</v>
      </c>
      <c r="G440" s="1" t="s">
        <v>1184</v>
      </c>
      <c r="I440" s="1" t="s">
        <v>1181</v>
      </c>
      <c r="J440" s="1" t="s">
        <v>831</v>
      </c>
      <c r="K440" s="17">
        <v>7782.9</v>
      </c>
      <c r="L440" s="17">
        <v>0</v>
      </c>
      <c r="M440" s="17">
        <v>10.039999999999999</v>
      </c>
      <c r="N440" s="17">
        <v>234421.02</v>
      </c>
      <c r="O4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234420.94799999995</v>
      </c>
      <c r="P440" s="17">
        <f>Таблица82343[[#This Row],[Начисленовзносов  расчетное]]-Таблица82343[[#This Row],[Начислено взносов по отчету УК, руб,]]</f>
        <v>-7.2000000043772161E-2</v>
      </c>
      <c r="Q440" s="17">
        <v>431224.32000000001</v>
      </c>
      <c r="R440" s="22">
        <f>Таблица82343[[#This Row],[ПОСТУПИЛО ВЗНОСОВ ПО БАНКОВСКОЙ ВЫПИСКЕ]]-Таблица82343[[#This Row],[Оплачено пени, руб,]]</f>
        <v>430605.42</v>
      </c>
      <c r="S440" s="17">
        <f t="shared" si="7"/>
        <v>-196088.69999999998</v>
      </c>
      <c r="T440" s="17">
        <v>714.6</v>
      </c>
      <c r="U440" s="17">
        <v>618.9</v>
      </c>
      <c r="V440" s="17">
        <v>0</v>
      </c>
      <c r="W440" s="17">
        <v>0</v>
      </c>
      <c r="X440" s="17">
        <v>0</v>
      </c>
      <c r="Y440" s="17">
        <v>0</v>
      </c>
      <c r="Z440" s="17">
        <v>0</v>
      </c>
      <c r="AA440" s="22">
        <v>1448581.39</v>
      </c>
      <c r="AB440" s="16">
        <v>1017357.07</v>
      </c>
      <c r="AC440" s="17">
        <v>1448581.39</v>
      </c>
      <c r="AD440" s="17">
        <v>0</v>
      </c>
      <c r="AE440" s="3" t="s">
        <v>661</v>
      </c>
      <c r="AF440" s="1" t="s">
        <v>1182</v>
      </c>
      <c r="AG440" s="1">
        <v>1017357.07</v>
      </c>
    </row>
    <row r="441" spans="2:33" ht="30">
      <c r="B441" s="2" t="s">
        <v>1802</v>
      </c>
      <c r="C441" s="1" t="s">
        <v>1185</v>
      </c>
      <c r="D441" s="1" t="s">
        <v>33</v>
      </c>
      <c r="E441" s="1" t="s">
        <v>699</v>
      </c>
      <c r="F441" s="1" t="s">
        <v>700</v>
      </c>
      <c r="G441" s="1" t="s">
        <v>75</v>
      </c>
      <c r="I441" s="1" t="s">
        <v>195</v>
      </c>
      <c r="J441" s="1" t="s">
        <v>51</v>
      </c>
      <c r="K441" s="17">
        <v>4610.3999999999996</v>
      </c>
      <c r="L441" s="17">
        <v>0</v>
      </c>
      <c r="M441" s="17">
        <v>10.039999999999999</v>
      </c>
      <c r="N441" s="17">
        <v>138865.20000000001</v>
      </c>
      <c r="O4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138865.24799999996</v>
      </c>
      <c r="P441" s="17">
        <f>Таблица82343[[#This Row],[Начисленовзносов  расчетное]]-Таблица82343[[#This Row],[Начислено взносов по отчету УК, руб,]]</f>
        <v>4.7999999951571226E-2</v>
      </c>
      <c r="Q441" s="49">
        <v>120950.79</v>
      </c>
      <c r="R441" s="22">
        <f>Таблица82343[[#This Row],[ПОСТУПИЛО ВЗНОСОВ ПО БАНКОВСКОЙ ВЫПИСКЕ]]-Таблица82343[[#This Row],[Оплачено пени, руб,]]</f>
        <v>120832.87999999999</v>
      </c>
      <c r="S441" s="17">
        <f t="shared" si="7"/>
        <v>36705.790000000023</v>
      </c>
      <c r="T441" s="146">
        <v>18791.38</v>
      </c>
      <c r="U441" s="147">
        <v>117.91</v>
      </c>
      <c r="V441" s="17">
        <v>2859.99</v>
      </c>
      <c r="W441" s="17">
        <v>0</v>
      </c>
      <c r="X441" s="17">
        <v>0</v>
      </c>
      <c r="Y441" s="17">
        <v>0</v>
      </c>
      <c r="Z441" s="17">
        <v>0</v>
      </c>
      <c r="AA441" s="22">
        <v>2407718.48</v>
      </c>
      <c r="AB441" s="16">
        <v>2283907.7000000002</v>
      </c>
      <c r="AC441" s="17">
        <v>2407718.48</v>
      </c>
      <c r="AD441" s="17">
        <v>0</v>
      </c>
      <c r="AE441" s="3"/>
      <c r="AF441" s="1" t="s">
        <v>1185</v>
      </c>
      <c r="AG441" s="1">
        <v>2283907.7000000002</v>
      </c>
    </row>
    <row r="442" spans="2:33" ht="30">
      <c r="B442" s="2" t="s">
        <v>1802</v>
      </c>
      <c r="C442" s="1" t="s">
        <v>1186</v>
      </c>
      <c r="D442" s="1" t="s">
        <v>33</v>
      </c>
      <c r="E442" s="1" t="s">
        <v>1103</v>
      </c>
      <c r="F442" s="1" t="s">
        <v>1104</v>
      </c>
      <c r="G442" s="1" t="s">
        <v>821</v>
      </c>
      <c r="I442" s="1" t="s">
        <v>1105</v>
      </c>
      <c r="J442" s="1" t="s">
        <v>1106</v>
      </c>
      <c r="K442" s="17">
        <v>7380.3</v>
      </c>
      <c r="L442" s="17">
        <v>523.20000000000005</v>
      </c>
      <c r="M442" s="17">
        <v>10.039999999999999</v>
      </c>
      <c r="N442" s="17">
        <v>238053.63</v>
      </c>
      <c r="O44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238053.41999999998</v>
      </c>
      <c r="P442" s="17">
        <f>Таблица82343[[#This Row],[Начисленовзносов  расчетное]]-Таблица82343[[#This Row],[Начислено взносов по отчету УК, руб,]]</f>
        <v>-0.21000000002095476</v>
      </c>
      <c r="Q442" s="17">
        <v>304580.47999999998</v>
      </c>
      <c r="R442" s="22">
        <f>Таблица82343[[#This Row],[ПОСТУПИЛО ВЗНОСОВ ПО БАНКОВСКОЙ ВЫПИСКЕ]]-Таблица82343[[#This Row],[Оплачено пени, руб,]]</f>
        <v>291001.38</v>
      </c>
      <c r="S442" s="17">
        <f t="shared" si="7"/>
        <v>-62126.78</v>
      </c>
      <c r="T442" s="17">
        <v>4400.07</v>
      </c>
      <c r="U442" s="17">
        <v>13579.1</v>
      </c>
      <c r="V442" s="17">
        <v>9243.69</v>
      </c>
      <c r="W442" s="17">
        <v>0</v>
      </c>
      <c r="X442" s="17">
        <v>0</v>
      </c>
      <c r="Y442" s="17">
        <v>0</v>
      </c>
      <c r="Z442" s="17">
        <v>0</v>
      </c>
      <c r="AA442" s="22">
        <v>7683179.9900000002</v>
      </c>
      <c r="AB442" s="16">
        <v>7369355.8200000003</v>
      </c>
      <c r="AC442" s="17">
        <v>7683179.9900000002</v>
      </c>
      <c r="AD442" s="17">
        <v>0</v>
      </c>
      <c r="AE442" s="3"/>
      <c r="AF442" s="1" t="s">
        <v>1186</v>
      </c>
      <c r="AG442" s="1">
        <v>7369355.8200000003</v>
      </c>
    </row>
    <row r="443" spans="2:33" ht="30">
      <c r="B443" s="2" t="s">
        <v>1802</v>
      </c>
      <c r="C443" s="1" t="s">
        <v>1187</v>
      </c>
      <c r="D443" s="1" t="s">
        <v>33</v>
      </c>
      <c r="E443" s="1" t="s">
        <v>1103</v>
      </c>
      <c r="F443" s="1" t="s">
        <v>1104</v>
      </c>
      <c r="G443" s="1" t="s">
        <v>406</v>
      </c>
      <c r="I443" s="1" t="s">
        <v>1105</v>
      </c>
      <c r="J443" s="1" t="s">
        <v>1106</v>
      </c>
      <c r="K443" s="17">
        <v>7382.5</v>
      </c>
      <c r="L443" s="17">
        <v>522.6</v>
      </c>
      <c r="M443" s="17">
        <v>10.039999999999999</v>
      </c>
      <c r="N443" s="17">
        <v>238101.42</v>
      </c>
      <c r="O44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238101.61200000002</v>
      </c>
      <c r="P443" s="17">
        <f>Таблица82343[[#This Row],[Начисленовзносов  расчетное]]-Таблица82343[[#This Row],[Начислено взносов по отчету УК, руб,]]</f>
        <v>0.19200000001001172</v>
      </c>
      <c r="Q443" s="17">
        <v>249560.21</v>
      </c>
      <c r="R443" s="22">
        <f>Таблица82343[[#This Row],[ПОСТУПИЛО ВЗНОСОВ ПО БАНКОВСКОЙ ВЫПИСКЕ]]-Таблица82343[[#This Row],[Оплачено пени, руб,]]</f>
        <v>248686.56</v>
      </c>
      <c r="S443" s="17">
        <f t="shared" si="7"/>
        <v>-11091.889999999985</v>
      </c>
      <c r="T443" s="17">
        <v>366.9</v>
      </c>
      <c r="U443" s="17">
        <v>873.65</v>
      </c>
      <c r="V443" s="17">
        <v>9337.69</v>
      </c>
      <c r="W443" s="17">
        <v>0</v>
      </c>
      <c r="X443" s="17">
        <v>0</v>
      </c>
      <c r="Y443" s="17">
        <v>0</v>
      </c>
      <c r="Z443" s="17">
        <v>0</v>
      </c>
      <c r="AA443" s="22">
        <v>7719033</v>
      </c>
      <c r="AB443" s="16">
        <v>7460135.0999999996</v>
      </c>
      <c r="AC443" s="17">
        <v>7719033</v>
      </c>
      <c r="AD443" s="17">
        <v>0</v>
      </c>
      <c r="AE443" s="3"/>
      <c r="AF443" s="1" t="s">
        <v>1187</v>
      </c>
      <c r="AG443" s="1">
        <v>7460135.0999999996</v>
      </c>
    </row>
    <row r="444" spans="2:33" ht="30">
      <c r="B444" s="2" t="s">
        <v>1802</v>
      </c>
      <c r="C444" s="1" t="s">
        <v>1188</v>
      </c>
      <c r="D444" s="1" t="s">
        <v>33</v>
      </c>
      <c r="E444" s="1" t="s">
        <v>1103</v>
      </c>
      <c r="F444" s="1" t="s">
        <v>1104</v>
      </c>
      <c r="G444" s="1" t="s">
        <v>1069</v>
      </c>
      <c r="I444" s="1" t="s">
        <v>1105</v>
      </c>
      <c r="J444" s="1" t="s">
        <v>1106</v>
      </c>
      <c r="K444" s="17">
        <v>8040.3</v>
      </c>
      <c r="L444" s="17">
        <v>0</v>
      </c>
      <c r="M444" s="17">
        <v>10.039999999999999</v>
      </c>
      <c r="N444" s="17">
        <v>242172.83</v>
      </c>
      <c r="O44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242173.83599999998</v>
      </c>
      <c r="P444" s="17">
        <f>Таблица82343[[#This Row],[Начисленовзносов  расчетное]]-Таблица82343[[#This Row],[Начислено взносов по отчету УК, руб,]]</f>
        <v>1.0059999999939464</v>
      </c>
      <c r="Q444" s="17">
        <v>271120.42</v>
      </c>
      <c r="R444" s="22">
        <f>Таблица82343[[#This Row],[ПОСТУПИЛО ВЗНОСОВ ПО БАНКОВСКОЙ ВЫПИСКЕ]]-Таблица82343[[#This Row],[Оплачено пени, руб,]]</f>
        <v>267680.62</v>
      </c>
      <c r="S444" s="17">
        <f t="shared" si="7"/>
        <v>-26442.190000000006</v>
      </c>
      <c r="T444" s="17">
        <v>2505.4</v>
      </c>
      <c r="U444" s="17">
        <v>3439.8</v>
      </c>
      <c r="V444" s="17">
        <v>9195.2800000000007</v>
      </c>
      <c r="W444" s="17">
        <v>0</v>
      </c>
      <c r="X444" s="17">
        <v>0</v>
      </c>
      <c r="Y444" s="17">
        <v>0</v>
      </c>
      <c r="Z444" s="17">
        <v>0</v>
      </c>
      <c r="AA444" s="22">
        <v>7615269.2000000002</v>
      </c>
      <c r="AB444" s="16">
        <v>7334953.5</v>
      </c>
      <c r="AC444" s="17">
        <v>7615269.2000000002</v>
      </c>
      <c r="AD444" s="17">
        <v>0</v>
      </c>
      <c r="AE444" s="3"/>
      <c r="AF444" s="1" t="s">
        <v>1188</v>
      </c>
      <c r="AG444" s="1">
        <v>7334953.5</v>
      </c>
    </row>
    <row r="445" spans="2:33" ht="30">
      <c r="B445" s="2" t="s">
        <v>1802</v>
      </c>
      <c r="C445" s="1" t="s">
        <v>1189</v>
      </c>
      <c r="D445" s="1" t="s">
        <v>33</v>
      </c>
      <c r="E445" s="1" t="s">
        <v>1103</v>
      </c>
      <c r="F445" s="1" t="s">
        <v>1104</v>
      </c>
      <c r="G445" s="1" t="s">
        <v>525</v>
      </c>
      <c r="I445" s="1" t="s">
        <v>1105</v>
      </c>
      <c r="J445" s="1" t="s">
        <v>1106</v>
      </c>
      <c r="K445" s="17">
        <v>7763.1</v>
      </c>
      <c r="L445" s="17">
        <v>292.89999999999998</v>
      </c>
      <c r="M445" s="17">
        <v>10.039999999999999</v>
      </c>
      <c r="N445" s="17">
        <v>242646.72</v>
      </c>
      <c r="O4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242646.71999999997</v>
      </c>
      <c r="P445" s="17">
        <f>Таблица82343[[#This Row],[Начисленовзносов  расчетное]]-Таблица82343[[#This Row],[Начислено взносов по отчету УК, руб,]]</f>
        <v>0</v>
      </c>
      <c r="Q445" s="17">
        <v>293738.5</v>
      </c>
      <c r="R445" s="22">
        <f>Таблица82343[[#This Row],[ПОСТУПИЛО ВЗНОСОВ ПО БАНКОВСКОЙ ВЫПИСКЕ]]-Таблица82343[[#This Row],[Оплачено пени, руб,]]</f>
        <v>292497.77</v>
      </c>
      <c r="S445" s="17">
        <f t="shared" si="7"/>
        <v>-47561.900000000023</v>
      </c>
      <c r="T445" s="17">
        <v>3529.88</v>
      </c>
      <c r="U445" s="17">
        <v>1240.73</v>
      </c>
      <c r="V445" s="17">
        <v>9572.2999999999993</v>
      </c>
      <c r="W445" s="17">
        <v>0</v>
      </c>
      <c r="X445" s="17">
        <v>0</v>
      </c>
      <c r="Y445" s="17">
        <v>0</v>
      </c>
      <c r="Z445" s="17">
        <v>0</v>
      </c>
      <c r="AA445" s="22">
        <v>7933276.8799999999</v>
      </c>
      <c r="AB445" s="16">
        <v>7629966.0800000001</v>
      </c>
      <c r="AC445" s="17">
        <v>7933276.8799999999</v>
      </c>
      <c r="AD445" s="17">
        <v>0</v>
      </c>
      <c r="AE445" s="3"/>
      <c r="AF445" s="1" t="s">
        <v>1189</v>
      </c>
      <c r="AG445" s="1">
        <v>7629966.0800000001</v>
      </c>
    </row>
    <row r="446" spans="2:33" ht="30">
      <c r="B446" s="2" t="s">
        <v>1802</v>
      </c>
      <c r="C446" s="1" t="s">
        <v>1190</v>
      </c>
      <c r="D446" s="1" t="s">
        <v>33</v>
      </c>
      <c r="E446" s="1" t="s">
        <v>563</v>
      </c>
      <c r="F446" s="1" t="s">
        <v>564</v>
      </c>
      <c r="G446" s="1" t="s">
        <v>873</v>
      </c>
      <c r="I446" s="1" t="s">
        <v>1191</v>
      </c>
      <c r="J446" s="1" t="s">
        <v>1192</v>
      </c>
      <c r="K446" s="17">
        <v>6310.3</v>
      </c>
      <c r="L446" s="17">
        <v>1923.8</v>
      </c>
      <c r="M446" s="17">
        <v>10.039999999999999</v>
      </c>
      <c r="N446" s="17">
        <v>248011.17</v>
      </c>
      <c r="O4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248011.092</v>
      </c>
      <c r="P446" s="17">
        <f>Таблица82343[[#This Row],[Начисленовзносов  расчетное]]-Таблица82343[[#This Row],[Начислено взносов по отчету УК, руб,]]</f>
        <v>-7.8000000008614734E-2</v>
      </c>
      <c r="Q446" s="17">
        <v>232780.3</v>
      </c>
      <c r="R446" s="22">
        <f>Таблица82343[[#This Row],[ПОСТУПИЛО ВЗНОСОВ ПО БАНКОВСКОЙ ВЫПИСКЕ]]-Таблица82343[[#This Row],[Оплачено пени, руб,]]</f>
        <v>227545.08</v>
      </c>
      <c r="S446" s="17">
        <f t="shared" si="7"/>
        <v>17021.370000000024</v>
      </c>
      <c r="T446" s="17">
        <v>1790.5</v>
      </c>
      <c r="U446" s="17">
        <v>5235.22</v>
      </c>
      <c r="V446" s="17">
        <v>6529.2</v>
      </c>
      <c r="W446" s="17">
        <v>0</v>
      </c>
      <c r="X446" s="17">
        <v>0</v>
      </c>
      <c r="Y446" s="17">
        <v>0</v>
      </c>
      <c r="Z446" s="17">
        <v>0</v>
      </c>
      <c r="AA446" s="22">
        <v>5442411.21</v>
      </c>
      <c r="AB446" s="16">
        <v>5203101.71</v>
      </c>
      <c r="AC446" s="17">
        <v>5442411.21</v>
      </c>
      <c r="AD446" s="17">
        <v>0</v>
      </c>
      <c r="AE446" s="3"/>
      <c r="AF446" s="1" t="s">
        <v>1190</v>
      </c>
      <c r="AG446" s="1">
        <v>5203101.71</v>
      </c>
    </row>
    <row r="447" spans="2:33" ht="30">
      <c r="B447" s="2" t="s">
        <v>1802</v>
      </c>
      <c r="C447" s="1" t="s">
        <v>1193</v>
      </c>
      <c r="D447" s="1" t="s">
        <v>33</v>
      </c>
      <c r="E447" s="1" t="s">
        <v>333</v>
      </c>
      <c r="F447" s="1" t="s">
        <v>334</v>
      </c>
      <c r="G447" s="1" t="s">
        <v>93</v>
      </c>
      <c r="I447" s="1" t="s">
        <v>1194</v>
      </c>
      <c r="J447" s="1" t="s">
        <v>1195</v>
      </c>
      <c r="K447" s="17">
        <v>3598.8</v>
      </c>
      <c r="L447" s="17">
        <v>564.5</v>
      </c>
      <c r="M447" s="17">
        <v>10.039999999999999</v>
      </c>
      <c r="N447" s="17">
        <v>125398.68</v>
      </c>
      <c r="O4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125398.59600000001</v>
      </c>
      <c r="P447" s="17">
        <f>Таблица82343[[#This Row],[Начисленовзносов  расчетное]]-Таблица82343[[#This Row],[Начислено взносов по отчету УК, руб,]]</f>
        <v>-8.3999999988009222E-2</v>
      </c>
      <c r="Q447" s="17">
        <v>215689.78</v>
      </c>
      <c r="R447" s="22">
        <f>Таблица82343[[#This Row],[ПОСТУПИЛО ВЗНОСОВ ПО БАНКОВСКОЙ ВЫПИСКЕ]]-Таблица82343[[#This Row],[Оплачено пени, руб,]]</f>
        <v>215689.78</v>
      </c>
      <c r="S447" s="17">
        <f t="shared" si="7"/>
        <v>-90291.1</v>
      </c>
      <c r="T447" s="17">
        <v>0</v>
      </c>
      <c r="U447" s="17">
        <v>0</v>
      </c>
      <c r="V447" s="17">
        <v>0</v>
      </c>
      <c r="W447" s="17">
        <v>0</v>
      </c>
      <c r="X447" s="17">
        <v>0</v>
      </c>
      <c r="Y447" s="17">
        <v>0</v>
      </c>
      <c r="Z447" s="17">
        <v>0</v>
      </c>
      <c r="AA447" s="22">
        <v>4222448.1500000004</v>
      </c>
      <c r="AB447" s="16">
        <v>4006758.37</v>
      </c>
      <c r="AC447" s="17">
        <v>4222448.1500000004</v>
      </c>
      <c r="AD447" s="17">
        <v>0</v>
      </c>
      <c r="AE447" s="3"/>
      <c r="AF447" s="1" t="s">
        <v>1193</v>
      </c>
      <c r="AG447" s="1">
        <v>4006758.37</v>
      </c>
    </row>
    <row r="448" spans="2:33" ht="30">
      <c r="B448" s="2" t="s">
        <v>1802</v>
      </c>
      <c r="C448" s="1" t="s">
        <v>1196</v>
      </c>
      <c r="D448" s="1" t="s">
        <v>33</v>
      </c>
      <c r="E448" s="1" t="s">
        <v>418</v>
      </c>
      <c r="F448" s="1" t="s">
        <v>419</v>
      </c>
      <c r="G448" s="1" t="s">
        <v>111</v>
      </c>
      <c r="I448" s="1" t="s">
        <v>195</v>
      </c>
      <c r="J448" s="1" t="s">
        <v>51</v>
      </c>
      <c r="K448" s="17">
        <v>4518.3999999999996</v>
      </c>
      <c r="L448" s="17">
        <v>331.9</v>
      </c>
      <c r="M448" s="17">
        <v>9.66</v>
      </c>
      <c r="N448" s="17">
        <v>140561.73000000001</v>
      </c>
      <c r="O4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140561.69399999999</v>
      </c>
      <c r="P448" s="17">
        <f>Таблица82343[[#This Row],[Начисленовзносов  расчетное]]-Таблица82343[[#This Row],[Начислено взносов по отчету УК, руб,]]</f>
        <v>-3.6000000021886081E-2</v>
      </c>
      <c r="Q448" s="49">
        <v>136514.69</v>
      </c>
      <c r="R448" s="22">
        <f>Таблица82343[[#This Row],[ПОСТУПИЛО ВЗНОСОВ ПО БАНКОВСКОЙ ВЫПИСКЕ]]-Таблица82343[[#This Row],[Оплачено пени, руб,]]</f>
        <v>136335.63</v>
      </c>
      <c r="S448" s="17">
        <f t="shared" si="7"/>
        <v>12662.030000000006</v>
      </c>
      <c r="T448" s="17">
        <v>8614.99</v>
      </c>
      <c r="U448" s="17">
        <v>179.06</v>
      </c>
      <c r="V448" s="17">
        <v>2658.2</v>
      </c>
      <c r="W448" s="17">
        <v>0</v>
      </c>
      <c r="X448" s="17">
        <v>0</v>
      </c>
      <c r="Y448" s="17">
        <v>0</v>
      </c>
      <c r="Z448" s="17">
        <v>0</v>
      </c>
      <c r="AA448" s="22">
        <v>2255785.3800000004</v>
      </c>
      <c r="AB448" s="16">
        <v>2116612.4900000002</v>
      </c>
      <c r="AC448" s="17">
        <v>2255785.38</v>
      </c>
      <c r="AD448" s="17">
        <v>0</v>
      </c>
      <c r="AF448" s="1" t="s">
        <v>1196</v>
      </c>
      <c r="AG448" s="1">
        <v>2116612.4900000002</v>
      </c>
    </row>
    <row r="449" spans="2:33" ht="30">
      <c r="B449" s="2" t="s">
        <v>1802</v>
      </c>
      <c r="C449" s="1" t="s">
        <v>1197</v>
      </c>
      <c r="D449" s="1" t="s">
        <v>83</v>
      </c>
      <c r="E449" s="1" t="s">
        <v>313</v>
      </c>
      <c r="F449" s="1" t="s">
        <v>314</v>
      </c>
      <c r="G449" s="1" t="s">
        <v>128</v>
      </c>
      <c r="I449" s="1" t="s">
        <v>180</v>
      </c>
      <c r="J449" s="1" t="s">
        <v>181</v>
      </c>
      <c r="K449" s="17">
        <v>8873.5</v>
      </c>
      <c r="L449" s="17">
        <v>0</v>
      </c>
      <c r="M449" s="17">
        <v>9.66</v>
      </c>
      <c r="N449" s="17">
        <v>257154.03</v>
      </c>
      <c r="O4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257154.03</v>
      </c>
      <c r="P449" s="17">
        <f>Таблица82343[[#This Row],[Начисленовзносов  расчетное]]-Таблица82343[[#This Row],[Начислено взносов по отчету УК, руб,]]</f>
        <v>0</v>
      </c>
      <c r="Q449" s="17">
        <v>330344.95</v>
      </c>
      <c r="R449" s="22">
        <f>Таблица82343[[#This Row],[ПОСТУПИЛО ВЗНОСОВ ПО БАНКОВСКОЙ ВЫПИСКЕ]]-Таблица82343[[#This Row],[Оплачено пени, руб,]]</f>
        <v>330344.95</v>
      </c>
      <c r="S449" s="17">
        <f t="shared" si="7"/>
        <v>-67763.550000000017</v>
      </c>
      <c r="T449" s="17">
        <v>5427.37</v>
      </c>
      <c r="U449" s="17">
        <v>0</v>
      </c>
      <c r="V449" s="17">
        <v>4219.46</v>
      </c>
      <c r="W449" s="17">
        <v>0</v>
      </c>
      <c r="X449" s="17">
        <v>0</v>
      </c>
      <c r="Y449" s="17">
        <v>0</v>
      </c>
      <c r="Z449" s="17">
        <v>0</v>
      </c>
      <c r="AA449" s="22">
        <v>3681862.56</v>
      </c>
      <c r="AB449" s="16">
        <v>3347298.15</v>
      </c>
      <c r="AC449" s="17">
        <v>3681862.56</v>
      </c>
      <c r="AD449" s="17">
        <v>0</v>
      </c>
      <c r="AE449" s="3"/>
      <c r="AF449" s="1" t="s">
        <v>1197</v>
      </c>
      <c r="AG449" s="1">
        <v>3347298.15</v>
      </c>
    </row>
    <row r="450" spans="2:33" ht="30">
      <c r="B450" s="2" t="s">
        <v>1802</v>
      </c>
      <c r="C450" s="1" t="s">
        <v>1198</v>
      </c>
      <c r="D450" s="1" t="s">
        <v>33</v>
      </c>
      <c r="E450" s="1" t="s">
        <v>673</v>
      </c>
      <c r="F450" s="1" t="s">
        <v>674</v>
      </c>
      <c r="G450" s="1" t="s">
        <v>246</v>
      </c>
      <c r="I450" s="1" t="s">
        <v>195</v>
      </c>
      <c r="J450" s="1" t="s">
        <v>51</v>
      </c>
      <c r="K450" s="17">
        <v>5133</v>
      </c>
      <c r="L450" s="17">
        <v>0</v>
      </c>
      <c r="M450" s="17">
        <v>9.66</v>
      </c>
      <c r="N450" s="146">
        <v>148754.28</v>
      </c>
      <c r="O4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148754.34</v>
      </c>
      <c r="P450" s="17">
        <f>Таблица82343[[#This Row],[Начисленовзносов  расчетное]]-Таблица82343[[#This Row],[Начислено взносов по отчету УК, руб,]]</f>
        <v>5.9999999997671694E-2</v>
      </c>
      <c r="Q450" s="49">
        <v>144879.81</v>
      </c>
      <c r="R450" s="22">
        <f>Таблица82343[[#This Row],[ПОСТУПИЛО ВЗНОСОВ ПО БАНКОВСКОЙ ВЫПИСКЕ]]-Таблица82343[[#This Row],[Оплачено пени, руб,]]</f>
        <v>144824.18</v>
      </c>
      <c r="S450" s="17">
        <f t="shared" si="7"/>
        <v>12495.640000000007</v>
      </c>
      <c r="T450" s="146">
        <v>8621.17</v>
      </c>
      <c r="U450" s="147">
        <v>55.63</v>
      </c>
      <c r="V450" s="17">
        <v>3824.38</v>
      </c>
      <c r="W450" s="17">
        <v>0</v>
      </c>
      <c r="X450" s="17">
        <v>0</v>
      </c>
      <c r="Y450" s="17">
        <v>0</v>
      </c>
      <c r="Z450" s="17">
        <v>0</v>
      </c>
      <c r="AA450" s="22">
        <v>3201130.84</v>
      </c>
      <c r="AB450" s="16">
        <v>3052426.65</v>
      </c>
      <c r="AC450" s="17">
        <v>3201130.84</v>
      </c>
      <c r="AD450" s="17">
        <v>0</v>
      </c>
      <c r="AE450" s="3"/>
      <c r="AF450" s="1" t="s">
        <v>1198</v>
      </c>
      <c r="AG450" s="1">
        <v>3052426.65</v>
      </c>
    </row>
    <row r="451" spans="2:33" ht="30">
      <c r="B451" s="2" t="s">
        <v>1802</v>
      </c>
      <c r="C451" s="1" t="s">
        <v>1199</v>
      </c>
      <c r="D451" s="1" t="s">
        <v>33</v>
      </c>
      <c r="E451" s="1" t="s">
        <v>639</v>
      </c>
      <c r="F451" s="1" t="s">
        <v>640</v>
      </c>
      <c r="G451" s="1" t="s">
        <v>647</v>
      </c>
      <c r="I451" s="1" t="s">
        <v>195</v>
      </c>
      <c r="J451" s="1" t="s">
        <v>51</v>
      </c>
      <c r="K451" s="17">
        <v>5539.5</v>
      </c>
      <c r="L451" s="17">
        <v>0</v>
      </c>
      <c r="M451" s="17">
        <v>9.66</v>
      </c>
      <c r="N451" s="17">
        <v>160534.59</v>
      </c>
      <c r="O4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160534.71</v>
      </c>
      <c r="P451" s="17">
        <f>Таблица82343[[#This Row],[Начисленовзносов  расчетное]]-Таблица82343[[#This Row],[Начислено взносов по отчету УК, руб,]]</f>
        <v>0.11999999999534339</v>
      </c>
      <c r="Q451" s="49">
        <v>160439.22</v>
      </c>
      <c r="R451" s="22">
        <f>Таблица82343[[#This Row],[ПОСТУПИЛО ВЗНОСОВ ПО БАНКОВСКОЙ ВЫПИСКЕ]]-Таблица82343[[#This Row],[Оплачено пени, руб,]]</f>
        <v>158303.93</v>
      </c>
      <c r="S451" s="17">
        <f t="shared" si="7"/>
        <v>10268.940000000002</v>
      </c>
      <c r="T451" s="17">
        <v>10173.57</v>
      </c>
      <c r="U451" s="17">
        <v>2135.29</v>
      </c>
      <c r="V451" s="17">
        <v>4013.97</v>
      </c>
      <c r="W451" s="17">
        <v>0</v>
      </c>
      <c r="X451" s="17">
        <v>0</v>
      </c>
      <c r="Y451" s="17">
        <v>0</v>
      </c>
      <c r="Z451" s="17">
        <v>0</v>
      </c>
      <c r="AA451" s="22">
        <v>3369453.51</v>
      </c>
      <c r="AB451" s="16">
        <v>3205000.32</v>
      </c>
      <c r="AC451" s="17">
        <v>3369453.51</v>
      </c>
      <c r="AD451" s="17">
        <v>0</v>
      </c>
      <c r="AE451" s="3"/>
      <c r="AF451" s="1" t="s">
        <v>1199</v>
      </c>
      <c r="AG451" s="1">
        <v>3205000.32</v>
      </c>
    </row>
    <row r="452" spans="2:33" ht="30">
      <c r="B452" s="2" t="s">
        <v>1802</v>
      </c>
      <c r="C452" s="1" t="s">
        <v>1200</v>
      </c>
      <c r="D452" s="1" t="s">
        <v>33</v>
      </c>
      <c r="E452" s="1" t="s">
        <v>362</v>
      </c>
      <c r="F452" s="1" t="s">
        <v>363</v>
      </c>
      <c r="G452" s="1" t="s">
        <v>821</v>
      </c>
      <c r="I452" s="1" t="s">
        <v>1201</v>
      </c>
      <c r="J452" s="1" t="s">
        <v>1202</v>
      </c>
      <c r="K452" s="17">
        <v>3430.8</v>
      </c>
      <c r="L452" s="17">
        <v>1012.8</v>
      </c>
      <c r="M452" s="17">
        <v>9.66</v>
      </c>
      <c r="N452" s="17">
        <v>128775.6</v>
      </c>
      <c r="O4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128775.52800000001</v>
      </c>
      <c r="P452" s="17">
        <f>Таблица82343[[#This Row],[Начисленовзносов  расчетное]]-Таблица82343[[#This Row],[Начислено взносов по отчету УК, руб,]]</f>
        <v>-7.2000000000116415E-2</v>
      </c>
      <c r="Q452" s="17">
        <v>96001.61</v>
      </c>
      <c r="R452" s="22">
        <f>Таблица82343[[#This Row],[ПОСТУПИЛО ВЗНОСОВ ПО БАНКОВСКОЙ ВЫПИСКЕ]]-Таблица82343[[#This Row],[Оплачено пени, руб,]]</f>
        <v>96001.61</v>
      </c>
      <c r="S452" s="17">
        <f t="shared" si="7"/>
        <v>32773.990000000005</v>
      </c>
      <c r="T452" s="17">
        <v>0</v>
      </c>
      <c r="U452" s="17">
        <v>0</v>
      </c>
      <c r="V452" s="17">
        <v>3579.41</v>
      </c>
      <c r="W452" s="17">
        <v>0</v>
      </c>
      <c r="X452" s="17">
        <v>0</v>
      </c>
      <c r="Y452" s="17">
        <v>0</v>
      </c>
      <c r="Z452" s="17">
        <v>0</v>
      </c>
      <c r="AA452" s="22">
        <v>2956885.69</v>
      </c>
      <c r="AB452" s="16">
        <v>2857304.67</v>
      </c>
      <c r="AC452" s="17">
        <v>2956885.69</v>
      </c>
      <c r="AD452" s="17">
        <v>0</v>
      </c>
      <c r="AE452" s="3"/>
      <c r="AF452" s="1" t="s">
        <v>1200</v>
      </c>
      <c r="AG452" s="1">
        <v>2857304.67</v>
      </c>
    </row>
    <row r="453" spans="2:33" ht="30">
      <c r="B453" s="2" t="s">
        <v>1802</v>
      </c>
      <c r="C453" s="1" t="s">
        <v>1203</v>
      </c>
      <c r="D453" s="1" t="s">
        <v>83</v>
      </c>
      <c r="E453" s="1" t="s">
        <v>385</v>
      </c>
      <c r="F453" s="1" t="s">
        <v>224</v>
      </c>
      <c r="G453" s="1" t="s">
        <v>747</v>
      </c>
      <c r="I453" s="1" t="s">
        <v>180</v>
      </c>
      <c r="J453" s="1" t="s">
        <v>181</v>
      </c>
      <c r="K453" s="17">
        <v>9028.7000000000007</v>
      </c>
      <c r="L453" s="17">
        <v>0</v>
      </c>
      <c r="M453" s="17">
        <v>9.66</v>
      </c>
      <c r="N453" s="17">
        <v>261651.75</v>
      </c>
      <c r="O4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261651.72600000002</v>
      </c>
      <c r="P453" s="17">
        <f>Таблица82343[[#This Row],[Начисленовзносов  расчетное]]-Таблица82343[[#This Row],[Начислено взносов по отчету УК, руб,]]</f>
        <v>-2.3999999975785613E-2</v>
      </c>
      <c r="Q453" s="17">
        <v>258858.83</v>
      </c>
      <c r="R453" s="22">
        <f>Таблица82343[[#This Row],[ПОСТУПИЛО ВЗНОСОВ ПО БАНКОВСКОЙ ВЫПИСКЕ]]-Таблица82343[[#This Row],[Оплачено пени, руб,]]</f>
        <v>258858.83</v>
      </c>
      <c r="S453" s="17">
        <f t="shared" si="7"/>
        <v>17539.270000000011</v>
      </c>
      <c r="T453" s="17">
        <v>14746.35</v>
      </c>
      <c r="U453" s="17">
        <v>0</v>
      </c>
      <c r="V453" s="17">
        <v>6225.91</v>
      </c>
      <c r="W453" s="17">
        <v>0</v>
      </c>
      <c r="X453" s="17">
        <v>0</v>
      </c>
      <c r="Y453" s="17">
        <v>0</v>
      </c>
      <c r="Z453" s="17">
        <v>0</v>
      </c>
      <c r="AA453" s="22">
        <v>5229385.51</v>
      </c>
      <c r="AB453" s="16">
        <v>4964300.7699999996</v>
      </c>
      <c r="AC453" s="17">
        <v>5229385.51</v>
      </c>
      <c r="AD453" s="17">
        <v>0</v>
      </c>
      <c r="AE453" s="3"/>
      <c r="AF453" s="1" t="s">
        <v>1203</v>
      </c>
      <c r="AG453" s="1">
        <v>4964300.7699999996</v>
      </c>
    </row>
    <row r="454" spans="2:33" ht="30">
      <c r="B454" s="2" t="s">
        <v>1802</v>
      </c>
      <c r="C454" s="1" t="s">
        <v>1204</v>
      </c>
      <c r="D454" s="1" t="s">
        <v>83</v>
      </c>
      <c r="E454" s="1" t="s">
        <v>385</v>
      </c>
      <c r="F454" s="1" t="s">
        <v>224</v>
      </c>
      <c r="G454" s="1" t="s">
        <v>1205</v>
      </c>
      <c r="I454" s="30" t="s">
        <v>226</v>
      </c>
      <c r="J454" s="30" t="s">
        <v>227</v>
      </c>
      <c r="K454" s="31">
        <v>9074.6</v>
      </c>
      <c r="L454" s="31">
        <v>0</v>
      </c>
      <c r="M454" s="31">
        <v>9.66</v>
      </c>
      <c r="N454" s="17">
        <v>262981.89</v>
      </c>
      <c r="O4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262981.90800000005</v>
      </c>
      <c r="P454" s="17">
        <f>Таблица82343[[#This Row],[Начисленовзносов  расчетное]]-Таблица82343[[#This Row],[Начислено взносов по отчету УК, руб,]]</f>
        <v>1.8000000040046871E-2</v>
      </c>
      <c r="Q454" s="17">
        <v>281171.93</v>
      </c>
      <c r="R454" s="22">
        <f>Таблица82343[[#This Row],[ПОСТУПИЛО ВЗНОСОВ ПО БАНКОВСКОЙ ВЫПИСКЕ]]-Таблица82343[[#This Row],[Оплачено пени, руб,]]</f>
        <v>281171.93</v>
      </c>
      <c r="S454" s="17">
        <f t="shared" si="7"/>
        <v>-4967.5899999999783</v>
      </c>
      <c r="T454" s="17">
        <v>13222.45</v>
      </c>
      <c r="U454" s="17">
        <v>0</v>
      </c>
      <c r="V454" s="17">
        <v>5721.71</v>
      </c>
      <c r="W454" s="17">
        <v>0</v>
      </c>
      <c r="X454" s="17">
        <v>0</v>
      </c>
      <c r="Y454" s="17">
        <v>0</v>
      </c>
      <c r="Z454" s="17">
        <v>0</v>
      </c>
      <c r="AA454" s="22">
        <v>4849442.47</v>
      </c>
      <c r="AB454" s="16">
        <v>4562548.83</v>
      </c>
      <c r="AC454" s="17">
        <v>4849442.47</v>
      </c>
      <c r="AD454" s="17">
        <v>0</v>
      </c>
      <c r="AE454" s="3"/>
      <c r="AF454" s="1" t="s">
        <v>1204</v>
      </c>
      <c r="AG454" s="1">
        <v>4562548.83</v>
      </c>
    </row>
    <row r="455" spans="2:33" ht="30">
      <c r="B455" s="2" t="s">
        <v>1802</v>
      </c>
      <c r="C455" s="1" t="s">
        <v>1206</v>
      </c>
      <c r="D455" s="1" t="s">
        <v>33</v>
      </c>
      <c r="E455" s="1" t="s">
        <v>967</v>
      </c>
      <c r="F455" s="1" t="s">
        <v>968</v>
      </c>
      <c r="G455" s="1" t="s">
        <v>62</v>
      </c>
      <c r="I455" s="1" t="s">
        <v>969</v>
      </c>
      <c r="J455" s="1" t="s">
        <v>970</v>
      </c>
      <c r="K455" s="17">
        <v>6305</v>
      </c>
      <c r="L455" s="17">
        <v>2607.1999999999998</v>
      </c>
      <c r="M455" s="17">
        <v>10.039999999999999</v>
      </c>
      <c r="N455" s="17">
        <v>268435.46999999997</v>
      </c>
      <c r="O4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268435.46399999998</v>
      </c>
      <c r="P455" s="17">
        <f>Таблица82343[[#This Row],[Начисленовзносов  расчетное]]-Таблица82343[[#This Row],[Начислено взносов по отчету УК, руб,]]</f>
        <v>-5.9999999939464033E-3</v>
      </c>
      <c r="Q455" s="49">
        <v>274495.7</v>
      </c>
      <c r="R455" s="22">
        <f>Таблица82343[[#This Row],[ПОСТУПИЛО ВЗНОСОВ ПО БАНКОВСКОЙ ВЫПИСКЕ]]-Таблица82343[[#This Row],[Оплачено пени, руб,]]</f>
        <v>273114.65000000002</v>
      </c>
      <c r="S455" s="17">
        <f t="shared" si="7"/>
        <v>1831.359999999949</v>
      </c>
      <c r="T455" s="17">
        <v>7891.59</v>
      </c>
      <c r="U455" s="17">
        <v>1381.05</v>
      </c>
      <c r="V455" s="49">
        <v>40485.43</v>
      </c>
      <c r="W455" s="17">
        <v>0</v>
      </c>
      <c r="X455" s="17">
        <v>0</v>
      </c>
      <c r="Y455" s="17">
        <v>0</v>
      </c>
      <c r="Z455" s="17">
        <v>0</v>
      </c>
      <c r="AA455" s="22">
        <v>5663436.4299999997</v>
      </c>
      <c r="AB455" s="16">
        <v>5348455.3</v>
      </c>
      <c r="AC455" s="17">
        <v>5663436.4299999997</v>
      </c>
      <c r="AD455" s="17">
        <v>0</v>
      </c>
      <c r="AE455" s="3"/>
      <c r="AF455" s="1" t="s">
        <v>1206</v>
      </c>
      <c r="AG455" s="1">
        <v>5348455.3</v>
      </c>
    </row>
    <row r="456" spans="2:33" ht="30">
      <c r="B456" s="2" t="s">
        <v>1802</v>
      </c>
      <c r="C456" s="1" t="s">
        <v>1207</v>
      </c>
      <c r="D456" s="1" t="s">
        <v>33</v>
      </c>
      <c r="E456" s="1" t="s">
        <v>333</v>
      </c>
      <c r="F456" s="1" t="s">
        <v>334</v>
      </c>
      <c r="G456" s="1" t="s">
        <v>105</v>
      </c>
      <c r="I456" s="43" t="s">
        <v>1208</v>
      </c>
      <c r="J456" s="43">
        <v>2465121562</v>
      </c>
      <c r="K456" s="17">
        <v>5772.84</v>
      </c>
      <c r="L456" s="17">
        <v>0</v>
      </c>
      <c r="M456" s="17">
        <v>9.66</v>
      </c>
      <c r="N456" s="17">
        <v>167845.66</v>
      </c>
      <c r="O4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167296.9032</v>
      </c>
      <c r="P456" s="17">
        <f>Таблица82343[[#This Row],[Начисленовзносов  расчетное]]-Таблица82343[[#This Row],[Начислено взносов по отчету УК, руб,]]</f>
        <v>-548.75680000000284</v>
      </c>
      <c r="Q456" s="17">
        <v>225412.62</v>
      </c>
      <c r="R456" s="22">
        <f>Таблица82343[[#This Row],[ПОСТУПИЛО ВЗНОСОВ ПО БАНКОВСКОЙ ВЫПИСКЕ]]-Таблица82343[[#This Row],[Оплачено пени, руб,]]</f>
        <v>217817.51</v>
      </c>
      <c r="S456" s="17">
        <f t="shared" si="7"/>
        <v>-57015.070000000007</v>
      </c>
      <c r="T456" s="17">
        <v>551.89</v>
      </c>
      <c r="U456" s="17">
        <v>7595.11</v>
      </c>
      <c r="V456" s="17">
        <v>2626.66</v>
      </c>
      <c r="W456" s="17">
        <v>0</v>
      </c>
      <c r="X456" s="17">
        <v>0</v>
      </c>
      <c r="Y456" s="17">
        <v>0</v>
      </c>
      <c r="Z456" s="17">
        <v>0</v>
      </c>
      <c r="AA456" s="22">
        <v>2294920.98</v>
      </c>
      <c r="AB456" s="16">
        <v>2066881.7</v>
      </c>
      <c r="AC456" s="17">
        <v>2294920.98</v>
      </c>
      <c r="AD456" s="17">
        <v>0</v>
      </c>
      <c r="AE456" s="3" t="s">
        <v>1209</v>
      </c>
      <c r="AF456" s="1" t="s">
        <v>1207</v>
      </c>
      <c r="AG456" s="1">
        <v>2066881.7</v>
      </c>
    </row>
    <row r="457" spans="2:33" ht="30">
      <c r="B457" s="2" t="s">
        <v>1802</v>
      </c>
      <c r="C457" s="1" t="s">
        <v>1210</v>
      </c>
      <c r="D457" s="1" t="s">
        <v>33</v>
      </c>
      <c r="E457" s="1" t="s">
        <v>1093</v>
      </c>
      <c r="F457" s="1" t="s">
        <v>280</v>
      </c>
      <c r="G457" s="1" t="s">
        <v>270</v>
      </c>
      <c r="I457" s="1" t="s">
        <v>1211</v>
      </c>
      <c r="J457" s="1" t="s">
        <v>175</v>
      </c>
      <c r="K457" s="17">
        <v>8547.7000000000007</v>
      </c>
      <c r="L457" s="17">
        <v>560.6</v>
      </c>
      <c r="M457" s="17">
        <v>10.039999999999999</v>
      </c>
      <c r="N457" s="17">
        <v>274341.99599999998</v>
      </c>
      <c r="O4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274341.99599999998</v>
      </c>
      <c r="P457" s="17">
        <f>Таблица82343[[#This Row],[Начисленовзносов  расчетное]]-Таблица82343[[#This Row],[Начислено взносов по отчету УК, руб,]]</f>
        <v>0</v>
      </c>
      <c r="Q457" s="17">
        <v>133274.12</v>
      </c>
      <c r="R457" s="22">
        <f>Таблица82343[[#This Row],[ПОСТУПИЛО ВЗНОСОВ ПО БАНКОВСКОЙ ВЫПИСКЕ]]-Таблица82343[[#This Row],[Оплачено пени, руб,]]</f>
        <v>133274.12</v>
      </c>
      <c r="S457" s="17">
        <f t="shared" si="7"/>
        <v>141067.87599999999</v>
      </c>
      <c r="T457" s="17">
        <v>0</v>
      </c>
      <c r="U457" s="17">
        <v>0</v>
      </c>
      <c r="V457" s="17">
        <v>1689.22</v>
      </c>
      <c r="W457" s="17">
        <v>0</v>
      </c>
      <c r="X457" s="17">
        <v>0</v>
      </c>
      <c r="Y457" s="17">
        <v>0</v>
      </c>
      <c r="Z457" s="17">
        <v>0</v>
      </c>
      <c r="AA457" s="22">
        <v>1458626.07</v>
      </c>
      <c r="AB457" s="16">
        <v>1323662.73</v>
      </c>
      <c r="AC457" s="17">
        <v>1458626.07</v>
      </c>
      <c r="AD457" s="17">
        <v>0</v>
      </c>
      <c r="AE457" s="3"/>
      <c r="AF457" s="1" t="s">
        <v>1210</v>
      </c>
      <c r="AG457" s="1">
        <v>1323662.73</v>
      </c>
    </row>
    <row r="458" spans="2:33" ht="30">
      <c r="B458" s="2" t="s">
        <v>1802</v>
      </c>
      <c r="C458" s="1" t="s">
        <v>1212</v>
      </c>
      <c r="D458" s="1" t="s">
        <v>33</v>
      </c>
      <c r="E458" s="1" t="s">
        <v>333</v>
      </c>
      <c r="F458" s="1" t="s">
        <v>334</v>
      </c>
      <c r="G458" s="1" t="s">
        <v>62</v>
      </c>
      <c r="I458" s="1" t="s">
        <v>195</v>
      </c>
      <c r="J458" s="1" t="s">
        <v>51</v>
      </c>
      <c r="K458" s="17">
        <v>6986.4</v>
      </c>
      <c r="L458" s="17">
        <v>77.8</v>
      </c>
      <c r="M458" s="17">
        <v>10.039999999999999</v>
      </c>
      <c r="N458" s="146">
        <v>212773.68</v>
      </c>
      <c r="O4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212773.70399999997</v>
      </c>
      <c r="P458" s="17">
        <f>Таблица82343[[#This Row],[Начисленовзносов  расчетное]]-Таблица82343[[#This Row],[Начислено взносов по отчету УК, руб,]]</f>
        <v>2.3999999975785613E-2</v>
      </c>
      <c r="Q458" s="49">
        <v>244623.65</v>
      </c>
      <c r="R458" s="22">
        <f>Таблица82343[[#This Row],[ПОСТУПИЛО ВЗНОСОВ ПО БАНКОВСКОЙ ВЫПИСКЕ]]-Таблица82343[[#This Row],[Оплачено пени, руб,]]</f>
        <v>233498.18</v>
      </c>
      <c r="S458" s="17">
        <f t="shared" si="7"/>
        <v>-27737.35</v>
      </c>
      <c r="T458" s="146">
        <v>4112.62</v>
      </c>
      <c r="U458" s="147">
        <v>11125.47</v>
      </c>
      <c r="V458" s="17">
        <v>3560.82</v>
      </c>
      <c r="W458" s="17">
        <v>0</v>
      </c>
      <c r="X458" s="17">
        <v>0</v>
      </c>
      <c r="Y458" s="17">
        <v>0</v>
      </c>
      <c r="Z458" s="17">
        <v>0</v>
      </c>
      <c r="AA458" s="22">
        <v>3075294.68</v>
      </c>
      <c r="AB458" s="16">
        <v>2827110.21</v>
      </c>
      <c r="AC458" s="17">
        <v>3075294.68</v>
      </c>
      <c r="AD458" s="17">
        <v>0</v>
      </c>
      <c r="AE458" s="3"/>
      <c r="AF458" s="1" t="s">
        <v>1212</v>
      </c>
      <c r="AG458" s="1">
        <v>2827110.21</v>
      </c>
    </row>
    <row r="459" spans="2:33" ht="30">
      <c r="B459" s="2" t="s">
        <v>1802</v>
      </c>
      <c r="C459" s="1" t="s">
        <v>1213</v>
      </c>
      <c r="D459" s="1" t="s">
        <v>83</v>
      </c>
      <c r="E459" s="1" t="s">
        <v>183</v>
      </c>
      <c r="F459" s="1" t="s">
        <v>184</v>
      </c>
      <c r="G459" s="1" t="s">
        <v>555</v>
      </c>
      <c r="I459" s="1" t="s">
        <v>226</v>
      </c>
      <c r="J459" s="1" t="s">
        <v>227</v>
      </c>
      <c r="K459" s="17">
        <v>5736.3</v>
      </c>
      <c r="L459" s="17">
        <v>295.39999999999998</v>
      </c>
      <c r="M459" s="17">
        <v>9.66</v>
      </c>
      <c r="N459" s="17">
        <v>174798.69</v>
      </c>
      <c r="O45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174798.666</v>
      </c>
      <c r="P459" s="17">
        <f>Таблица82343[[#This Row],[Начисленовзносов  расчетное]]-Таблица82343[[#This Row],[Начислено взносов по отчету УК, руб,]]</f>
        <v>-2.4000000004889444E-2</v>
      </c>
      <c r="Q459" s="17">
        <v>155690.95000000001</v>
      </c>
      <c r="R459" s="22">
        <f>Таблица82343[[#This Row],[ПОСТУПИЛО ВЗНОСОВ ПО БАНКОВСКОЙ ВЫПИСКЕ]]-Таблица82343[[#This Row],[Оплачено пени, руб,]]</f>
        <v>155690.95000000001</v>
      </c>
      <c r="S459" s="17">
        <f t="shared" si="7"/>
        <v>35925.37999999999</v>
      </c>
      <c r="T459" s="17">
        <v>16817.64</v>
      </c>
      <c r="U459" s="17">
        <v>0</v>
      </c>
      <c r="V459" s="17">
        <v>4052.86</v>
      </c>
      <c r="W459" s="17">
        <v>0</v>
      </c>
      <c r="X459" s="17">
        <v>0</v>
      </c>
      <c r="Y459" s="17">
        <v>0</v>
      </c>
      <c r="Z459" s="17">
        <v>0</v>
      </c>
      <c r="AA459" s="22">
        <v>3398387.17</v>
      </c>
      <c r="AB459" s="16">
        <v>3238643.36</v>
      </c>
      <c r="AC459" s="17">
        <v>3398387.17</v>
      </c>
      <c r="AD459" s="17">
        <v>0</v>
      </c>
      <c r="AE459" s="3"/>
      <c r="AF459" s="1" t="s">
        <v>1213</v>
      </c>
      <c r="AG459" s="1">
        <v>3238643.36</v>
      </c>
    </row>
    <row r="460" spans="2:33" ht="30">
      <c r="B460" s="2" t="s">
        <v>1802</v>
      </c>
      <c r="C460" s="1" t="s">
        <v>1214</v>
      </c>
      <c r="D460" s="1" t="s">
        <v>83</v>
      </c>
      <c r="E460" s="1" t="s">
        <v>313</v>
      </c>
      <c r="F460" s="1" t="s">
        <v>314</v>
      </c>
      <c r="G460" s="1" t="s">
        <v>111</v>
      </c>
      <c r="I460" s="1" t="s">
        <v>226</v>
      </c>
      <c r="J460" s="1" t="s">
        <v>227</v>
      </c>
      <c r="K460" s="17">
        <v>9221.7000000000007</v>
      </c>
      <c r="L460" s="17">
        <v>0</v>
      </c>
      <c r="M460" s="17">
        <v>10.039999999999999</v>
      </c>
      <c r="N460" s="17">
        <v>277757.46000000002</v>
      </c>
      <c r="O46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277757.60399999999</v>
      </c>
      <c r="P460" s="17">
        <f>Таблица82343[[#This Row],[Начисленовзносов  расчетное]]-Таблица82343[[#This Row],[Начислено взносов по отчету УК, руб,]]</f>
        <v>0.143999999971129</v>
      </c>
      <c r="Q460" s="17">
        <v>252684.31</v>
      </c>
      <c r="R460" s="22">
        <f>Таблица82343[[#This Row],[ПОСТУПИЛО ВЗНОСОВ ПО БАНКОВСКОЙ ВЫПИСКЕ]]-Таблица82343[[#This Row],[Оплачено пени, руб,]]</f>
        <v>252684.31</v>
      </c>
      <c r="S460" s="17">
        <f t="shared" si="7"/>
        <v>38048.540000000023</v>
      </c>
      <c r="T460" s="17">
        <v>12975.39</v>
      </c>
      <c r="U460" s="17">
        <v>0</v>
      </c>
      <c r="V460" s="17">
        <v>3131.69</v>
      </c>
      <c r="W460" s="17">
        <v>0</v>
      </c>
      <c r="X460" s="17">
        <v>0</v>
      </c>
      <c r="Y460" s="17">
        <v>0</v>
      </c>
      <c r="Z460" s="17">
        <v>0</v>
      </c>
      <c r="AA460" s="22">
        <v>2741376.57</v>
      </c>
      <c r="AB460" s="16">
        <v>2485560.5699999998</v>
      </c>
      <c r="AC460" s="17">
        <v>2741376.57</v>
      </c>
      <c r="AD460" s="17">
        <v>0</v>
      </c>
      <c r="AE460" s="3"/>
      <c r="AF460" s="1" t="s">
        <v>1214</v>
      </c>
      <c r="AG460" s="1">
        <v>2485560.5699999998</v>
      </c>
    </row>
    <row r="461" spans="2:33" ht="75">
      <c r="B461" s="2" t="s">
        <v>1802</v>
      </c>
      <c r="C461" s="1" t="s">
        <v>1215</v>
      </c>
      <c r="D461" s="1" t="s">
        <v>33</v>
      </c>
      <c r="E461" s="1" t="s">
        <v>454</v>
      </c>
      <c r="F461" s="1" t="s">
        <v>455</v>
      </c>
      <c r="G461" s="1" t="s">
        <v>188</v>
      </c>
      <c r="I461" s="30" t="s">
        <v>157</v>
      </c>
      <c r="J461" s="30" t="s">
        <v>158</v>
      </c>
      <c r="K461" s="31">
        <v>7102.9</v>
      </c>
      <c r="L461" s="31">
        <v>2141.1</v>
      </c>
      <c r="M461" s="31">
        <v>10.039999999999999</v>
      </c>
      <c r="N461" s="17">
        <v>278429.28000000003</v>
      </c>
      <c r="O46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278429.27999999997</v>
      </c>
      <c r="P461" s="17">
        <f>Таблица82343[[#This Row],[Начисленовзносов  расчетное]]-Таблица82343[[#This Row],[Начислено взносов по отчету УК, руб,]]</f>
        <v>0</v>
      </c>
      <c r="Q461" s="17">
        <v>244779.24</v>
      </c>
      <c r="R461" s="22">
        <f>Таблица82343[[#This Row],[ПОСТУПИЛО ВЗНОСОВ ПО БАНКОВСКОЙ ВЫПИСКЕ]]-Таблица82343[[#This Row],[Оплачено пени, руб,]]</f>
        <v>240863.75</v>
      </c>
      <c r="S461" s="17">
        <f t="shared" si="7"/>
        <v>64671.610000000037</v>
      </c>
      <c r="T461" s="17">
        <v>31021.57</v>
      </c>
      <c r="U461" s="17">
        <v>3915.49</v>
      </c>
      <c r="V461" s="17">
        <v>8370.5</v>
      </c>
      <c r="W461" s="31">
        <v>0</v>
      </c>
      <c r="X461" s="31">
        <v>0</v>
      </c>
      <c r="Y461" s="17">
        <v>0</v>
      </c>
      <c r="Z461" s="17">
        <v>0</v>
      </c>
      <c r="AA461" s="22">
        <v>6935879.8799999999</v>
      </c>
      <c r="AB461" s="16">
        <v>6682730.1399999997</v>
      </c>
      <c r="AC461" s="17">
        <v>6935879.8799999999</v>
      </c>
      <c r="AD461" s="17">
        <v>0</v>
      </c>
      <c r="AE461" s="3"/>
      <c r="AF461" s="1" t="s">
        <v>1215</v>
      </c>
      <c r="AG461" s="1">
        <v>6682730.1399999997</v>
      </c>
    </row>
    <row r="462" spans="2:33" ht="30">
      <c r="B462" s="2" t="s">
        <v>1802</v>
      </c>
      <c r="C462" s="1" t="s">
        <v>1216</v>
      </c>
      <c r="D462" s="1" t="s">
        <v>33</v>
      </c>
      <c r="E462" s="1" t="s">
        <v>362</v>
      </c>
      <c r="F462" s="1" t="s">
        <v>363</v>
      </c>
      <c r="G462" s="1" t="s">
        <v>111</v>
      </c>
      <c r="I462" s="1" t="s">
        <v>349</v>
      </c>
      <c r="J462" s="1" t="s">
        <v>350</v>
      </c>
      <c r="K462" s="17">
        <v>9263.6</v>
      </c>
      <c r="L462" s="17">
        <v>0</v>
      </c>
      <c r="M462" s="17">
        <v>10.039999999999999</v>
      </c>
      <c r="N462" s="17">
        <v>279019.68</v>
      </c>
      <c r="O46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279019.63199999998</v>
      </c>
      <c r="P462" s="17">
        <f>Таблица82343[[#This Row],[Начисленовзносов  расчетное]]-Таблица82343[[#This Row],[Начислено взносов по отчету УК, руб,]]</f>
        <v>-4.8000000009778887E-2</v>
      </c>
      <c r="Q462" s="17">
        <v>269015.32</v>
      </c>
      <c r="R462" s="22">
        <f>Таблица82343[[#This Row],[ПОСТУПИЛО ВЗНОСОВ ПО БАНКОВСКОЙ ВЫПИСКЕ]]-Таблица82343[[#This Row],[Оплачено пени, руб,]]</f>
        <v>267588.32</v>
      </c>
      <c r="S462" s="17">
        <f t="shared" ref="S462:S525" si="8">N462-R462+T462-U462</f>
        <v>17852.049999999985</v>
      </c>
      <c r="T462" s="17">
        <v>7847.69</v>
      </c>
      <c r="U462" s="17">
        <v>1427</v>
      </c>
      <c r="V462" s="17">
        <v>0</v>
      </c>
      <c r="W462" s="17">
        <v>0</v>
      </c>
      <c r="X462" s="17">
        <v>0</v>
      </c>
      <c r="Y462" s="17">
        <v>0</v>
      </c>
      <c r="Z462" s="17">
        <v>0</v>
      </c>
      <c r="AA462" s="22">
        <v>9719318.0500000007</v>
      </c>
      <c r="AB462" s="16">
        <v>9450302.7300000004</v>
      </c>
      <c r="AC462" s="17">
        <v>9719318.0500000007</v>
      </c>
      <c r="AD462" s="17">
        <v>0</v>
      </c>
      <c r="AE462" s="3"/>
      <c r="AF462" s="1" t="s">
        <v>1216</v>
      </c>
      <c r="AG462" s="1">
        <v>9450302.7300000004</v>
      </c>
    </row>
    <row r="463" spans="2:33" ht="30">
      <c r="B463" s="2" t="s">
        <v>1802</v>
      </c>
      <c r="C463" s="1" t="s">
        <v>1217</v>
      </c>
      <c r="D463" s="1" t="s">
        <v>33</v>
      </c>
      <c r="E463" s="1" t="s">
        <v>663</v>
      </c>
      <c r="F463" s="1" t="s">
        <v>664</v>
      </c>
      <c r="G463" s="1" t="s">
        <v>62</v>
      </c>
      <c r="I463" s="30" t="s">
        <v>195</v>
      </c>
      <c r="J463" s="30" t="s">
        <v>51</v>
      </c>
      <c r="K463" s="31">
        <v>8318</v>
      </c>
      <c r="L463" s="31">
        <v>948.1</v>
      </c>
      <c r="M463" s="31">
        <v>10.039999999999999</v>
      </c>
      <c r="N463" s="17">
        <v>279084.5</v>
      </c>
      <c r="O4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279094.93200000003</v>
      </c>
      <c r="P463" s="17">
        <f>Таблица82343[[#This Row],[Начисленовзносов  расчетное]]-Таблица82343[[#This Row],[Начислено взносов по отчету УК, руб,]]</f>
        <v>10.432000000029802</v>
      </c>
      <c r="Q463" s="49">
        <v>275926.44</v>
      </c>
      <c r="R463" s="22">
        <f>Таблица82343[[#This Row],[ПОСТУПИЛО ВЗНОСОВ ПО БАНКОВСКОЙ ВЫПИСКЕ]]-Таблица82343[[#This Row],[Оплачено пени, руб,]]</f>
        <v>275508.33</v>
      </c>
      <c r="S463" s="17">
        <f t="shared" si="8"/>
        <v>15422.559999999983</v>
      </c>
      <c r="T463" s="17">
        <v>12264.5</v>
      </c>
      <c r="U463" s="17">
        <v>418.11</v>
      </c>
      <c r="V463" s="17">
        <v>4427.01</v>
      </c>
      <c r="W463" s="17">
        <v>0</v>
      </c>
      <c r="X463" s="17">
        <v>0</v>
      </c>
      <c r="Y463" s="17">
        <v>0</v>
      </c>
      <c r="Z463" s="17">
        <v>0</v>
      </c>
      <c r="AA463" s="22">
        <v>3793869.5500000003</v>
      </c>
      <c r="AB463" s="16">
        <v>3513516.1</v>
      </c>
      <c r="AC463" s="17">
        <v>3793869.55</v>
      </c>
      <c r="AD463" s="17">
        <v>0</v>
      </c>
      <c r="AE463" s="3"/>
      <c r="AF463" s="1" t="s">
        <v>1217</v>
      </c>
      <c r="AG463" s="1">
        <v>3513516.1</v>
      </c>
    </row>
    <row r="464" spans="2:33" ht="30">
      <c r="B464" s="2" t="s">
        <v>1802</v>
      </c>
      <c r="C464" s="1" t="s">
        <v>1218</v>
      </c>
      <c r="D464" s="1" t="s">
        <v>33</v>
      </c>
      <c r="E464" s="1" t="s">
        <v>1003</v>
      </c>
      <c r="F464" s="1" t="s">
        <v>1004</v>
      </c>
      <c r="G464" s="1" t="s">
        <v>246</v>
      </c>
      <c r="I464" s="1" t="s">
        <v>1219</v>
      </c>
      <c r="J464" s="1" t="s">
        <v>1220</v>
      </c>
      <c r="K464" s="44">
        <v>9268.2999999999993</v>
      </c>
      <c r="L464" s="17">
        <v>0</v>
      </c>
      <c r="M464" s="17">
        <v>10.039999999999999</v>
      </c>
      <c r="N464" s="44">
        <v>279161.2</v>
      </c>
      <c r="O46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279161.19599999994</v>
      </c>
      <c r="P464" s="17">
        <f>Таблица82343[[#This Row],[Начисленовзносов  расчетное]]-Таблица82343[[#This Row],[Начислено взносов по отчету УК, руб,]]</f>
        <v>-4.0000000735744834E-3</v>
      </c>
      <c r="Q464" s="17">
        <v>303790.24</v>
      </c>
      <c r="R464" s="22">
        <f>Таблица82343[[#This Row],[ПОСТУПИЛО ВЗНОСОВ ПО БАНКОВСКОЙ ВЫПИСКЕ]]-Таблица82343[[#This Row],[Оплачено пени, руб,]]</f>
        <v>302263.67999999999</v>
      </c>
      <c r="S464" s="17">
        <f t="shared" si="8"/>
        <v>-23102.479999999981</v>
      </c>
      <c r="T464" s="44">
        <v>1526.56</v>
      </c>
      <c r="U464" s="47">
        <v>1526.56</v>
      </c>
      <c r="V464" s="17">
        <v>79557.56</v>
      </c>
      <c r="W464" s="17">
        <v>0</v>
      </c>
      <c r="X464" s="17">
        <v>0</v>
      </c>
      <c r="Y464" s="17">
        <v>0</v>
      </c>
      <c r="Z464" s="17">
        <v>0</v>
      </c>
      <c r="AA464" s="22">
        <v>10978475.98</v>
      </c>
      <c r="AB464" s="16">
        <v>10595128.18</v>
      </c>
      <c r="AC464" s="17">
        <v>10978475.98</v>
      </c>
      <c r="AD464" s="17">
        <v>0</v>
      </c>
      <c r="AE464" s="3"/>
      <c r="AF464" s="1" t="s">
        <v>1218</v>
      </c>
      <c r="AG464" s="1">
        <v>10595128.18</v>
      </c>
    </row>
    <row r="465" spans="2:33" ht="30">
      <c r="B465" s="2" t="s">
        <v>1802</v>
      </c>
      <c r="C465" s="1" t="s">
        <v>1221</v>
      </c>
      <c r="D465" s="1" t="s">
        <v>33</v>
      </c>
      <c r="E465" s="1" t="s">
        <v>1003</v>
      </c>
      <c r="F465" s="1" t="s">
        <v>1004</v>
      </c>
      <c r="G465" s="1" t="s">
        <v>414</v>
      </c>
      <c r="I465" s="1" t="s">
        <v>1219</v>
      </c>
      <c r="J465" s="1" t="s">
        <v>1220</v>
      </c>
      <c r="K465" s="17">
        <v>9323.9</v>
      </c>
      <c r="L465" s="17">
        <v>0</v>
      </c>
      <c r="M465" s="17">
        <v>10.039999999999999</v>
      </c>
      <c r="N465" s="44">
        <v>280835.87</v>
      </c>
      <c r="O46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280835.86799999996</v>
      </c>
      <c r="P465" s="17">
        <f>Таблица82343[[#This Row],[Начисленовзносов  расчетное]]-Таблица82343[[#This Row],[Начислено взносов по отчету УК, руб,]]</f>
        <v>-2.0000000367872417E-3</v>
      </c>
      <c r="Q465" s="17">
        <v>293628.17</v>
      </c>
      <c r="R465" s="22">
        <f>Таблица82343[[#This Row],[ПОСТУПИЛО ВЗНОСОВ ПО БАНКОВСКОЙ ВЫПИСКЕ]]-Таблица82343[[#This Row],[Оплачено пени, руб,]]</f>
        <v>293171.45</v>
      </c>
      <c r="S465" s="17">
        <f t="shared" si="8"/>
        <v>-12335.580000000016</v>
      </c>
      <c r="T465" s="44">
        <v>456.72</v>
      </c>
      <c r="U465" s="47">
        <v>456.72</v>
      </c>
      <c r="V465" s="17">
        <v>77620.479999999996</v>
      </c>
      <c r="W465" s="17">
        <v>0</v>
      </c>
      <c r="X465" s="17">
        <v>0</v>
      </c>
      <c r="Y465" s="17">
        <v>0</v>
      </c>
      <c r="Z465" s="17">
        <v>0</v>
      </c>
      <c r="AA465" s="22">
        <v>10707479.58</v>
      </c>
      <c r="AB465" s="16">
        <v>10336230.93</v>
      </c>
      <c r="AC465" s="17">
        <v>10707479.58</v>
      </c>
      <c r="AD465" s="17">
        <v>0</v>
      </c>
      <c r="AE465" s="3"/>
      <c r="AF465" s="1" t="s">
        <v>1221</v>
      </c>
      <c r="AG465" s="1">
        <v>10336230.93</v>
      </c>
    </row>
    <row r="466" spans="2:33" ht="30">
      <c r="B466" s="2" t="s">
        <v>1802</v>
      </c>
      <c r="C466" s="1" t="s">
        <v>1222</v>
      </c>
      <c r="D466" s="1" t="s">
        <v>33</v>
      </c>
      <c r="E466" s="1" t="s">
        <v>1223</v>
      </c>
      <c r="F466" s="1" t="s">
        <v>704</v>
      </c>
      <c r="G466" s="1" t="s">
        <v>1224</v>
      </c>
      <c r="I466" s="1" t="s">
        <v>1225</v>
      </c>
      <c r="J466" s="1" t="s">
        <v>1226</v>
      </c>
      <c r="K466" s="17">
        <v>3709.4</v>
      </c>
      <c r="L466" s="17">
        <v>961.5</v>
      </c>
      <c r="M466" s="17">
        <v>10.039999999999999</v>
      </c>
      <c r="N466" s="17">
        <v>140687.54999999999</v>
      </c>
      <c r="O4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140687.50799999997</v>
      </c>
      <c r="P466" s="17">
        <f>Таблица82343[[#This Row],[Начисленовзносов  расчетное]]-Таблица82343[[#This Row],[Начислено взносов по отчету УК, руб,]]</f>
        <v>-4.2000000015832484E-2</v>
      </c>
      <c r="Q466" s="17">
        <v>232898.06</v>
      </c>
      <c r="R466" s="22">
        <f>Таблица82343[[#This Row],[ПОСТУПИЛО ВЗНОСОВ ПО БАНКОВСКОЙ ВЫПИСКЕ]]-Таблица82343[[#This Row],[Оплачено пени, руб,]]</f>
        <v>228315.55</v>
      </c>
      <c r="S466" s="17">
        <f t="shared" si="8"/>
        <v>-45413.83</v>
      </c>
      <c r="T466" s="17">
        <v>46796.68</v>
      </c>
      <c r="U466" s="17">
        <v>4582.51</v>
      </c>
      <c r="V466" s="17">
        <v>0</v>
      </c>
      <c r="W466" s="17">
        <v>0</v>
      </c>
      <c r="X466" s="17">
        <v>0</v>
      </c>
      <c r="Y466" s="17">
        <v>0</v>
      </c>
      <c r="Z466" s="17">
        <v>0</v>
      </c>
      <c r="AA466" s="22">
        <v>4174786.38</v>
      </c>
      <c r="AB466" s="16">
        <v>3941888.32</v>
      </c>
      <c r="AC466" s="17">
        <v>4174786.38</v>
      </c>
      <c r="AD466" s="17">
        <v>0</v>
      </c>
      <c r="AE466" s="3"/>
      <c r="AF466" s="1" t="s">
        <v>1222</v>
      </c>
      <c r="AG466" s="1">
        <v>3941888.32</v>
      </c>
    </row>
    <row r="467" spans="2:33" ht="30">
      <c r="B467" s="2" t="s">
        <v>1802</v>
      </c>
      <c r="C467" s="1" t="s">
        <v>1227</v>
      </c>
      <c r="D467" s="1" t="s">
        <v>33</v>
      </c>
      <c r="E467" s="1" t="s">
        <v>1228</v>
      </c>
      <c r="F467" s="1" t="s">
        <v>1229</v>
      </c>
      <c r="G467" s="1" t="s">
        <v>873</v>
      </c>
      <c r="I467" s="1" t="s">
        <v>57</v>
      </c>
      <c r="J467" s="1" t="s">
        <v>429</v>
      </c>
      <c r="K467" s="17">
        <v>9337.4599999999991</v>
      </c>
      <c r="L467" s="17">
        <v>38.6</v>
      </c>
      <c r="M467" s="17">
        <v>10.039999999999999</v>
      </c>
      <c r="N467" s="17">
        <v>282407.15999999997</v>
      </c>
      <c r="O4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282406.92719999998</v>
      </c>
      <c r="P467" s="17">
        <f>Таблица82343[[#This Row],[Начисленовзносов  расчетное]]-Таблица82343[[#This Row],[Начислено взносов по отчету УК, руб,]]</f>
        <v>-0.23279999999795109</v>
      </c>
      <c r="Q467" s="17">
        <v>302758.65000000002</v>
      </c>
      <c r="R467" s="22">
        <f>Таблица82343[[#This Row],[ПОСТУПИЛО ВЗНОСОВ ПО БАНКОВСКОЙ ВЫПИСКЕ]]-Таблица82343[[#This Row],[Оплачено пени, руб,]]</f>
        <v>299940.29000000004</v>
      </c>
      <c r="S467" s="17">
        <f t="shared" si="8"/>
        <v>-17318.420000000064</v>
      </c>
      <c r="T467" s="17">
        <v>3033.07</v>
      </c>
      <c r="U467" s="17">
        <v>2818.36</v>
      </c>
      <c r="V467" s="17">
        <v>4189.2700000000004</v>
      </c>
      <c r="W467" s="17">
        <v>0</v>
      </c>
      <c r="X467" s="17">
        <v>0</v>
      </c>
      <c r="Y467" s="17">
        <v>0</v>
      </c>
      <c r="Z467" s="17">
        <v>0</v>
      </c>
      <c r="AA467" s="22">
        <v>3630452.1999999997</v>
      </c>
      <c r="AB467" s="16">
        <v>3323504.28</v>
      </c>
      <c r="AC467" s="17">
        <v>3630452.2</v>
      </c>
      <c r="AD467" s="17">
        <v>0</v>
      </c>
      <c r="AE467" s="3"/>
      <c r="AF467" s="1" t="s">
        <v>1227</v>
      </c>
      <c r="AG467" s="1">
        <v>3323504.28</v>
      </c>
    </row>
    <row r="468" spans="2:33" ht="30">
      <c r="B468" s="2" t="s">
        <v>1802</v>
      </c>
      <c r="C468" s="1" t="s">
        <v>1230</v>
      </c>
      <c r="D468" s="1" t="s">
        <v>33</v>
      </c>
      <c r="E468" s="1" t="s">
        <v>1231</v>
      </c>
      <c r="F468" s="1" t="s">
        <v>1232</v>
      </c>
      <c r="G468" s="1" t="s">
        <v>284</v>
      </c>
      <c r="I468" s="1" t="s">
        <v>325</v>
      </c>
      <c r="J468" s="1" t="s">
        <v>326</v>
      </c>
      <c r="K468" s="17">
        <v>8333.4</v>
      </c>
      <c r="L468" s="17">
        <v>1288.3</v>
      </c>
      <c r="M468" s="17">
        <v>10.039999999999999</v>
      </c>
      <c r="N468" s="17">
        <v>289757.53000000003</v>
      </c>
      <c r="O4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289805.60399999993</v>
      </c>
      <c r="P468" s="17">
        <f>Таблица82343[[#This Row],[Начисленовзносов  расчетное]]-Таблица82343[[#This Row],[Начислено взносов по отчету УК, руб,]]</f>
        <v>48.073999999905936</v>
      </c>
      <c r="Q468" s="17">
        <v>304502.31</v>
      </c>
      <c r="R468" s="22">
        <f>Таблица82343[[#This Row],[ПОСТУПИЛО ВЗНОСОВ ПО БАНКОВСКОЙ ВЫПИСКЕ]]-Таблица82343[[#This Row],[Оплачено пени, руб,]]</f>
        <v>299002.71000000002</v>
      </c>
      <c r="S468" s="17">
        <f t="shared" si="8"/>
        <v>-11144.139999999994</v>
      </c>
      <c r="T468" s="44">
        <v>3600.64</v>
      </c>
      <c r="U468" s="47">
        <v>5499.6</v>
      </c>
      <c r="V468" s="17">
        <v>3957.07</v>
      </c>
      <c r="W468" s="17">
        <v>0</v>
      </c>
      <c r="X468" s="17">
        <v>0</v>
      </c>
      <c r="Y468" s="17">
        <v>2379888.41</v>
      </c>
      <c r="Z468" s="17">
        <v>0</v>
      </c>
      <c r="AA468" s="22">
        <v>1055566.2799999998</v>
      </c>
      <c r="AB468" s="16">
        <v>3126995.31</v>
      </c>
      <c r="AC468" s="17">
        <v>1055566.28</v>
      </c>
      <c r="AD468" s="17">
        <v>0</v>
      </c>
      <c r="AE468" s="3"/>
      <c r="AF468" s="1" t="s">
        <v>1230</v>
      </c>
      <c r="AG468" s="1">
        <v>3126995.31</v>
      </c>
    </row>
    <row r="469" spans="2:33" ht="30">
      <c r="B469" s="2" t="s">
        <v>1802</v>
      </c>
      <c r="C469" s="1" t="s">
        <v>1233</v>
      </c>
      <c r="D469" s="1" t="s">
        <v>33</v>
      </c>
      <c r="E469" s="1" t="s">
        <v>488</v>
      </c>
      <c r="F469" s="1" t="s">
        <v>489</v>
      </c>
      <c r="G469" s="1" t="s">
        <v>525</v>
      </c>
      <c r="I469" s="1" t="s">
        <v>491</v>
      </c>
      <c r="J469" s="1" t="s">
        <v>492</v>
      </c>
      <c r="K469" s="17">
        <v>8638</v>
      </c>
      <c r="L469" s="17">
        <v>939.8</v>
      </c>
      <c r="M469" s="17">
        <v>10.039999999999999</v>
      </c>
      <c r="N469" s="157">
        <v>288483.3</v>
      </c>
      <c r="O4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288483.33599999995</v>
      </c>
      <c r="P469" s="17">
        <f>Таблица82343[[#This Row],[Начисленовзносов  расчетное]]-Таблица82343[[#This Row],[Начислено взносов по отчету УК, руб,]]</f>
        <v>3.599999996367842E-2</v>
      </c>
      <c r="Q469" s="17">
        <v>234896.11</v>
      </c>
      <c r="R469" s="22">
        <f>Таблица82343[[#This Row],[ПОСТУПИЛО ВЗНОСОВ ПО БАНКОВСКОЙ ВЫПИСКЕ]]-Таблица82343[[#This Row],[Оплачено пени, руб,]]</f>
        <v>234139.15999999997</v>
      </c>
      <c r="S469" s="17">
        <f t="shared" si="8"/>
        <v>112135.03000000001</v>
      </c>
      <c r="T469" s="157">
        <v>58547.839999999997</v>
      </c>
      <c r="U469" s="158">
        <v>756.95</v>
      </c>
      <c r="V469" s="17">
        <v>0</v>
      </c>
      <c r="W469" s="17">
        <v>0</v>
      </c>
      <c r="X469" s="17">
        <v>0</v>
      </c>
      <c r="Y469" s="17">
        <v>0</v>
      </c>
      <c r="Z469" s="17">
        <v>0</v>
      </c>
      <c r="AA469" s="22">
        <v>8010499</v>
      </c>
      <c r="AB469" s="16">
        <v>7775602.8899999997</v>
      </c>
      <c r="AC469" s="17">
        <v>8010499</v>
      </c>
      <c r="AD469" s="17">
        <v>0</v>
      </c>
      <c r="AE469" s="3"/>
      <c r="AF469" s="1" t="s">
        <v>1233</v>
      </c>
      <c r="AG469" s="1">
        <v>7775602.8899999997</v>
      </c>
    </row>
    <row r="470" spans="2:33" ht="30">
      <c r="B470" s="2" t="s">
        <v>1802</v>
      </c>
      <c r="C470" s="1" t="s">
        <v>1234</v>
      </c>
      <c r="D470" s="1" t="s">
        <v>33</v>
      </c>
      <c r="E470" s="1" t="s">
        <v>967</v>
      </c>
      <c r="F470" s="1" t="s">
        <v>968</v>
      </c>
      <c r="G470" s="1" t="s">
        <v>647</v>
      </c>
      <c r="I470" s="1" t="s">
        <v>969</v>
      </c>
      <c r="J470" s="1" t="s">
        <v>970</v>
      </c>
      <c r="K470" s="17">
        <v>9628.5</v>
      </c>
      <c r="L470" s="17">
        <v>0</v>
      </c>
      <c r="M470" s="17">
        <v>10.039999999999999</v>
      </c>
      <c r="N470" s="17">
        <v>290010.42</v>
      </c>
      <c r="O47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290010.42</v>
      </c>
      <c r="P470" s="17">
        <f>Таблица82343[[#This Row],[Начисленовзносов  расчетное]]-Таблица82343[[#This Row],[Начислено взносов по отчету УК, руб,]]</f>
        <v>0</v>
      </c>
      <c r="Q470" s="49">
        <v>312653.51</v>
      </c>
      <c r="R470" s="22">
        <f>Таблица82343[[#This Row],[ПОСТУПИЛО ВЗНОСОВ ПО БАНКОВСКОЙ ВЫПИСКЕ]]-Таблица82343[[#This Row],[Оплачено пени, руб,]]</f>
        <v>309294.04000000004</v>
      </c>
      <c r="S470" s="17">
        <f t="shared" si="8"/>
        <v>-20490.230000000054</v>
      </c>
      <c r="T470" s="17">
        <v>2152.86</v>
      </c>
      <c r="U470" s="17">
        <v>3359.47</v>
      </c>
      <c r="V470" s="17">
        <v>0</v>
      </c>
      <c r="W470" s="17">
        <v>0</v>
      </c>
      <c r="X470" s="17">
        <v>0</v>
      </c>
      <c r="Y470" s="17">
        <v>147000</v>
      </c>
      <c r="Z470" s="17">
        <v>0</v>
      </c>
      <c r="AA470" s="22">
        <v>9275310.1999999993</v>
      </c>
      <c r="AB470" s="16">
        <v>9109656.6899999995</v>
      </c>
      <c r="AC470" s="17">
        <v>9275310.1999999993</v>
      </c>
      <c r="AD470" s="17">
        <v>0</v>
      </c>
      <c r="AE470" s="3"/>
      <c r="AF470" s="1" t="s">
        <v>1234</v>
      </c>
      <c r="AG470" s="1">
        <v>9109656.6899999995</v>
      </c>
    </row>
    <row r="471" spans="2:33" ht="30">
      <c r="B471" s="2" t="s">
        <v>1802</v>
      </c>
      <c r="C471" s="1" t="s">
        <v>1235</v>
      </c>
      <c r="D471" s="1" t="s">
        <v>33</v>
      </c>
      <c r="E471" s="1" t="s">
        <v>617</v>
      </c>
      <c r="F471" s="1" t="s">
        <v>618</v>
      </c>
      <c r="G471" s="1" t="s">
        <v>521</v>
      </c>
      <c r="I471" s="1" t="s">
        <v>345</v>
      </c>
      <c r="J471" s="1" t="s">
        <v>346</v>
      </c>
      <c r="K471" s="17">
        <v>9776.2000000000007</v>
      </c>
      <c r="L471" s="17">
        <v>0</v>
      </c>
      <c r="M471" s="17">
        <v>10.039999999999999</v>
      </c>
      <c r="N471" s="17">
        <v>294459.13</v>
      </c>
      <c r="O4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294459.14399999997</v>
      </c>
      <c r="P471" s="17">
        <f>Таблица82343[[#This Row],[Начисленовзносов  расчетное]]-Таблица82343[[#This Row],[Начислено взносов по отчету УК, руб,]]</f>
        <v>1.3999999966472387E-2</v>
      </c>
      <c r="Q471" s="17">
        <v>322479.62</v>
      </c>
      <c r="R471" s="22">
        <f>Таблица82343[[#This Row],[ПОСТУПИЛО ВЗНОСОВ ПО БАНКОВСКОЙ ВЫПИСКЕ]]-Таблица82343[[#This Row],[Оплачено пени, руб,]]</f>
        <v>309432.19</v>
      </c>
      <c r="S471" s="17">
        <f t="shared" si="8"/>
        <v>-14882.079999999998</v>
      </c>
      <c r="T471" s="44">
        <v>13138.41</v>
      </c>
      <c r="U471" s="47">
        <v>13047.43</v>
      </c>
      <c r="V471" s="17">
        <v>3670.26</v>
      </c>
      <c r="W471" s="17">
        <v>0</v>
      </c>
      <c r="X471" s="17">
        <v>0</v>
      </c>
      <c r="Y471" s="17">
        <v>0</v>
      </c>
      <c r="Z471" s="17">
        <v>0</v>
      </c>
      <c r="AA471" s="22">
        <v>3225760.5</v>
      </c>
      <c r="AB471" s="16">
        <v>2899610.62</v>
      </c>
      <c r="AC471" s="17">
        <v>3225760.5</v>
      </c>
      <c r="AD471" s="17">
        <v>0</v>
      </c>
      <c r="AE471" s="3"/>
      <c r="AF471" s="1" t="s">
        <v>1235</v>
      </c>
      <c r="AG471" s="1">
        <v>2899610.62</v>
      </c>
    </row>
    <row r="472" spans="2:33" ht="30">
      <c r="B472" s="2" t="s">
        <v>1802</v>
      </c>
      <c r="C472" s="1" t="s">
        <v>1236</v>
      </c>
      <c r="D472" s="1" t="s">
        <v>443</v>
      </c>
      <c r="E472" s="1" t="s">
        <v>311</v>
      </c>
      <c r="F472" s="1" t="s">
        <v>1237</v>
      </c>
      <c r="G472" s="1" t="s">
        <v>1238</v>
      </c>
      <c r="I472" s="1" t="s">
        <v>1239</v>
      </c>
      <c r="J472" s="1" t="s">
        <v>1240</v>
      </c>
      <c r="K472" s="17">
        <v>1901.98</v>
      </c>
      <c r="L472" s="17">
        <v>0</v>
      </c>
      <c r="M472" s="17">
        <v>10.039999999999999</v>
      </c>
      <c r="N472" s="44">
        <v>57287.637600000002</v>
      </c>
      <c r="O4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57287.637600000002</v>
      </c>
      <c r="P472" s="17">
        <f>Таблица82343[[#This Row],[Начисленовзносов  расчетное]]-Таблица82343[[#This Row],[Начислено взносов по отчету УК, руб,]]</f>
        <v>0</v>
      </c>
      <c r="Q472" s="17">
        <v>48934.46</v>
      </c>
      <c r="R472" s="22">
        <f>Таблица82343[[#This Row],[ПОСТУПИЛО ВЗНОСОВ ПО БАНКОВСКОЙ ВЫПИСКЕ]]-Таблица82343[[#This Row],[Оплачено пени, руб,]]</f>
        <v>48264.7</v>
      </c>
      <c r="S472" s="17">
        <f t="shared" si="8"/>
        <v>9473.2276000000038</v>
      </c>
      <c r="T472" s="44">
        <v>1120.05</v>
      </c>
      <c r="U472" s="47">
        <v>669.76</v>
      </c>
      <c r="V472" s="17">
        <v>0</v>
      </c>
      <c r="W472" s="17">
        <v>0</v>
      </c>
      <c r="X472" s="17">
        <v>0</v>
      </c>
      <c r="Y472" s="17">
        <v>0</v>
      </c>
      <c r="Z472" s="17">
        <v>5460</v>
      </c>
      <c r="AA472" s="22">
        <v>1880304.68</v>
      </c>
      <c r="AB472" s="16">
        <v>1836830.22</v>
      </c>
      <c r="AC472" s="17">
        <v>1880304.68</v>
      </c>
      <c r="AD472" s="17">
        <v>0</v>
      </c>
      <c r="AE472" s="3"/>
      <c r="AF472" s="1" t="s">
        <v>1236</v>
      </c>
      <c r="AG472" s="1">
        <v>1836830.22</v>
      </c>
    </row>
    <row r="473" spans="2:33" s="14" customFormat="1" ht="45">
      <c r="B473" s="15" t="s">
        <v>1802</v>
      </c>
      <c r="C473" s="1">
        <v>646</v>
      </c>
      <c r="D473" s="14" t="s">
        <v>1242</v>
      </c>
      <c r="E473" s="14" t="s">
        <v>1243</v>
      </c>
      <c r="F473" s="14" t="s">
        <v>1244</v>
      </c>
      <c r="G473" s="14" t="s">
        <v>125</v>
      </c>
      <c r="I473" s="14" t="s">
        <v>1245</v>
      </c>
      <c r="J473" s="14" t="s">
        <v>1246</v>
      </c>
      <c r="K473" s="16">
        <v>9080.9</v>
      </c>
      <c r="L473" s="16">
        <v>0</v>
      </c>
      <c r="M473" s="16">
        <v>10.94</v>
      </c>
      <c r="N473" s="159">
        <v>298035.15000000002</v>
      </c>
      <c r="O473" s="16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298035.13799999998</v>
      </c>
      <c r="P473" s="17">
        <f>Таблица82343[[#This Row],[Начисленовзносов  расчетное]]-Таблица82343[[#This Row],[Начислено взносов по отчету УК, руб,]]</f>
        <v>-1.2000000046100467E-2</v>
      </c>
      <c r="Q473" s="16">
        <v>0</v>
      </c>
      <c r="R473" s="16">
        <f>Таблица82343[[#This Row],[ПОСТУПИЛО ВЗНОСОВ ПО БАНКОВСКОЙ ВЫПИСКЕ]]-Таблица82343[[#This Row],[Оплачено пени, руб,]]</f>
        <v>0</v>
      </c>
      <c r="S473" s="17">
        <f t="shared" si="8"/>
        <v>298035.15000000002</v>
      </c>
      <c r="T473" s="16">
        <v>0</v>
      </c>
      <c r="U473" s="16">
        <v>0</v>
      </c>
      <c r="V473" s="16">
        <v>11844.69</v>
      </c>
      <c r="W473" s="16">
        <v>0</v>
      </c>
      <c r="X473" s="16">
        <v>0</v>
      </c>
      <c r="Y473" s="16">
        <v>0</v>
      </c>
      <c r="Z473" s="16">
        <v>0</v>
      </c>
      <c r="AA473" s="16">
        <v>9535892.7999999989</v>
      </c>
      <c r="AB473" s="16">
        <v>9524048.1099999994</v>
      </c>
      <c r="AC473" s="16">
        <v>9535892.8000000007</v>
      </c>
      <c r="AD473" s="16">
        <v>0</v>
      </c>
      <c r="AE473" s="24" t="s">
        <v>1247</v>
      </c>
      <c r="AF473" s="1" t="s">
        <v>1241</v>
      </c>
      <c r="AG473" s="1">
        <v>9524048.1099999994</v>
      </c>
    </row>
    <row r="474" spans="2:33" ht="30">
      <c r="B474" s="2" t="s">
        <v>1802</v>
      </c>
      <c r="C474" s="1" t="s">
        <v>1248</v>
      </c>
      <c r="D474" s="1" t="s">
        <v>33</v>
      </c>
      <c r="E474" s="1" t="s">
        <v>1249</v>
      </c>
      <c r="F474" s="1" t="s">
        <v>1250</v>
      </c>
      <c r="G474" s="1" t="s">
        <v>69</v>
      </c>
      <c r="I474" s="30" t="s">
        <v>325</v>
      </c>
      <c r="J474" s="30">
        <v>2460093992</v>
      </c>
      <c r="K474" s="31">
        <v>9768.1</v>
      </c>
      <c r="L474" s="31">
        <v>164.5</v>
      </c>
      <c r="M474" s="31">
        <v>10.039999999999999</v>
      </c>
      <c r="N474" s="17">
        <v>299169.96000000002</v>
      </c>
      <c r="O4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299169.91200000001</v>
      </c>
      <c r="P474" s="17">
        <f>Таблица82343[[#This Row],[Начисленовзносов  расчетное]]-Таблица82343[[#This Row],[Начислено взносов по отчету УК, руб,]]</f>
        <v>-4.8000000009778887E-2</v>
      </c>
      <c r="Q474" s="17">
        <v>261659.63</v>
      </c>
      <c r="R474" s="22">
        <f>Таблица82343[[#This Row],[ПОСТУПИЛО ВЗНОСОВ ПО БАНКОВСКОЙ ВЫПИСКЕ]]-Таблица82343[[#This Row],[Оплачено пени, руб,]]</f>
        <v>258444.30000000002</v>
      </c>
      <c r="S474" s="17">
        <f t="shared" si="8"/>
        <v>37845.270000000004</v>
      </c>
      <c r="T474" s="44">
        <v>334.94</v>
      </c>
      <c r="U474" s="47">
        <v>3215.33</v>
      </c>
      <c r="V474" s="17">
        <v>7397.93</v>
      </c>
      <c r="W474" s="17">
        <v>0</v>
      </c>
      <c r="X474" s="17">
        <v>0</v>
      </c>
      <c r="Y474" s="17">
        <v>5011393</v>
      </c>
      <c r="Z474" s="17">
        <v>0</v>
      </c>
      <c r="AA474" s="22">
        <v>1218761.3999999994</v>
      </c>
      <c r="AB474" s="16">
        <v>5961096.8399999999</v>
      </c>
      <c r="AC474" s="17">
        <v>1218761.3999999999</v>
      </c>
      <c r="AD474" s="17">
        <v>0</v>
      </c>
      <c r="AE474" s="3"/>
      <c r="AF474" s="1" t="s">
        <v>1248</v>
      </c>
      <c r="AG474" s="1">
        <v>5961096.8399999999</v>
      </c>
    </row>
    <row r="475" spans="2:33" ht="45">
      <c r="B475" s="2" t="s">
        <v>1802</v>
      </c>
      <c r="C475" s="1" t="s">
        <v>1251</v>
      </c>
      <c r="D475" s="1" t="s">
        <v>33</v>
      </c>
      <c r="E475" s="1" t="s">
        <v>255</v>
      </c>
      <c r="F475" s="1" t="s">
        <v>256</v>
      </c>
      <c r="G475" s="1" t="s">
        <v>1252</v>
      </c>
      <c r="I475" s="1" t="s">
        <v>258</v>
      </c>
      <c r="J475" s="1" t="s">
        <v>259</v>
      </c>
      <c r="K475" s="17">
        <v>7837.2</v>
      </c>
      <c r="L475" s="17">
        <v>2481.4</v>
      </c>
      <c r="M475" s="17">
        <v>9.66</v>
      </c>
      <c r="N475" s="44">
        <v>300122.64</v>
      </c>
      <c r="O4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299033.02800000005</v>
      </c>
      <c r="P475" s="17">
        <f>Таблица82343[[#This Row],[Начисленовзносов  расчетное]]-Таблица82343[[#This Row],[Начислено взносов по отчету УК, руб,]]</f>
        <v>-1089.6119999999646</v>
      </c>
      <c r="Q475" s="17">
        <v>319961.71000000002</v>
      </c>
      <c r="R475" s="22">
        <f>Таблица82343[[#This Row],[ПОСТУПИЛО ВЗНОСОВ ПО БАНКОВСКОЙ ВЫПИСКЕ]]-Таблица82343[[#This Row],[Оплачено пени, руб,]]</f>
        <v>319961.71000000002</v>
      </c>
      <c r="S475" s="17">
        <f t="shared" si="8"/>
        <v>-19839.070000000007</v>
      </c>
      <c r="T475" s="17">
        <v>0</v>
      </c>
      <c r="U475" s="17">
        <v>0</v>
      </c>
      <c r="V475" s="17">
        <v>12144.52</v>
      </c>
      <c r="W475" s="17">
        <v>0</v>
      </c>
      <c r="X475" s="17">
        <v>0</v>
      </c>
      <c r="Y475" s="17">
        <v>0</v>
      </c>
      <c r="Z475" s="17">
        <v>0</v>
      </c>
      <c r="AA475" s="22">
        <v>10034622.630000001</v>
      </c>
      <c r="AB475" s="16">
        <v>9702516.4000000004</v>
      </c>
      <c r="AC475" s="17">
        <v>10034622.630000001</v>
      </c>
      <c r="AD475" s="17">
        <v>0</v>
      </c>
      <c r="AE475" s="3" t="s">
        <v>260</v>
      </c>
      <c r="AF475" s="1" t="s">
        <v>1251</v>
      </c>
      <c r="AG475" s="1">
        <v>9702516.4000000004</v>
      </c>
    </row>
    <row r="476" spans="2:33" ht="30">
      <c r="B476" s="2" t="s">
        <v>1802</v>
      </c>
      <c r="C476" s="1" t="s">
        <v>1253</v>
      </c>
      <c r="D476" s="1" t="s">
        <v>33</v>
      </c>
      <c r="E476" s="1" t="s">
        <v>1254</v>
      </c>
      <c r="F476" s="1" t="s">
        <v>1255</v>
      </c>
      <c r="G476" s="1" t="s">
        <v>62</v>
      </c>
      <c r="I476" s="30" t="s">
        <v>195</v>
      </c>
      <c r="J476" s="1" t="s">
        <v>51</v>
      </c>
      <c r="K476" s="17">
        <v>8127.6</v>
      </c>
      <c r="L476" s="17">
        <v>3179.5</v>
      </c>
      <c r="M476" s="17">
        <v>10.039999999999999</v>
      </c>
      <c r="N476" s="17">
        <v>340569.93</v>
      </c>
      <c r="O47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340569.85200000001</v>
      </c>
      <c r="P476" s="17">
        <f>Таблица82343[[#This Row],[Начисленовзносов  расчетное]]-Таблица82343[[#This Row],[Начислено взносов по отчету УК, руб,]]</f>
        <v>-7.7999999979510903E-2</v>
      </c>
      <c r="Q476" s="49">
        <v>383955.75</v>
      </c>
      <c r="R476" s="22">
        <f>Таблица82343[[#This Row],[ПОСТУПИЛО ВЗНОСОВ ПО БАНКОВСКОЙ ВЫПИСКЕ]]-Таблица82343[[#This Row],[Оплачено пени, руб,]]</f>
        <v>368875.5</v>
      </c>
      <c r="S476" s="17">
        <f t="shared" si="8"/>
        <v>-32238.220000000008</v>
      </c>
      <c r="T476" s="17">
        <v>11147.6</v>
      </c>
      <c r="U476" s="17">
        <v>15080.25</v>
      </c>
      <c r="V476" s="17">
        <v>25258.880000000001</v>
      </c>
      <c r="W476" s="17">
        <v>0</v>
      </c>
      <c r="X476" s="17">
        <v>0</v>
      </c>
      <c r="Y476" s="17">
        <v>0</v>
      </c>
      <c r="Z476" s="17">
        <v>0</v>
      </c>
      <c r="AA476" s="22">
        <v>10482926.74</v>
      </c>
      <c r="AB476" s="16">
        <v>10073712.109999999</v>
      </c>
      <c r="AC476" s="17">
        <v>10482926.74</v>
      </c>
      <c r="AD476" s="17">
        <v>0</v>
      </c>
      <c r="AE476" s="3"/>
      <c r="AF476" s="1" t="s">
        <v>1253</v>
      </c>
      <c r="AG476" s="1">
        <v>10073712.109999999</v>
      </c>
    </row>
    <row r="477" spans="2:33" ht="30">
      <c r="B477" s="2" t="s">
        <v>1802</v>
      </c>
      <c r="C477" s="1" t="s">
        <v>1256</v>
      </c>
      <c r="D477" s="1" t="s">
        <v>33</v>
      </c>
      <c r="E477" s="1" t="s">
        <v>1257</v>
      </c>
      <c r="F477" s="1" t="s">
        <v>1258</v>
      </c>
      <c r="G477" s="1" t="s">
        <v>1259</v>
      </c>
      <c r="I477" s="1" t="s">
        <v>1260</v>
      </c>
      <c r="J477" s="1" t="s">
        <v>1261</v>
      </c>
      <c r="K477" s="17">
        <v>9987.5</v>
      </c>
      <c r="L477" s="17">
        <v>0</v>
      </c>
      <c r="M477" s="17">
        <v>10.039999999999999</v>
      </c>
      <c r="N477" s="17">
        <v>300461.09000000003</v>
      </c>
      <c r="O4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300823.5</v>
      </c>
      <c r="P477" s="17">
        <f>Таблица82343[[#This Row],[Начисленовзносов  расчетное]]-Таблица82343[[#This Row],[Начислено взносов по отчету УК, руб,]]</f>
        <v>362.40999999997439</v>
      </c>
      <c r="Q477" s="17">
        <v>369682.37</v>
      </c>
      <c r="R477" s="22">
        <f>Таблица82343[[#This Row],[ПОСТУПИЛО ВЗНОСОВ ПО БАНКОВСКОЙ ВЫПИСКЕ]]-Таблица82343[[#This Row],[Оплачено пени, руб,]]</f>
        <v>369682.37</v>
      </c>
      <c r="S477" s="17">
        <f t="shared" si="8"/>
        <v>-69221.27999999997</v>
      </c>
      <c r="T477" s="17">
        <v>0</v>
      </c>
      <c r="U477" s="17">
        <v>0</v>
      </c>
      <c r="V477" s="17">
        <v>0</v>
      </c>
      <c r="W477" s="17">
        <v>0</v>
      </c>
      <c r="X477" s="17">
        <v>0</v>
      </c>
      <c r="Y477" s="17">
        <v>0</v>
      </c>
      <c r="Z477" s="17">
        <v>0</v>
      </c>
      <c r="AA477" s="22">
        <v>10709687.559999999</v>
      </c>
      <c r="AB477" s="16">
        <v>10340005.189999999</v>
      </c>
      <c r="AC477" s="17">
        <v>10709687.560000001</v>
      </c>
      <c r="AD477" s="17">
        <v>0</v>
      </c>
      <c r="AE477" s="3" t="s">
        <v>1262</v>
      </c>
      <c r="AF477" s="1" t="s">
        <v>1256</v>
      </c>
      <c r="AG477" s="1">
        <v>10340005.189999999</v>
      </c>
    </row>
    <row r="478" spans="2:33" ht="30">
      <c r="B478" s="2" t="s">
        <v>1802</v>
      </c>
      <c r="C478" s="1" t="s">
        <v>1263</v>
      </c>
      <c r="D478" s="1" t="s">
        <v>33</v>
      </c>
      <c r="E478" s="1" t="s">
        <v>165</v>
      </c>
      <c r="F478" s="1" t="s">
        <v>166</v>
      </c>
      <c r="G478" s="1" t="s">
        <v>603</v>
      </c>
      <c r="I478" s="1" t="s">
        <v>243</v>
      </c>
      <c r="J478" s="1" t="s">
        <v>244</v>
      </c>
      <c r="K478" s="17">
        <v>8921</v>
      </c>
      <c r="L478" s="17">
        <v>1234.8</v>
      </c>
      <c r="M478" s="17">
        <v>10.039999999999999</v>
      </c>
      <c r="N478" s="44">
        <v>305838.39</v>
      </c>
      <c r="O47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305892.69599999994</v>
      </c>
      <c r="P478" s="17">
        <f>Таблица82343[[#This Row],[Начисленовзносов  расчетное]]-Таблица82343[[#This Row],[Начислено взносов по отчету УК, руб,]]</f>
        <v>54.305999999924097</v>
      </c>
      <c r="Q478" s="49">
        <v>329807.27</v>
      </c>
      <c r="R478" s="22">
        <f>Таблица82343[[#This Row],[ПОСТУПИЛО ВЗНОСОВ ПО БАНКОВСКОЙ ВЫПИСКЕ]]-Таблица82343[[#This Row],[Оплачено пени, руб,]]</f>
        <v>328187.60000000003</v>
      </c>
      <c r="S478" s="17">
        <f t="shared" si="8"/>
        <v>-21687.210000000021</v>
      </c>
      <c r="T478" s="44">
        <v>2281.67</v>
      </c>
      <c r="U478" s="47">
        <v>1619.67</v>
      </c>
      <c r="V478" s="17">
        <v>10908.68</v>
      </c>
      <c r="W478" s="17">
        <v>0</v>
      </c>
      <c r="X478" s="17">
        <v>0</v>
      </c>
      <c r="Y478" s="17">
        <v>75000</v>
      </c>
      <c r="Z478" s="17">
        <v>0</v>
      </c>
      <c r="AA478" s="22">
        <v>8977114.5999999996</v>
      </c>
      <c r="AB478" s="16">
        <v>8711398.6500000004</v>
      </c>
      <c r="AC478" s="17">
        <v>8977114.5999999996</v>
      </c>
      <c r="AD478" s="17">
        <v>0</v>
      </c>
      <c r="AE478" s="3"/>
      <c r="AF478" s="1" t="s">
        <v>1263</v>
      </c>
      <c r="AG478" s="1">
        <v>8711398.6500000004</v>
      </c>
    </row>
    <row r="479" spans="2:33" ht="30">
      <c r="B479" s="2" t="s">
        <v>1802</v>
      </c>
      <c r="C479" s="1" t="s">
        <v>1264</v>
      </c>
      <c r="D479" s="1" t="s">
        <v>33</v>
      </c>
      <c r="E479" s="1" t="s">
        <v>720</v>
      </c>
      <c r="F479" s="1" t="s">
        <v>721</v>
      </c>
      <c r="G479" s="1" t="s">
        <v>270</v>
      </c>
      <c r="I479" s="1" t="s">
        <v>195</v>
      </c>
      <c r="J479" s="1" t="s">
        <v>51</v>
      </c>
      <c r="K479" s="17">
        <v>13258.2</v>
      </c>
      <c r="L479" s="17">
        <v>0</v>
      </c>
      <c r="M479" s="17">
        <v>10.039999999999999</v>
      </c>
      <c r="N479" s="17">
        <v>399337.17</v>
      </c>
      <c r="O47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399336.984</v>
      </c>
      <c r="P479" s="17">
        <f>Таблица82343[[#This Row],[Начисленовзносов  расчетное]]-Таблица82343[[#This Row],[Начислено взносов по отчету УК, руб,]]</f>
        <v>-0.18599999998696148</v>
      </c>
      <c r="Q479" s="49">
        <v>490879.92</v>
      </c>
      <c r="R479" s="22">
        <f>Таблица82343[[#This Row],[ПОСТУПИЛО ВЗНОСОВ ПО БАНКОВСКОЙ ВЫПИСКЕ]]-Таблица82343[[#This Row],[Оплачено пени, руб,]]</f>
        <v>484511.47</v>
      </c>
      <c r="S479" s="17">
        <f t="shared" si="8"/>
        <v>-59254.369999999981</v>
      </c>
      <c r="T479" s="17">
        <v>32288.38</v>
      </c>
      <c r="U479" s="17">
        <v>6368.45</v>
      </c>
      <c r="V479" s="17">
        <v>12010.24</v>
      </c>
      <c r="W479" s="17">
        <v>0</v>
      </c>
      <c r="X479" s="17">
        <v>0</v>
      </c>
      <c r="Y479" s="17">
        <v>0</v>
      </c>
      <c r="Z479" s="17">
        <v>0</v>
      </c>
      <c r="AA479" s="22">
        <v>10090573.550000001</v>
      </c>
      <c r="AB479" s="16">
        <v>9587683.3900000006</v>
      </c>
      <c r="AC479" s="17">
        <v>10090573.550000001</v>
      </c>
      <c r="AD479" s="17">
        <v>0</v>
      </c>
      <c r="AE479" s="3"/>
      <c r="AF479" s="1" t="s">
        <v>1264</v>
      </c>
      <c r="AG479" s="1">
        <v>9587683.3900000006</v>
      </c>
    </row>
    <row r="480" spans="2:33" ht="45">
      <c r="B480" s="2" t="s">
        <v>1802</v>
      </c>
      <c r="C480" s="1" t="s">
        <v>1265</v>
      </c>
      <c r="D480" s="1" t="s">
        <v>33</v>
      </c>
      <c r="E480" s="1" t="s">
        <v>342</v>
      </c>
      <c r="F480" s="1" t="s">
        <v>343</v>
      </c>
      <c r="G480" s="1" t="s">
        <v>1266</v>
      </c>
      <c r="I480" s="1" t="s">
        <v>195</v>
      </c>
      <c r="J480" s="1" t="s">
        <v>51</v>
      </c>
      <c r="K480" s="17">
        <v>13165.9</v>
      </c>
      <c r="L480" s="17">
        <v>0</v>
      </c>
      <c r="M480" s="17">
        <v>10.039999999999999</v>
      </c>
      <c r="N480" s="17">
        <v>396555.84</v>
      </c>
      <c r="O48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396556.90799999994</v>
      </c>
      <c r="P480" s="17">
        <f>Таблица82343[[#This Row],[Начисленовзносов  расчетное]]-Таблица82343[[#This Row],[Начислено взносов по отчету УК, руб,]]</f>
        <v>1.06799999991199</v>
      </c>
      <c r="Q480" s="49">
        <v>443677.24</v>
      </c>
      <c r="R480" s="22">
        <f>Таблица82343[[#This Row],[ПОСТУПИЛО ВЗНОСОВ ПО БАНКОВСКОЙ ВЫПИСКЕ]]-Таблица82343[[#This Row],[Оплачено пени, руб,]]</f>
        <v>426929.14999999997</v>
      </c>
      <c r="S480" s="17">
        <f t="shared" si="8"/>
        <v>-27034.50999999994</v>
      </c>
      <c r="T480" s="17">
        <v>20086.89</v>
      </c>
      <c r="U480" s="17">
        <v>16748.09</v>
      </c>
      <c r="V480" s="17">
        <v>6667.61</v>
      </c>
      <c r="W480" s="17">
        <v>0</v>
      </c>
      <c r="X480" s="17">
        <v>0</v>
      </c>
      <c r="Y480" s="17">
        <v>0</v>
      </c>
      <c r="Z480" s="17">
        <v>0</v>
      </c>
      <c r="AA480" s="22">
        <v>5754099.1699999999</v>
      </c>
      <c r="AB480" s="16">
        <v>5303754.32</v>
      </c>
      <c r="AC480" s="17">
        <v>5754099.1699999999</v>
      </c>
      <c r="AD480" s="17">
        <v>0</v>
      </c>
      <c r="AE480" s="3"/>
      <c r="AF480" s="1" t="s">
        <v>1265</v>
      </c>
      <c r="AG480" s="1">
        <v>5303754.32</v>
      </c>
    </row>
    <row r="481" spans="2:33" ht="30">
      <c r="B481" s="2" t="s">
        <v>1802</v>
      </c>
      <c r="C481" s="1" t="s">
        <v>1267</v>
      </c>
      <c r="D481" s="1" t="s">
        <v>33</v>
      </c>
      <c r="E481" s="1" t="s">
        <v>439</v>
      </c>
      <c r="F481" s="1" t="s">
        <v>440</v>
      </c>
      <c r="G481" s="1" t="s">
        <v>594</v>
      </c>
      <c r="I481" s="1" t="s">
        <v>625</v>
      </c>
      <c r="J481" s="1" t="s">
        <v>626</v>
      </c>
      <c r="K481" s="17">
        <v>8072.1</v>
      </c>
      <c r="L481" s="17">
        <v>2157.9</v>
      </c>
      <c r="M481" s="17">
        <v>10.039999999999999</v>
      </c>
      <c r="N481" s="17">
        <v>306073.40999999997</v>
      </c>
      <c r="O48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308127.59999999998</v>
      </c>
      <c r="P481" s="17">
        <f>Таблица82343[[#This Row],[Начисленовзносов  расчетное]]-Таблица82343[[#This Row],[Начислено взносов по отчету УК, руб,]]</f>
        <v>2054.1900000000023</v>
      </c>
      <c r="Q481" s="17">
        <v>348027.56</v>
      </c>
      <c r="R481" s="22">
        <f>Таблица82343[[#This Row],[ПОСТУПИЛО ВЗНОСОВ ПО БАНКОВСКОЙ ВЫПИСКЕ]]-Таблица82343[[#This Row],[Оплачено пени, руб,]]</f>
        <v>346083.47</v>
      </c>
      <c r="S481" s="17">
        <f t="shared" si="8"/>
        <v>-38924.159999999996</v>
      </c>
      <c r="T481" s="17">
        <v>3029.99</v>
      </c>
      <c r="U481" s="17">
        <v>1944.09</v>
      </c>
      <c r="V481" s="17">
        <v>11794.4</v>
      </c>
      <c r="W481" s="17">
        <v>0</v>
      </c>
      <c r="X481" s="17">
        <v>0</v>
      </c>
      <c r="Y481" s="17">
        <v>0</v>
      </c>
      <c r="Z481" s="17">
        <v>0</v>
      </c>
      <c r="AA481" s="22">
        <v>9778169.8400000017</v>
      </c>
      <c r="AB481" s="16">
        <v>9418347.8800000008</v>
      </c>
      <c r="AC481" s="17">
        <v>9778169.8399999999</v>
      </c>
      <c r="AD481" s="17">
        <v>0</v>
      </c>
      <c r="AE481" s="3" t="s">
        <v>282</v>
      </c>
      <c r="AF481" s="1" t="s">
        <v>1267</v>
      </c>
      <c r="AG481" s="1">
        <v>9418347.8800000008</v>
      </c>
    </row>
    <row r="482" spans="2:33" ht="30">
      <c r="B482" s="2" t="s">
        <v>1802</v>
      </c>
      <c r="C482" s="1" t="s">
        <v>1268</v>
      </c>
      <c r="D482" s="1" t="s">
        <v>83</v>
      </c>
      <c r="E482" s="1" t="s">
        <v>385</v>
      </c>
      <c r="F482" s="1" t="s">
        <v>224</v>
      </c>
      <c r="G482" s="1" t="s">
        <v>757</v>
      </c>
      <c r="I482" s="1" t="s">
        <v>180</v>
      </c>
      <c r="J482" s="1" t="s">
        <v>181</v>
      </c>
      <c r="K482" s="17">
        <v>9293.2999999999993</v>
      </c>
      <c r="L482" s="17">
        <v>941.79999999999973</v>
      </c>
      <c r="M482" s="17">
        <v>10.039999999999999</v>
      </c>
      <c r="N482" s="17">
        <v>308281.11</v>
      </c>
      <c r="O48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308281.21199999994</v>
      </c>
      <c r="P482" s="17">
        <f>Таблица82343[[#This Row],[Начисленовзносов  расчетное]]-Таблица82343[[#This Row],[Начислено взносов по отчету УК, руб,]]</f>
        <v>0.10199999995529652</v>
      </c>
      <c r="Q482" s="17">
        <v>303957.67</v>
      </c>
      <c r="R482" s="22">
        <f>Таблица82343[[#This Row],[ПОСТУПИЛО ВЗНОСОВ ПО БАНКОВСКОЙ ВЫПИСКЕ]]-Таблица82343[[#This Row],[Оплачено пени, руб,]]</f>
        <v>303957.67</v>
      </c>
      <c r="S482" s="17">
        <f t="shared" si="8"/>
        <v>16286.320000000002</v>
      </c>
      <c r="T482" s="17">
        <v>11962.88</v>
      </c>
      <c r="U482" s="17">
        <v>0</v>
      </c>
      <c r="V482" s="17">
        <v>3186.94</v>
      </c>
      <c r="W482" s="17">
        <v>0</v>
      </c>
      <c r="X482" s="17">
        <v>0</v>
      </c>
      <c r="Y482" s="17">
        <v>0</v>
      </c>
      <c r="Z482" s="17">
        <v>0</v>
      </c>
      <c r="AA482" s="22">
        <v>2821140.21</v>
      </c>
      <c r="AB482" s="16">
        <v>2513995.6</v>
      </c>
      <c r="AC482" s="17">
        <v>2821140.21</v>
      </c>
      <c r="AD482" s="17">
        <v>0</v>
      </c>
      <c r="AE482" s="3"/>
      <c r="AF482" s="1" t="s">
        <v>1268</v>
      </c>
      <c r="AG482" s="1">
        <v>2513995.6</v>
      </c>
    </row>
    <row r="483" spans="2:33" ht="30">
      <c r="B483" s="2" t="s">
        <v>1802</v>
      </c>
      <c r="C483" s="1" t="s">
        <v>1269</v>
      </c>
      <c r="D483" s="1" t="s">
        <v>33</v>
      </c>
      <c r="E483" s="1" t="s">
        <v>752</v>
      </c>
      <c r="F483" s="1" t="s">
        <v>753</v>
      </c>
      <c r="G483" s="1" t="s">
        <v>708</v>
      </c>
      <c r="I483" s="1" t="s">
        <v>238</v>
      </c>
      <c r="J483" s="1" t="s">
        <v>239</v>
      </c>
      <c r="K483" s="17">
        <v>10276.61</v>
      </c>
      <c r="L483" s="17">
        <v>0</v>
      </c>
      <c r="M483" s="17">
        <v>10.039999999999999</v>
      </c>
      <c r="N483" s="44">
        <v>309763.14</v>
      </c>
      <c r="O48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309531.49319999997</v>
      </c>
      <c r="P483" s="17">
        <f>Таблица82343[[#This Row],[Начисленовзносов  расчетное]]-Таблица82343[[#This Row],[Начислено взносов по отчету УК, руб,]]</f>
        <v>-231.64680000004591</v>
      </c>
      <c r="Q483" s="49">
        <v>335215.23</v>
      </c>
      <c r="R483" s="22">
        <f>Таблица82343[[#This Row],[ПОСТУПИЛО ВЗНОСОВ ПО БАНКОВСКОЙ ВЫПИСКЕ]]-Таблица82343[[#This Row],[Оплачено пени, руб,]]</f>
        <v>334949.52999999997</v>
      </c>
      <c r="S483" s="17">
        <f t="shared" si="8"/>
        <v>-22933.289999999957</v>
      </c>
      <c r="T483" s="44">
        <v>2518.8000000000002</v>
      </c>
      <c r="U483" s="47">
        <v>265.7</v>
      </c>
      <c r="V483" s="17">
        <v>12228.44</v>
      </c>
      <c r="W483" s="17">
        <v>0</v>
      </c>
      <c r="X483" s="17">
        <v>0</v>
      </c>
      <c r="Y483" s="17">
        <v>0</v>
      </c>
      <c r="Z483" s="17">
        <v>0</v>
      </c>
      <c r="AA483" s="22">
        <v>10120252.699999999</v>
      </c>
      <c r="AB483" s="16">
        <v>9772809.0299999993</v>
      </c>
      <c r="AC483" s="17">
        <v>10120252.699999999</v>
      </c>
      <c r="AD483" s="17">
        <v>0</v>
      </c>
      <c r="AE483" s="3"/>
      <c r="AF483" s="1" t="s">
        <v>1269</v>
      </c>
      <c r="AG483" s="1">
        <v>9772809.0299999993</v>
      </c>
    </row>
    <row r="484" spans="2:33" ht="30">
      <c r="B484" s="2" t="s">
        <v>1802</v>
      </c>
      <c r="C484" s="1" t="s">
        <v>1270</v>
      </c>
      <c r="D484" s="1" t="s">
        <v>827</v>
      </c>
      <c r="E484" s="1" t="s">
        <v>828</v>
      </c>
      <c r="F484" s="1" t="s">
        <v>829</v>
      </c>
      <c r="G484" s="1" t="s">
        <v>383</v>
      </c>
      <c r="I484" s="1" t="s">
        <v>1181</v>
      </c>
      <c r="J484" s="1" t="s">
        <v>831</v>
      </c>
      <c r="K484" s="17">
        <v>10331</v>
      </c>
      <c r="L484" s="17">
        <v>0</v>
      </c>
      <c r="M484" s="17">
        <v>10.039999032039493</v>
      </c>
      <c r="N484" s="17">
        <v>311169.69</v>
      </c>
      <c r="O48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311169.69</v>
      </c>
      <c r="P484" s="17">
        <f>Таблица82343[[#This Row],[Начисленовзносов  расчетное]]-Таблица82343[[#This Row],[Начислено взносов по отчету УК, руб,]]</f>
        <v>0</v>
      </c>
      <c r="Q484" s="17">
        <v>254899.96</v>
      </c>
      <c r="R484" s="22">
        <f>Таблица82343[[#This Row],[ПОСТУПИЛО ВЗНОСОВ ПО БАНКОВСКОЙ ВЫПИСКЕ]]-Таблица82343[[#This Row],[Оплачено пени, руб,]]</f>
        <v>253132.31999999998</v>
      </c>
      <c r="S484" s="17">
        <f t="shared" si="8"/>
        <v>57163.290000000023</v>
      </c>
      <c r="T484" s="17">
        <v>893.56</v>
      </c>
      <c r="U484" s="17">
        <v>1767.64</v>
      </c>
      <c r="V484" s="17">
        <v>0</v>
      </c>
      <c r="W484" s="17">
        <v>0</v>
      </c>
      <c r="X484" s="17">
        <v>0</v>
      </c>
      <c r="Y484" s="17">
        <v>0</v>
      </c>
      <c r="Z484" s="17">
        <v>0</v>
      </c>
      <c r="AA484" s="22">
        <v>2305901.4900000002</v>
      </c>
      <c r="AB484" s="16">
        <v>2051001.53</v>
      </c>
      <c r="AC484" s="17">
        <v>2305901.4900000002</v>
      </c>
      <c r="AD484" s="17">
        <v>0</v>
      </c>
      <c r="AE484" s="3"/>
      <c r="AF484" s="1" t="s">
        <v>1270</v>
      </c>
      <c r="AG484" s="1">
        <v>2051001.53</v>
      </c>
    </row>
    <row r="485" spans="2:33" ht="45">
      <c r="B485" s="2" t="s">
        <v>1802</v>
      </c>
      <c r="C485" s="1" t="s">
        <v>1271</v>
      </c>
      <c r="D485" s="1" t="s">
        <v>443</v>
      </c>
      <c r="E485" s="1" t="s">
        <v>1154</v>
      </c>
      <c r="F485" s="1" t="s">
        <v>1155</v>
      </c>
      <c r="G485" s="1" t="s">
        <v>75</v>
      </c>
      <c r="I485" s="1" t="s">
        <v>1156</v>
      </c>
      <c r="J485" s="1" t="s">
        <v>1157</v>
      </c>
      <c r="K485" s="17">
        <v>10848.3</v>
      </c>
      <c r="L485" s="17">
        <v>0</v>
      </c>
      <c r="M485" s="17">
        <v>9.66</v>
      </c>
      <c r="N485" s="17">
        <f>104794.59*3</f>
        <v>314383.77</v>
      </c>
      <c r="O48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314383.734</v>
      </c>
      <c r="P485" s="17">
        <f>Таблица82343[[#This Row],[Начисленовзносов  расчетное]]-Таблица82343[[#This Row],[Начислено взносов по отчету УК, руб,]]</f>
        <v>-3.6000000021886081E-2</v>
      </c>
      <c r="Q485" s="17">
        <v>303109.69</v>
      </c>
      <c r="R485" s="22">
        <f>Таблица82343[[#This Row],[ПОСТУПИЛО ВЗНОСОВ ПО БАНКОВСКОЙ ВЫПИСКЕ]]-Таблица82343[[#This Row],[Оплачено пени, руб,]]</f>
        <v>303109.69</v>
      </c>
      <c r="S485" s="17">
        <f t="shared" si="8"/>
        <v>11274.080000000016</v>
      </c>
      <c r="T485" s="17">
        <v>0</v>
      </c>
      <c r="U485" s="17">
        <v>0</v>
      </c>
      <c r="V485" s="17">
        <v>0</v>
      </c>
      <c r="W485" s="17">
        <v>0</v>
      </c>
      <c r="X485" s="17">
        <v>0</v>
      </c>
      <c r="Y485" s="17">
        <v>0</v>
      </c>
      <c r="Z485" s="17">
        <v>0</v>
      </c>
      <c r="AA485" s="22">
        <v>9944906.8099999987</v>
      </c>
      <c r="AB485" s="16">
        <v>9641797.1199999992</v>
      </c>
      <c r="AC485" s="17">
        <v>9944906.8100000005</v>
      </c>
      <c r="AD485" s="17">
        <v>0</v>
      </c>
      <c r="AE485" s="3"/>
      <c r="AF485" s="1" t="s">
        <v>1271</v>
      </c>
      <c r="AG485" s="1">
        <v>9641797.1199999992</v>
      </c>
    </row>
    <row r="486" spans="2:33" ht="45">
      <c r="B486" s="2" t="s">
        <v>1802</v>
      </c>
      <c r="C486" s="1" t="s">
        <v>1272</v>
      </c>
      <c r="D486" s="1" t="s">
        <v>33</v>
      </c>
      <c r="E486" s="1" t="s">
        <v>342</v>
      </c>
      <c r="F486" s="1" t="s">
        <v>343</v>
      </c>
      <c r="G486" s="1" t="s">
        <v>809</v>
      </c>
      <c r="I486" s="1" t="s">
        <v>349</v>
      </c>
      <c r="J486" s="1" t="s">
        <v>350</v>
      </c>
      <c r="K486" s="17">
        <v>4758.8999999999996</v>
      </c>
      <c r="L486" s="17">
        <v>1637.9</v>
      </c>
      <c r="M486" s="17">
        <v>9.66</v>
      </c>
      <c r="N486" s="17">
        <v>185379.18</v>
      </c>
      <c r="O48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185379.264</v>
      </c>
      <c r="P486" s="17">
        <f>Таблица82343[[#This Row],[Начисленовзносов  расчетное]]-Таблица82343[[#This Row],[Начислено взносов по отчету УК, руб,]]</f>
        <v>8.4000000002561137E-2</v>
      </c>
      <c r="Q486" s="17">
        <v>232361.71</v>
      </c>
      <c r="R486" s="22">
        <f>Таблица82343[[#This Row],[ПОСТУПИЛО ВЗНОСОВ ПО БАНКОВСКОЙ ВЫПИСКЕ]]-Таблица82343[[#This Row],[Оплачено пени, руб,]]</f>
        <v>219138.75</v>
      </c>
      <c r="S486" s="17">
        <f t="shared" si="8"/>
        <v>-41498.280000000006</v>
      </c>
      <c r="T486" s="17">
        <v>5484.25</v>
      </c>
      <c r="U486" s="17">
        <v>13222.96</v>
      </c>
      <c r="V486" s="17">
        <v>0</v>
      </c>
      <c r="W486" s="17">
        <v>0</v>
      </c>
      <c r="X486" s="17">
        <v>0</v>
      </c>
      <c r="Y486" s="17">
        <v>150000</v>
      </c>
      <c r="Z486" s="17">
        <v>0</v>
      </c>
      <c r="AA486" s="22">
        <v>3030381.69</v>
      </c>
      <c r="AB486" s="16">
        <v>2948019.98</v>
      </c>
      <c r="AC486" s="17">
        <v>3030381.69</v>
      </c>
      <c r="AD486" s="17">
        <v>0</v>
      </c>
      <c r="AE486" s="3"/>
      <c r="AF486" s="1" t="s">
        <v>1272</v>
      </c>
      <c r="AG486" s="1">
        <v>2948019.98</v>
      </c>
    </row>
    <row r="487" spans="2:33" ht="30">
      <c r="B487" s="2" t="s">
        <v>1802</v>
      </c>
      <c r="C487" s="1" t="s">
        <v>1273</v>
      </c>
      <c r="D487" s="1" t="s">
        <v>33</v>
      </c>
      <c r="E487" s="1" t="s">
        <v>568</v>
      </c>
      <c r="F487" s="1" t="s">
        <v>569</v>
      </c>
      <c r="G487" s="1" t="s">
        <v>728</v>
      </c>
      <c r="I487" s="1" t="s">
        <v>195</v>
      </c>
      <c r="J487" s="1" t="s">
        <v>51</v>
      </c>
      <c r="K487" s="17">
        <v>2881.2</v>
      </c>
      <c r="L487" s="17">
        <v>0</v>
      </c>
      <c r="M487" s="17">
        <v>9.66</v>
      </c>
      <c r="N487" s="17">
        <v>83497.259999999995</v>
      </c>
      <c r="O48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83497.175999999992</v>
      </c>
      <c r="P487" s="17">
        <f>Таблица82343[[#This Row],[Начисленовзносов  расчетное]]-Таблица82343[[#This Row],[Начислено взносов по отчету УК, руб,]]</f>
        <v>-8.4000000002561137E-2</v>
      </c>
      <c r="Q487" s="17">
        <v>96627.23</v>
      </c>
      <c r="R487" s="22">
        <f>Таблица82343[[#This Row],[ПОСТУПИЛО ВЗНОСОВ ПО БАНКОВСКОЙ ВЫПИСКЕ]]-Таблица82343[[#This Row],[Оплачено пени, руб,]]</f>
        <v>95824.319999999992</v>
      </c>
      <c r="S487" s="17">
        <f t="shared" si="8"/>
        <v>-10305.239999999998</v>
      </c>
      <c r="T487" s="17">
        <v>2824.73</v>
      </c>
      <c r="U487" s="17">
        <v>802.91</v>
      </c>
      <c r="V487" s="17">
        <v>2984.96</v>
      </c>
      <c r="W487" s="17">
        <v>0</v>
      </c>
      <c r="X487" s="17">
        <v>0</v>
      </c>
      <c r="Y487" s="17">
        <v>0</v>
      </c>
      <c r="Z487" s="17">
        <v>0</v>
      </c>
      <c r="AA487" s="22">
        <v>2486009.19</v>
      </c>
      <c r="AB487" s="16">
        <v>2386397</v>
      </c>
      <c r="AC487" s="17">
        <v>2486009.19</v>
      </c>
      <c r="AD487" s="17">
        <v>0</v>
      </c>
      <c r="AE487" s="3"/>
      <c r="AF487" s="1" t="s">
        <v>1273</v>
      </c>
      <c r="AG487" s="1">
        <v>2386397</v>
      </c>
    </row>
    <row r="488" spans="2:33" ht="30">
      <c r="B488" s="2" t="s">
        <v>1802</v>
      </c>
      <c r="C488" s="1" t="s">
        <v>1274</v>
      </c>
      <c r="D488" s="1" t="s">
        <v>33</v>
      </c>
      <c r="E488" s="1" t="s">
        <v>1275</v>
      </c>
      <c r="F488" s="1" t="s">
        <v>1276</v>
      </c>
      <c r="G488" s="1" t="s">
        <v>580</v>
      </c>
      <c r="I488" s="1" t="s">
        <v>1277</v>
      </c>
      <c r="J488" s="1" t="s">
        <v>1278</v>
      </c>
      <c r="K488" s="17">
        <v>9811.2000000000007</v>
      </c>
      <c r="L488" s="17">
        <v>705.8</v>
      </c>
      <c r="M488" s="17">
        <v>10.039999999999999</v>
      </c>
      <c r="N488" s="17">
        <v>316771.92</v>
      </c>
      <c r="O48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316772.03999999998</v>
      </c>
      <c r="P488" s="17">
        <f>Таблица82343[[#This Row],[Начисленовзносов  расчетное]]-Таблица82343[[#This Row],[Начислено взносов по отчету УК, руб,]]</f>
        <v>0.11999999999534339</v>
      </c>
      <c r="Q488" s="49">
        <v>299469.59000000003</v>
      </c>
      <c r="R488" s="22">
        <f>Таблица82343[[#This Row],[ПОСТУПИЛО ВЗНОСОВ ПО БАНКОВСКОЙ ВЫПИСКЕ]]-Таблица82343[[#This Row],[Оплачено пени, руб,]]</f>
        <v>293178.06</v>
      </c>
      <c r="S488" s="17">
        <f t="shared" si="8"/>
        <v>23496.699999999986</v>
      </c>
      <c r="T488" s="17">
        <v>6194.37</v>
      </c>
      <c r="U488" s="17">
        <v>6291.53</v>
      </c>
      <c r="V488" s="49">
        <v>0</v>
      </c>
      <c r="W488" s="17">
        <v>0</v>
      </c>
      <c r="X488" s="17">
        <v>0</v>
      </c>
      <c r="Y488" s="17">
        <v>0</v>
      </c>
      <c r="Z488" s="17">
        <v>0</v>
      </c>
      <c r="AA488" s="22">
        <v>8397490.6099999994</v>
      </c>
      <c r="AB488" s="16">
        <v>8098021.0199999996</v>
      </c>
      <c r="AC488" s="17">
        <v>8397490.6099999994</v>
      </c>
      <c r="AD488" s="17">
        <v>0</v>
      </c>
      <c r="AE488" s="3"/>
      <c r="AF488" s="1" t="s">
        <v>1274</v>
      </c>
      <c r="AG488" s="1">
        <v>8098021.0199999996</v>
      </c>
    </row>
    <row r="489" spans="2:33" ht="30">
      <c r="B489" s="2" t="s">
        <v>1802</v>
      </c>
      <c r="C489" s="1" t="s">
        <v>1279</v>
      </c>
      <c r="D489" s="1" t="s">
        <v>33</v>
      </c>
      <c r="E489" s="1" t="s">
        <v>752</v>
      </c>
      <c r="F489" s="1" t="s">
        <v>753</v>
      </c>
      <c r="G489" s="1" t="s">
        <v>111</v>
      </c>
      <c r="I489" s="1" t="s">
        <v>238</v>
      </c>
      <c r="J489" s="1" t="s">
        <v>239</v>
      </c>
      <c r="K489" s="17">
        <v>10591.9</v>
      </c>
      <c r="L489" s="17">
        <v>0</v>
      </c>
      <c r="M489" s="17">
        <v>10.039999999999999</v>
      </c>
      <c r="N489" s="44">
        <v>352882.77</v>
      </c>
      <c r="O48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319028.02799999993</v>
      </c>
      <c r="P489" s="17">
        <f>Таблица82343[[#This Row],[Начисленовзносов  расчетное]]-Таблица82343[[#This Row],[Начислено взносов по отчету УК, руб,]]</f>
        <v>-33854.742000000086</v>
      </c>
      <c r="Q489" s="17">
        <v>340649.53</v>
      </c>
      <c r="R489" s="22">
        <f>Таблица82343[[#This Row],[ПОСТУПИЛО ВЗНОСОВ ПО БАНКОВСКОЙ ВЫПИСКЕ]]-Таблица82343[[#This Row],[Оплачено пени, руб,]]</f>
        <v>339708.69</v>
      </c>
      <c r="S489" s="17">
        <f t="shared" si="8"/>
        <v>13903.240000000016</v>
      </c>
      <c r="T489" s="44">
        <v>1670</v>
      </c>
      <c r="U489" s="47">
        <v>940.84</v>
      </c>
      <c r="V489" s="17">
        <v>0</v>
      </c>
      <c r="W489" s="17">
        <v>0</v>
      </c>
      <c r="X489" s="17">
        <v>0</v>
      </c>
      <c r="Y489" s="17">
        <v>0</v>
      </c>
      <c r="Z489" s="17">
        <v>0</v>
      </c>
      <c r="AA489" s="22">
        <v>4259961.21</v>
      </c>
      <c r="AB489" s="16">
        <v>3919311.68</v>
      </c>
      <c r="AC489" s="17">
        <v>4259961.21</v>
      </c>
      <c r="AD489" s="17">
        <v>0</v>
      </c>
      <c r="AE489" s="3" t="s">
        <v>282</v>
      </c>
      <c r="AF489" s="1" t="s">
        <v>1279</v>
      </c>
      <c r="AG489" s="1">
        <v>3919311.68</v>
      </c>
    </row>
    <row r="490" spans="2:33" ht="30">
      <c r="B490" s="2" t="s">
        <v>1802</v>
      </c>
      <c r="C490" s="1" t="s">
        <v>1280</v>
      </c>
      <c r="D490" s="1" t="s">
        <v>33</v>
      </c>
      <c r="E490" s="1" t="s">
        <v>1228</v>
      </c>
      <c r="F490" s="1" t="s">
        <v>1229</v>
      </c>
      <c r="G490" s="1" t="s">
        <v>540</v>
      </c>
      <c r="I490" s="1" t="s">
        <v>174</v>
      </c>
      <c r="J490" s="1" t="s">
        <v>175</v>
      </c>
      <c r="K490" s="17">
        <v>10407.5</v>
      </c>
      <c r="L490" s="17">
        <v>298.89999999999998</v>
      </c>
      <c r="M490" s="17">
        <v>10.039999999999999</v>
      </c>
      <c r="N490" s="17">
        <v>322453.46999999997</v>
      </c>
      <c r="O49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322476.76799999992</v>
      </c>
      <c r="P490" s="17">
        <f>Таблица82343[[#This Row],[Начисленовзносов  расчетное]]-Таблица82343[[#This Row],[Начислено взносов по отчету УК, руб,]]</f>
        <v>23.297999999951571</v>
      </c>
      <c r="Q490" s="17">
        <v>330915.51</v>
      </c>
      <c r="R490" s="22">
        <f>Таблица82343[[#This Row],[ПОСТУПИЛО ВЗНОСОВ ПО БАНКОВСКОЙ ВЫПИСКЕ]]-Таблица82343[[#This Row],[Оплачено пени, руб,]]</f>
        <v>330915.51</v>
      </c>
      <c r="S490" s="17">
        <f t="shared" si="8"/>
        <v>-8462.0400000000373</v>
      </c>
      <c r="T490" s="17">
        <v>0</v>
      </c>
      <c r="U490" s="17">
        <v>0</v>
      </c>
      <c r="V490" s="17">
        <v>20890.8</v>
      </c>
      <c r="W490" s="17">
        <v>0</v>
      </c>
      <c r="X490" s="17">
        <v>0</v>
      </c>
      <c r="Y490" s="17">
        <v>3108510.27</v>
      </c>
      <c r="Z490" s="17">
        <v>0</v>
      </c>
      <c r="AA490" s="22">
        <v>7223399.7300000004</v>
      </c>
      <c r="AB490" s="16">
        <v>9980103.6899999995</v>
      </c>
      <c r="AC490" s="17">
        <v>7223399.7300000004</v>
      </c>
      <c r="AD490" s="17">
        <v>0</v>
      </c>
      <c r="AE490" s="3"/>
      <c r="AF490" s="1" t="s">
        <v>1280</v>
      </c>
      <c r="AG490" s="1">
        <v>9980103.6899999995</v>
      </c>
    </row>
    <row r="491" spans="2:33" ht="30">
      <c r="B491" s="2" t="s">
        <v>1802</v>
      </c>
      <c r="C491" s="1" t="s">
        <v>1281</v>
      </c>
      <c r="D491" s="1" t="s">
        <v>33</v>
      </c>
      <c r="E491" s="1" t="s">
        <v>1028</v>
      </c>
      <c r="F491" s="1" t="s">
        <v>1029</v>
      </c>
      <c r="G491" s="1" t="s">
        <v>873</v>
      </c>
      <c r="I491" s="30" t="s">
        <v>63</v>
      </c>
      <c r="J491" s="30" t="s">
        <v>64</v>
      </c>
      <c r="K491" s="31">
        <v>8361.5</v>
      </c>
      <c r="L491" s="31">
        <v>2342.1</v>
      </c>
      <c r="M491" s="31">
        <v>10.039999999999999</v>
      </c>
      <c r="N491" s="44">
        <v>322392.24</v>
      </c>
      <c r="O49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322392.43200000003</v>
      </c>
      <c r="P491" s="17">
        <f>Таблица82343[[#This Row],[Начисленовзносов  расчетное]]-Таблица82343[[#This Row],[Начислено взносов по отчету УК, руб,]]</f>
        <v>0.19200000003911555</v>
      </c>
      <c r="Q491" s="49">
        <v>459115.99</v>
      </c>
      <c r="R491" s="22">
        <f>Таблица82343[[#This Row],[ПОСТУПИЛО ВЗНОСОВ ПО БАНКОВСКОЙ ВЫПИСКЕ]]-Таблица82343[[#This Row],[Оплачено пени, руб,]]</f>
        <v>436875.42</v>
      </c>
      <c r="S491" s="17">
        <f t="shared" si="8"/>
        <v>-121821.07999999999</v>
      </c>
      <c r="T491" s="44">
        <v>14902.67</v>
      </c>
      <c r="U491" s="47">
        <v>22240.57</v>
      </c>
      <c r="V491" s="17">
        <v>3329.42</v>
      </c>
      <c r="W491" s="17">
        <v>0</v>
      </c>
      <c r="X491" s="17">
        <v>0</v>
      </c>
      <c r="Y491" s="17">
        <v>0</v>
      </c>
      <c r="Z491" s="17">
        <v>0</v>
      </c>
      <c r="AA491" s="22">
        <v>3025823.73</v>
      </c>
      <c r="AB491" s="16">
        <v>2563378.3199999998</v>
      </c>
      <c r="AC491" s="17">
        <v>3025823.73</v>
      </c>
      <c r="AD491" s="17">
        <v>0</v>
      </c>
      <c r="AE491" s="3"/>
      <c r="AF491" s="1" t="s">
        <v>1281</v>
      </c>
      <c r="AG491" s="1">
        <v>2563378.3199999998</v>
      </c>
    </row>
    <row r="492" spans="2:33" ht="75">
      <c r="B492" s="2" t="s">
        <v>1802</v>
      </c>
      <c r="C492" s="1" t="s">
        <v>1282</v>
      </c>
      <c r="D492" s="1" t="s">
        <v>33</v>
      </c>
      <c r="E492" s="1" t="s">
        <v>1283</v>
      </c>
      <c r="F492" s="1" t="s">
        <v>1284</v>
      </c>
      <c r="G492" s="1" t="s">
        <v>213</v>
      </c>
      <c r="I492" s="1" t="s">
        <v>325</v>
      </c>
      <c r="J492" s="1" t="s">
        <v>326</v>
      </c>
      <c r="K492" s="17">
        <v>6760.3</v>
      </c>
      <c r="L492" s="17">
        <v>4021.5</v>
      </c>
      <c r="M492" s="17">
        <v>10.039999999999999</v>
      </c>
      <c r="N492" s="17">
        <v>324746.81</v>
      </c>
      <c r="O49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324747.81599999993</v>
      </c>
      <c r="P492" s="17">
        <f>Таблица82343[[#This Row],[Начисленовзносов  расчетное]]-Таблица82343[[#This Row],[Начислено взносов по отчету УК, руб,]]</f>
        <v>1.0059999999357387</v>
      </c>
      <c r="Q492" s="17">
        <v>323664.03999999998</v>
      </c>
      <c r="R492" s="22">
        <f>Таблица82343[[#This Row],[ПОСТУПИЛО ВЗНОСОВ ПО БАНКОВСКОЙ ВЫПИСКЕ]]-Таблица82343[[#This Row],[Оплачено пени, руб,]]</f>
        <v>322682.08999999997</v>
      </c>
      <c r="S492" s="17">
        <f t="shared" si="8"/>
        <v>10826.750000000029</v>
      </c>
      <c r="T492" s="44">
        <v>9743.98</v>
      </c>
      <c r="U492" s="47">
        <v>981.95</v>
      </c>
      <c r="V492" s="17">
        <v>937.17</v>
      </c>
      <c r="W492" s="17">
        <v>0</v>
      </c>
      <c r="X492" s="17">
        <v>0</v>
      </c>
      <c r="Y492" s="17">
        <v>0</v>
      </c>
      <c r="Z492" s="17">
        <v>0</v>
      </c>
      <c r="AA492" s="22">
        <v>1326936.3199999998</v>
      </c>
      <c r="AB492" s="16">
        <v>1002335.11</v>
      </c>
      <c r="AC492" s="17">
        <v>1326936.32</v>
      </c>
      <c r="AD492" s="17">
        <v>0</v>
      </c>
      <c r="AE492" s="3"/>
      <c r="AF492" s="1" t="s">
        <v>1282</v>
      </c>
      <c r="AG492" s="1">
        <v>1002335.11</v>
      </c>
    </row>
    <row r="493" spans="2:33" ht="30">
      <c r="B493" s="2" t="s">
        <v>1802</v>
      </c>
      <c r="C493" s="1" t="s">
        <v>1285</v>
      </c>
      <c r="D493" s="1" t="s">
        <v>33</v>
      </c>
      <c r="E493" s="1" t="s">
        <v>34</v>
      </c>
      <c r="F493" s="1" t="s">
        <v>35</v>
      </c>
      <c r="G493" s="1" t="s">
        <v>188</v>
      </c>
      <c r="I493" s="1" t="s">
        <v>325</v>
      </c>
      <c r="J493" s="1" t="s">
        <v>326</v>
      </c>
      <c r="K493" s="17">
        <v>10413.1</v>
      </c>
      <c r="L493" s="17">
        <v>429.3</v>
      </c>
      <c r="M493" s="17">
        <v>10.039999999999999</v>
      </c>
      <c r="N493" s="17">
        <v>326573.19</v>
      </c>
      <c r="O49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326573.08799999993</v>
      </c>
      <c r="P493" s="17">
        <f>Таблица82343[[#This Row],[Начисленовзносов  расчетное]]-Таблица82343[[#This Row],[Начислено взносов по отчету УК, руб,]]</f>
        <v>-0.10200000007171184</v>
      </c>
      <c r="Q493" s="17">
        <v>297808.81</v>
      </c>
      <c r="R493" s="22">
        <f>Таблица82343[[#This Row],[ПОСТУПИЛО ВЗНОСОВ ПО БАНКОВСКОЙ ВЫПИСКЕ]]-Таблица82343[[#This Row],[Оплачено пени, руб,]]</f>
        <v>293124.33</v>
      </c>
      <c r="S493" s="17">
        <f t="shared" si="8"/>
        <v>31485.979999999985</v>
      </c>
      <c r="T493" s="44">
        <v>2721.6</v>
      </c>
      <c r="U493" s="47">
        <v>4684.4799999999996</v>
      </c>
      <c r="V493" s="17">
        <v>0</v>
      </c>
      <c r="W493" s="17">
        <v>0</v>
      </c>
      <c r="X493" s="17">
        <v>0</v>
      </c>
      <c r="Y493" s="17">
        <v>0</v>
      </c>
      <c r="Z493" s="17">
        <v>0</v>
      </c>
      <c r="AA493" s="22">
        <v>4326723.47</v>
      </c>
      <c r="AB493" s="16">
        <v>4028914.66</v>
      </c>
      <c r="AC493" s="17">
        <v>4326723.47</v>
      </c>
      <c r="AD493" s="17">
        <v>0</v>
      </c>
      <c r="AE493" s="3"/>
      <c r="AF493" s="1" t="s">
        <v>1285</v>
      </c>
      <c r="AG493" s="1">
        <v>4028914.66</v>
      </c>
    </row>
    <row r="494" spans="2:33" ht="30">
      <c r="B494" s="2" t="s">
        <v>1802</v>
      </c>
      <c r="C494" s="1" t="s">
        <v>1286</v>
      </c>
      <c r="D494" s="1" t="s">
        <v>33</v>
      </c>
      <c r="E494" s="1" t="s">
        <v>1021</v>
      </c>
      <c r="F494" s="1" t="s">
        <v>1022</v>
      </c>
      <c r="G494" s="1" t="s">
        <v>580</v>
      </c>
      <c r="I494" s="1" t="s">
        <v>572</v>
      </c>
      <c r="J494" s="1" t="s">
        <v>573</v>
      </c>
      <c r="K494" s="17">
        <v>10655.3</v>
      </c>
      <c r="L494" s="17">
        <v>179.5</v>
      </c>
      <c r="M494" s="17">
        <v>10.039999999999999</v>
      </c>
      <c r="N494" s="17">
        <v>326335.45</v>
      </c>
      <c r="O49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326344.17599999998</v>
      </c>
      <c r="P494" s="17">
        <f>Таблица82343[[#This Row],[Начисленовзносов  расчетное]]-Таблица82343[[#This Row],[Начислено взносов по отчету УК, руб,]]</f>
        <v>8.7259999999660067</v>
      </c>
      <c r="Q494" s="49">
        <v>372525.69</v>
      </c>
      <c r="R494" s="22">
        <f>Таблица82343[[#This Row],[ПОСТУПИЛО ВЗНОСОВ ПО БАНКОВСКОЙ ВЫПИСКЕ]]-Таблица82343[[#This Row],[Оплачено пени, руб,]]</f>
        <v>372037.67</v>
      </c>
      <c r="S494" s="17">
        <f t="shared" si="8"/>
        <v>-42263.909999999967</v>
      </c>
      <c r="T494" s="17">
        <v>3926.33</v>
      </c>
      <c r="U494" s="17">
        <v>488.02</v>
      </c>
      <c r="V494" s="49">
        <v>5482.36</v>
      </c>
      <c r="W494" s="17">
        <v>0</v>
      </c>
      <c r="X494" s="17">
        <v>0</v>
      </c>
      <c r="Y494" s="17">
        <v>0</v>
      </c>
      <c r="Z494" s="17">
        <v>0</v>
      </c>
      <c r="AA494" s="22">
        <v>4724684.5199999996</v>
      </c>
      <c r="AB494" s="16">
        <v>4346676.47</v>
      </c>
      <c r="AC494" s="17">
        <v>4724684.5199999996</v>
      </c>
      <c r="AD494" s="17">
        <v>0</v>
      </c>
      <c r="AE494" s="3"/>
      <c r="AF494" s="1" t="s">
        <v>1286</v>
      </c>
      <c r="AG494" s="1">
        <v>4346676.47</v>
      </c>
    </row>
    <row r="495" spans="2:33" ht="30">
      <c r="B495" s="2" t="s">
        <v>1802</v>
      </c>
      <c r="C495" s="1" t="s">
        <v>1287</v>
      </c>
      <c r="D495" s="1" t="s">
        <v>827</v>
      </c>
      <c r="E495" s="1" t="s">
        <v>482</v>
      </c>
      <c r="F495" s="1" t="s">
        <v>1288</v>
      </c>
      <c r="G495" s="1" t="s">
        <v>414</v>
      </c>
      <c r="I495" s="1" t="s">
        <v>1181</v>
      </c>
      <c r="J495" s="1" t="s">
        <v>831</v>
      </c>
      <c r="K495" s="17">
        <v>10363.6</v>
      </c>
      <c r="L495" s="17">
        <v>496.1</v>
      </c>
      <c r="M495" s="17">
        <v>10.039997421659896</v>
      </c>
      <c r="N495" s="17">
        <v>327094.08</v>
      </c>
      <c r="O49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327094.07999999996</v>
      </c>
      <c r="P495" s="17">
        <f>Таблица82343[[#This Row],[Начисленовзносов  расчетное]]-Таблица82343[[#This Row],[Начислено взносов по отчету УК, руб,]]</f>
        <v>0</v>
      </c>
      <c r="Q495" s="17">
        <v>514755.02</v>
      </c>
      <c r="R495" s="22">
        <f>Таблица82343[[#This Row],[ПОСТУПИЛО ВЗНОСОВ ПО БАНКОВСКОЙ ВЫПИСКЕ]]-Таблица82343[[#This Row],[Оплачено пени, руб,]]</f>
        <v>512492.37</v>
      </c>
      <c r="S495" s="17">
        <f t="shared" si="8"/>
        <v>-185930.71999999997</v>
      </c>
      <c r="T495" s="17">
        <v>1730.22</v>
      </c>
      <c r="U495" s="17">
        <v>2262.65</v>
      </c>
      <c r="V495" s="17">
        <v>0</v>
      </c>
      <c r="W495" s="17">
        <v>0</v>
      </c>
      <c r="X495" s="17">
        <v>0</v>
      </c>
      <c r="Y495" s="17">
        <v>0</v>
      </c>
      <c r="Z495" s="17">
        <v>0</v>
      </c>
      <c r="AA495" s="22">
        <v>2165125.4900000002</v>
      </c>
      <c r="AB495" s="16">
        <v>1650370.47</v>
      </c>
      <c r="AC495" s="17">
        <v>2165125.4900000002</v>
      </c>
      <c r="AD495" s="17">
        <v>0</v>
      </c>
      <c r="AE495" s="3"/>
      <c r="AF495" s="1" t="s">
        <v>1287</v>
      </c>
      <c r="AG495" s="1">
        <v>1650370.47</v>
      </c>
    </row>
    <row r="496" spans="2:33" ht="30">
      <c r="B496" s="2" t="s">
        <v>1802</v>
      </c>
      <c r="C496" s="1" t="s">
        <v>1289</v>
      </c>
      <c r="D496" s="1" t="s">
        <v>33</v>
      </c>
      <c r="E496" s="1" t="s">
        <v>621</v>
      </c>
      <c r="F496" s="1" t="s">
        <v>622</v>
      </c>
      <c r="G496" s="1" t="s">
        <v>156</v>
      </c>
      <c r="I496" s="1" t="s">
        <v>345</v>
      </c>
      <c r="J496" s="1" t="s">
        <v>346</v>
      </c>
      <c r="K496" s="17">
        <v>10886.9</v>
      </c>
      <c r="L496" s="17">
        <v>0</v>
      </c>
      <c r="M496" s="17">
        <v>10.039999999999999</v>
      </c>
      <c r="N496" s="17">
        <v>327913.65000000002</v>
      </c>
      <c r="O49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327913.42799999996</v>
      </c>
      <c r="P496" s="17">
        <f>Таблица82343[[#This Row],[Начисленовзносов  расчетное]]-Таблица82343[[#This Row],[Начислено взносов по отчету УК, руб,]]</f>
        <v>-0.22200000006705523</v>
      </c>
      <c r="Q496" s="17">
        <v>349473.84</v>
      </c>
      <c r="R496" s="22">
        <f>Таблица82343[[#This Row],[ПОСТУПИЛО ВЗНОСОВ ПО БАНКОВСКОЙ ВЫПИСКЕ]]-Таблица82343[[#This Row],[Оплачено пени, руб,]]</f>
        <v>347442.88</v>
      </c>
      <c r="S496" s="17">
        <f t="shared" si="8"/>
        <v>-15554.469999999979</v>
      </c>
      <c r="T496" s="44">
        <v>6005.72</v>
      </c>
      <c r="U496" s="47">
        <v>2030.96</v>
      </c>
      <c r="V496" s="17">
        <v>1546.21</v>
      </c>
      <c r="W496" s="17">
        <v>0</v>
      </c>
      <c r="X496" s="17">
        <v>0</v>
      </c>
      <c r="Y496" s="17">
        <v>0</v>
      </c>
      <c r="Z496" s="17">
        <v>0</v>
      </c>
      <c r="AA496" s="22">
        <v>1532268.44</v>
      </c>
      <c r="AB496" s="16">
        <v>1181248.3899999999</v>
      </c>
      <c r="AC496" s="17">
        <v>1532268.44</v>
      </c>
      <c r="AD496" s="17">
        <v>0</v>
      </c>
      <c r="AE496" s="3"/>
      <c r="AF496" s="1" t="s">
        <v>1289</v>
      </c>
      <c r="AG496" s="1">
        <v>1181248.3899999999</v>
      </c>
    </row>
    <row r="497" spans="2:33" ht="30">
      <c r="B497" s="2" t="s">
        <v>1802</v>
      </c>
      <c r="C497" s="1" t="s">
        <v>1290</v>
      </c>
      <c r="D497" s="1" t="s">
        <v>33</v>
      </c>
      <c r="E497" s="1" t="s">
        <v>488</v>
      </c>
      <c r="F497" s="1" t="s">
        <v>489</v>
      </c>
      <c r="G497" s="1" t="s">
        <v>316</v>
      </c>
      <c r="I497" s="1" t="s">
        <v>1291</v>
      </c>
      <c r="J497" s="1" t="s">
        <v>1292</v>
      </c>
      <c r="K497" s="17">
        <v>5482.1</v>
      </c>
      <c r="L497" s="17">
        <v>0</v>
      </c>
      <c r="M497" s="17">
        <v>10.039999999999999</v>
      </c>
      <c r="N497" s="17">
        <v>165120.66</v>
      </c>
      <c r="O49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165120.85200000001</v>
      </c>
      <c r="P497" s="17">
        <f>Таблица82343[[#This Row],[Начисленовзносов  расчетное]]-Таблица82343[[#This Row],[Начислено взносов по отчету УК, руб,]]</f>
        <v>0.19200000001001172</v>
      </c>
      <c r="Q497" s="17">
        <v>188625.67</v>
      </c>
      <c r="R497" s="22">
        <f>Таблица82343[[#This Row],[ПОСТУПИЛО ВЗНОСОВ ПО БАНКОВСКОЙ ВЫПИСКЕ]]-Таблица82343[[#This Row],[Оплачено пени, руб,]]</f>
        <v>176595.07</v>
      </c>
      <c r="S497" s="17">
        <f t="shared" si="8"/>
        <v>3781.5599999999959</v>
      </c>
      <c r="T497" s="17">
        <v>27286.57</v>
      </c>
      <c r="U497" s="17">
        <v>12030.6</v>
      </c>
      <c r="V497" s="17">
        <v>3642.73</v>
      </c>
      <c r="W497" s="17">
        <v>0</v>
      </c>
      <c r="X497" s="17">
        <v>0</v>
      </c>
      <c r="Y497" s="17">
        <v>0</v>
      </c>
      <c r="Z497" s="17">
        <v>0</v>
      </c>
      <c r="AA497" s="22">
        <v>3081279.96</v>
      </c>
      <c r="AB497" s="16">
        <v>2889011.56</v>
      </c>
      <c r="AC497" s="17">
        <v>3081279.96</v>
      </c>
      <c r="AD497" s="17">
        <v>0</v>
      </c>
      <c r="AE497" s="3"/>
      <c r="AF497" s="1" t="s">
        <v>1290</v>
      </c>
      <c r="AG497" s="1">
        <v>2889011.56</v>
      </c>
    </row>
    <row r="498" spans="2:33" ht="30">
      <c r="B498" s="2" t="s">
        <v>1802</v>
      </c>
      <c r="C498" s="2" t="s">
        <v>1293</v>
      </c>
      <c r="D498" s="1" t="s">
        <v>33</v>
      </c>
      <c r="E498" s="1" t="s">
        <v>305</v>
      </c>
      <c r="F498" s="1" t="s">
        <v>306</v>
      </c>
      <c r="G498" s="1" t="s">
        <v>1008</v>
      </c>
      <c r="I498" s="1" t="s">
        <v>1294</v>
      </c>
      <c r="J498" s="1" t="s">
        <v>175</v>
      </c>
      <c r="K498" s="44">
        <v>10946.2</v>
      </c>
      <c r="L498" s="47">
        <v>0</v>
      </c>
      <c r="M498" s="47">
        <v>10.039999999999999</v>
      </c>
      <c r="N498" s="44">
        <v>329699.53999999998</v>
      </c>
      <c r="O49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329699.54400000005</v>
      </c>
      <c r="P498" s="17">
        <f>Таблица82343[[#This Row],[Начисленовзносов  расчетное]]-Таблица82343[[#This Row],[Начислено взносов по отчету УК, руб,]]</f>
        <v>4.0000000735744834E-3</v>
      </c>
      <c r="Q498" s="49">
        <v>271757.61</v>
      </c>
      <c r="R498" s="22">
        <f>Таблица82343[[#This Row],[ПОСТУПИЛО ВЗНОСОВ ПО БАНКОВСКОЙ ВЫПИСКЕ]]-Таблица82343[[#This Row],[Оплачено пени, руб,]]</f>
        <v>271532.33999999997</v>
      </c>
      <c r="S498" s="17">
        <f t="shared" si="8"/>
        <v>58777.010000000017</v>
      </c>
      <c r="T498" s="44">
        <v>835.08</v>
      </c>
      <c r="U498" s="47">
        <v>225.27</v>
      </c>
      <c r="V498" s="49">
        <v>3095.24</v>
      </c>
      <c r="W498" s="17">
        <v>0</v>
      </c>
      <c r="X498" s="17">
        <v>0</v>
      </c>
      <c r="Y498" s="17">
        <v>0</v>
      </c>
      <c r="Z498" s="49">
        <v>4842.08</v>
      </c>
      <c r="AA498" s="22">
        <v>2747266.55</v>
      </c>
      <c r="AB498" s="16">
        <v>2477255.7799999998</v>
      </c>
      <c r="AC498" s="17">
        <v>2747266.55</v>
      </c>
      <c r="AD498" s="17">
        <v>0</v>
      </c>
      <c r="AE498" s="3"/>
      <c r="AF498" s="1" t="s">
        <v>1293</v>
      </c>
      <c r="AG498" s="1">
        <v>2477255.7799999998</v>
      </c>
    </row>
    <row r="499" spans="2:33" ht="30">
      <c r="B499" s="2" t="s">
        <v>1802</v>
      </c>
      <c r="C499" s="1" t="s">
        <v>1295</v>
      </c>
      <c r="D499" s="1" t="s">
        <v>83</v>
      </c>
      <c r="E499" s="1" t="s">
        <v>183</v>
      </c>
      <c r="F499" s="1" t="s">
        <v>184</v>
      </c>
      <c r="G499" s="1" t="s">
        <v>1296</v>
      </c>
      <c r="I499" s="1" t="s">
        <v>100</v>
      </c>
      <c r="J499" s="1" t="s">
        <v>101</v>
      </c>
      <c r="K499" s="17">
        <v>5557.5</v>
      </c>
      <c r="L499" s="17">
        <v>178</v>
      </c>
      <c r="M499" s="17">
        <v>9.66</v>
      </c>
      <c r="N499" s="17" t="s">
        <v>96</v>
      </c>
      <c r="O49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166214.79</v>
      </c>
      <c r="P499" s="17" t="s">
        <v>96</v>
      </c>
      <c r="Q499" s="17">
        <v>152449.72</v>
      </c>
      <c r="R499" s="22">
        <f>Таблица82343[[#This Row],[ПОСТУПИЛО ВЗНОСОВ ПО БАНКОВСКОЙ ВЫПИСКЕ]]-Таблица82343[[#This Row],[Оплачено пени, руб,]]</f>
        <v>152449.72</v>
      </c>
      <c r="S499" s="17" t="s">
        <v>1807</v>
      </c>
      <c r="T499" s="17">
        <v>0</v>
      </c>
      <c r="U499" s="17">
        <v>0</v>
      </c>
      <c r="V499" s="17">
        <v>6149.74</v>
      </c>
      <c r="W499" s="17">
        <v>0</v>
      </c>
      <c r="X499" s="17">
        <v>0</v>
      </c>
      <c r="Y499" s="17">
        <v>0</v>
      </c>
      <c r="Z499" s="17">
        <v>0</v>
      </c>
      <c r="AA499" s="22">
        <v>5073930.5599999996</v>
      </c>
      <c r="AB499" s="16">
        <v>4915331.0999999996</v>
      </c>
      <c r="AC499" s="17">
        <v>5073930.5599999996</v>
      </c>
      <c r="AD499" s="17">
        <v>0</v>
      </c>
      <c r="AE499" s="3"/>
      <c r="AF499" s="1" t="s">
        <v>1295</v>
      </c>
      <c r="AG499" s="1">
        <v>4915331.0999999996</v>
      </c>
    </row>
    <row r="500" spans="2:33" ht="45">
      <c r="B500" s="2" t="s">
        <v>1802</v>
      </c>
      <c r="C500" s="1" t="s">
        <v>1297</v>
      </c>
      <c r="D500" s="1" t="s">
        <v>33</v>
      </c>
      <c r="E500" s="1" t="s">
        <v>342</v>
      </c>
      <c r="F500" s="1" t="s">
        <v>343</v>
      </c>
      <c r="G500" s="1" t="s">
        <v>1298</v>
      </c>
      <c r="I500" s="1" t="s">
        <v>349</v>
      </c>
      <c r="J500" s="1" t="s">
        <v>350</v>
      </c>
      <c r="K500" s="17">
        <v>8664.9</v>
      </c>
      <c r="L500" s="17">
        <v>1740.7</v>
      </c>
      <c r="M500" s="17">
        <v>10.039999999999999</v>
      </c>
      <c r="N500" s="17">
        <v>313445.65000000002</v>
      </c>
      <c r="O50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313416.67200000002</v>
      </c>
      <c r="P500" s="17">
        <f>Таблица82343[[#This Row],[Начисленовзносов  расчетное]]-Таблица82343[[#This Row],[Начислено взносов по отчету УК, руб,]]</f>
        <v>-28.978000000002794</v>
      </c>
      <c r="Q500" s="17">
        <v>362128.46</v>
      </c>
      <c r="R500" s="22">
        <f>Таблица82343[[#This Row],[ПОСТУПИЛО ВЗНОСОВ ПО БАНКОВСКОЙ ВЫПИСКЕ]]-Таблица82343[[#This Row],[Оплачено пени, руб,]]</f>
        <v>356652.18</v>
      </c>
      <c r="S500" s="17">
        <f t="shared" si="8"/>
        <v>-32490.509999999969</v>
      </c>
      <c r="T500" s="17">
        <v>16192.3</v>
      </c>
      <c r="U500" s="17">
        <v>5476.28</v>
      </c>
      <c r="V500" s="17">
        <v>6816.66</v>
      </c>
      <c r="W500" s="17">
        <v>0</v>
      </c>
      <c r="X500" s="17">
        <v>0</v>
      </c>
      <c r="Y500" s="17">
        <v>0</v>
      </c>
      <c r="Z500" s="17">
        <v>2500.8000000000002</v>
      </c>
      <c r="AA500" s="22">
        <v>1600074.1500000001</v>
      </c>
      <c r="AB500" s="16">
        <v>1233629.83</v>
      </c>
      <c r="AC500" s="17">
        <v>1600074.15</v>
      </c>
      <c r="AD500" s="17">
        <v>0</v>
      </c>
      <c r="AE500" s="3"/>
      <c r="AF500" s="1" t="s">
        <v>1297</v>
      </c>
      <c r="AG500" s="1">
        <v>1233629.83</v>
      </c>
    </row>
    <row r="501" spans="2:33" ht="45">
      <c r="B501" s="2" t="s">
        <v>1802</v>
      </c>
      <c r="C501" s="1" t="s">
        <v>1299</v>
      </c>
      <c r="D501" s="1" t="s">
        <v>33</v>
      </c>
      <c r="E501" s="1" t="s">
        <v>337</v>
      </c>
      <c r="F501" s="1" t="s">
        <v>338</v>
      </c>
      <c r="G501" s="1" t="s">
        <v>540</v>
      </c>
      <c r="I501" s="1" t="s">
        <v>485</v>
      </c>
      <c r="J501" s="1" t="s">
        <v>486</v>
      </c>
      <c r="K501" s="17">
        <v>11173.3</v>
      </c>
      <c r="L501" s="17">
        <v>0</v>
      </c>
      <c r="M501" s="17">
        <v>10.039999999999999</v>
      </c>
      <c r="N501" s="17">
        <v>336692.84</v>
      </c>
      <c r="O50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336539.79599999991</v>
      </c>
      <c r="P501" s="17">
        <f>Таблица82343[[#This Row],[Начисленовзносов  расчетное]]-Таблица82343[[#This Row],[Начислено взносов по отчету УК, руб,]]</f>
        <v>-153.04400000011083</v>
      </c>
      <c r="Q501" s="17">
        <v>358429.81</v>
      </c>
      <c r="R501" s="22">
        <f>Таблица82343[[#This Row],[ПОСТУПИЛО ВЗНОСОВ ПО БАНКОВСКОЙ ВЫПИСКЕ]]-Таблица82343[[#This Row],[Оплачено пени, руб,]]</f>
        <v>355331.87</v>
      </c>
      <c r="S501" s="17">
        <f t="shared" si="8"/>
        <v>-10619.909999999971</v>
      </c>
      <c r="T501" s="17">
        <v>11117.06</v>
      </c>
      <c r="U501" s="17">
        <v>3097.94</v>
      </c>
      <c r="V501" s="17">
        <v>60116.11</v>
      </c>
      <c r="W501" s="17">
        <v>0</v>
      </c>
      <c r="X501" s="17">
        <v>0</v>
      </c>
      <c r="Y501" s="17">
        <v>0</v>
      </c>
      <c r="Z501" s="17">
        <v>0</v>
      </c>
      <c r="AA501" s="22">
        <v>8366407.7999999998</v>
      </c>
      <c r="AB501" s="16">
        <v>7947861.8799999999</v>
      </c>
      <c r="AC501" s="17">
        <v>8366407.7999999998</v>
      </c>
      <c r="AD501" s="17">
        <v>0</v>
      </c>
      <c r="AE501" s="3"/>
      <c r="AF501" s="1" t="s">
        <v>1299</v>
      </c>
      <c r="AG501" s="1">
        <v>7947861.8799999999</v>
      </c>
    </row>
    <row r="502" spans="2:33" ht="30">
      <c r="B502" s="2" t="s">
        <v>1802</v>
      </c>
      <c r="C502" s="1" t="s">
        <v>1300</v>
      </c>
      <c r="D502" s="1" t="s">
        <v>83</v>
      </c>
      <c r="E502" s="1" t="s">
        <v>313</v>
      </c>
      <c r="F502" s="1" t="s">
        <v>314</v>
      </c>
      <c r="G502" s="1" t="s">
        <v>162</v>
      </c>
      <c r="I502" s="1" t="s">
        <v>180</v>
      </c>
      <c r="J502" s="1" t="s">
        <v>181</v>
      </c>
      <c r="K502" s="17">
        <v>10898</v>
      </c>
      <c r="L502" s="17">
        <v>323.10000000000002</v>
      </c>
      <c r="M502" s="17">
        <v>10.039999999999999</v>
      </c>
      <c r="N502" s="17">
        <v>337979.61</v>
      </c>
      <c r="O50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337979.53200000001</v>
      </c>
      <c r="P502" s="17">
        <f>Таблица82343[[#This Row],[Начисленовзносов  расчетное]]-Таблица82343[[#This Row],[Начислено взносов по отчету УК, руб,]]</f>
        <v>-7.7999999979510903E-2</v>
      </c>
      <c r="Q502" s="17">
        <v>329281.19</v>
      </c>
      <c r="R502" s="22">
        <f>Таблица82343[[#This Row],[ПОСТУПИЛО ВЗНОСОВ ПО БАНКОВСКОЙ ВЫПИСКЕ]]-Таблица82343[[#This Row],[Оплачено пени, руб,]]</f>
        <v>329281.19</v>
      </c>
      <c r="S502" s="17">
        <f t="shared" si="8"/>
        <v>41471.539999999986</v>
      </c>
      <c r="T502" s="17">
        <v>32773.120000000003</v>
      </c>
      <c r="U502" s="17">
        <v>0</v>
      </c>
      <c r="V502" s="17">
        <v>0</v>
      </c>
      <c r="W502" s="17">
        <v>0</v>
      </c>
      <c r="X502" s="17">
        <v>0</v>
      </c>
      <c r="Y502" s="17">
        <v>0</v>
      </c>
      <c r="Z502" s="17">
        <v>0</v>
      </c>
      <c r="AA502" s="22">
        <v>2628123.9</v>
      </c>
      <c r="AB502" s="16">
        <v>2298842.71</v>
      </c>
      <c r="AC502" s="17">
        <v>2628123.9</v>
      </c>
      <c r="AD502" s="17">
        <v>0</v>
      </c>
      <c r="AE502" s="3"/>
      <c r="AF502" s="1" t="s">
        <v>1300</v>
      </c>
      <c r="AG502" s="1">
        <v>2298842.71</v>
      </c>
    </row>
    <row r="503" spans="2:33" ht="30">
      <c r="B503" s="2" t="s">
        <v>1802</v>
      </c>
      <c r="C503" s="1" t="s">
        <v>1301</v>
      </c>
      <c r="D503" s="1" t="s">
        <v>33</v>
      </c>
      <c r="E503" s="1" t="s">
        <v>154</v>
      </c>
      <c r="F503" s="1" t="s">
        <v>155</v>
      </c>
      <c r="G503" s="1" t="s">
        <v>1302</v>
      </c>
      <c r="I503" s="1" t="s">
        <v>195</v>
      </c>
      <c r="J503" s="1" t="s">
        <v>51</v>
      </c>
      <c r="K503" s="17">
        <v>3340.3</v>
      </c>
      <c r="L503" s="17">
        <v>0</v>
      </c>
      <c r="M503" s="17">
        <v>9.66</v>
      </c>
      <c r="N503" s="146">
        <v>96801.96</v>
      </c>
      <c r="O50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96801.894000000015</v>
      </c>
      <c r="P503" s="17">
        <f>Таблица82343[[#This Row],[Начисленовзносов  расчетное]]-Таблица82343[[#This Row],[Начислено взносов по отчету УК, руб,]]</f>
        <v>-6.5999999991618097E-2</v>
      </c>
      <c r="Q503" s="17">
        <v>101424.68</v>
      </c>
      <c r="R503" s="22">
        <f>Таблица82343[[#This Row],[ПОСТУПИЛО ВЗНОСОВ ПО БАНКОВСКОЙ ВЫПИСКЕ]]-Таблица82343[[#This Row],[Оплачено пени, руб,]]</f>
        <v>101275.95999999999</v>
      </c>
      <c r="S503" s="17">
        <f t="shared" si="8"/>
        <v>6026.2400000000134</v>
      </c>
      <c r="T503" s="146">
        <v>10648.96</v>
      </c>
      <c r="U503" s="147">
        <v>148.72</v>
      </c>
      <c r="V503" s="17">
        <v>3433.17</v>
      </c>
      <c r="W503" s="17">
        <v>0</v>
      </c>
      <c r="X503" s="17">
        <v>0</v>
      </c>
      <c r="Y503" s="17">
        <v>0</v>
      </c>
      <c r="Z503" s="17">
        <v>0</v>
      </c>
      <c r="AA503" s="22">
        <v>2850560.49</v>
      </c>
      <c r="AB503" s="16">
        <v>2745702.64</v>
      </c>
      <c r="AC503" s="17">
        <v>2850560.49</v>
      </c>
      <c r="AD503" s="17">
        <v>0</v>
      </c>
      <c r="AE503" s="3"/>
      <c r="AF503" s="1" t="s">
        <v>1301</v>
      </c>
      <c r="AG503" s="1">
        <v>2745702.64</v>
      </c>
    </row>
    <row r="504" spans="2:33" ht="30">
      <c r="B504" s="2" t="s">
        <v>1802</v>
      </c>
      <c r="C504" s="1" t="s">
        <v>1303</v>
      </c>
      <c r="D504" s="1" t="s">
        <v>33</v>
      </c>
      <c r="E504" s="1" t="s">
        <v>362</v>
      </c>
      <c r="F504" s="1" t="s">
        <v>363</v>
      </c>
      <c r="G504" s="1" t="s">
        <v>185</v>
      </c>
      <c r="I504" s="1" t="s">
        <v>349</v>
      </c>
      <c r="J504" s="1" t="s">
        <v>350</v>
      </c>
      <c r="K504" s="17">
        <v>10385.1</v>
      </c>
      <c r="L504" s="17">
        <v>1016.5</v>
      </c>
      <c r="M504" s="17">
        <v>10.039999999999999</v>
      </c>
      <c r="N504" s="17">
        <v>345105.86</v>
      </c>
      <c r="O50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343416.19199999998</v>
      </c>
      <c r="P504" s="17">
        <f>Таблица82343[[#This Row],[Начисленовзносов  расчетное]]-Таблица82343[[#This Row],[Начислено взносов по отчету УК, руб,]]</f>
        <v>-1689.6680000000051</v>
      </c>
      <c r="Q504" s="17">
        <v>368300.64</v>
      </c>
      <c r="R504" s="22">
        <f>Таблица82343[[#This Row],[ПОСТУПИЛО ВЗНОСОВ ПО БАНКОВСКОЙ ВЫПИСКЕ]]-Таблица82343[[#This Row],[Оплачено пени, руб,]]</f>
        <v>367663.35000000003</v>
      </c>
      <c r="S504" s="17">
        <f t="shared" si="8"/>
        <v>-12690.860000000048</v>
      </c>
      <c r="T504" s="17">
        <v>10503.92</v>
      </c>
      <c r="U504" s="17">
        <v>637.29</v>
      </c>
      <c r="V504" s="17">
        <v>0</v>
      </c>
      <c r="W504" s="17">
        <v>0</v>
      </c>
      <c r="X504" s="17">
        <v>0</v>
      </c>
      <c r="Y504" s="17">
        <v>0</v>
      </c>
      <c r="Z504" s="17">
        <v>0</v>
      </c>
      <c r="AA504" s="22">
        <v>2501746.23</v>
      </c>
      <c r="AB504" s="16">
        <v>2133445.59</v>
      </c>
      <c r="AC504" s="17">
        <v>2501746.23</v>
      </c>
      <c r="AD504" s="17">
        <v>0</v>
      </c>
      <c r="AE504" s="3" t="s">
        <v>282</v>
      </c>
      <c r="AF504" s="1" t="s">
        <v>1303</v>
      </c>
      <c r="AG504" s="1">
        <v>2133445.59</v>
      </c>
    </row>
    <row r="505" spans="2:33" ht="30">
      <c r="B505" s="2" t="s">
        <v>1802</v>
      </c>
      <c r="C505" s="1" t="s">
        <v>1304</v>
      </c>
      <c r="D505" s="1" t="s">
        <v>33</v>
      </c>
      <c r="E505" s="1" t="s">
        <v>410</v>
      </c>
      <c r="F505" s="1" t="s">
        <v>411</v>
      </c>
      <c r="G505" s="1" t="s">
        <v>1305</v>
      </c>
      <c r="I505" s="48" t="s">
        <v>238</v>
      </c>
      <c r="J505" s="30">
        <v>2462048307</v>
      </c>
      <c r="K505" s="31">
        <v>10120.9</v>
      </c>
      <c r="L505" s="31">
        <v>136.69999999999999</v>
      </c>
      <c r="M505" s="31">
        <v>10.039999999999999</v>
      </c>
      <c r="N505" s="44">
        <v>303509.32</v>
      </c>
      <c r="O50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308958.91200000001</v>
      </c>
      <c r="P505" s="17">
        <f>Таблица82343[[#This Row],[Начисленовзносов  расчетное]]-Таблица82343[[#This Row],[Начислено взносов по отчету УК, руб,]]</f>
        <v>5449.5920000000042</v>
      </c>
      <c r="Q505" s="17">
        <v>334405.71999999997</v>
      </c>
      <c r="R505" s="22">
        <f>Таблица82343[[#This Row],[ПОСТУПИЛО ВЗНОСОВ ПО БАНКОВСКОЙ ВЫПИСКЕ]]-Таблица82343[[#This Row],[Оплачено пени, руб,]]</f>
        <v>332496.93</v>
      </c>
      <c r="S505" s="17">
        <f t="shared" si="8"/>
        <v>-29649.299999999988</v>
      </c>
      <c r="T505" s="44">
        <v>1247.0999999999999</v>
      </c>
      <c r="U505" s="47">
        <v>1908.79</v>
      </c>
      <c r="V505" s="17">
        <v>0</v>
      </c>
      <c r="W505" s="17">
        <v>0</v>
      </c>
      <c r="X505" s="17">
        <v>0</v>
      </c>
      <c r="Y505" s="17">
        <v>1944293.46</v>
      </c>
      <c r="Z505" s="17">
        <v>0</v>
      </c>
      <c r="AA505" s="22">
        <v>1864834.5999999996</v>
      </c>
      <c r="AB505" s="16">
        <v>3474722.34</v>
      </c>
      <c r="AC505" s="17">
        <v>1864834.6</v>
      </c>
      <c r="AD505" s="17">
        <v>0</v>
      </c>
      <c r="AE505" s="3" t="s">
        <v>282</v>
      </c>
      <c r="AF505" s="1" t="s">
        <v>1304</v>
      </c>
      <c r="AG505" s="1">
        <v>3474722.34</v>
      </c>
    </row>
    <row r="506" spans="2:33" ht="30">
      <c r="B506" s="2" t="s">
        <v>1802</v>
      </c>
      <c r="C506" s="1" t="s">
        <v>1306</v>
      </c>
      <c r="D506" s="1" t="s">
        <v>33</v>
      </c>
      <c r="E506" s="1" t="s">
        <v>1307</v>
      </c>
      <c r="F506" s="1" t="s">
        <v>1308</v>
      </c>
      <c r="G506" s="1" t="s">
        <v>371</v>
      </c>
      <c r="I506" s="1" t="s">
        <v>625</v>
      </c>
      <c r="J506" s="1" t="s">
        <v>626</v>
      </c>
      <c r="K506" s="17">
        <v>11671.4</v>
      </c>
      <c r="L506" s="17">
        <v>37.700000000000003</v>
      </c>
      <c r="M506" s="17">
        <v>10.039999999999999</v>
      </c>
      <c r="N506" s="17">
        <v>352678.23</v>
      </c>
      <c r="O50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352678.092</v>
      </c>
      <c r="P506" s="17">
        <f>Таблица82343[[#This Row],[Начисленовзносов  расчетное]]-Таблица82343[[#This Row],[Начислено взносов по отчету УК, руб,]]</f>
        <v>-0.1379999999771826</v>
      </c>
      <c r="Q506" s="17">
        <v>422063.56</v>
      </c>
      <c r="R506" s="22">
        <f>Таблица82343[[#This Row],[ПОСТУПИЛО ВЗНОСОВ ПО БАНКОВСКОЙ ВЫПИСКЕ]]-Таблица82343[[#This Row],[Оплачено пени, руб,]]</f>
        <v>411272.36</v>
      </c>
      <c r="S506" s="17">
        <f t="shared" si="8"/>
        <v>-61549.350000000006</v>
      </c>
      <c r="T506" s="17">
        <v>7835.98</v>
      </c>
      <c r="U506" s="17">
        <v>10791.2</v>
      </c>
      <c r="V506" s="17">
        <v>18625.990000000002</v>
      </c>
      <c r="W506" s="17">
        <v>0</v>
      </c>
      <c r="X506" s="17">
        <v>0</v>
      </c>
      <c r="Y506" s="17">
        <v>0</v>
      </c>
      <c r="Z506" s="17">
        <v>0</v>
      </c>
      <c r="AA506" s="22">
        <v>3952478.26</v>
      </c>
      <c r="AB506" s="16">
        <v>3511788.71</v>
      </c>
      <c r="AC506" s="17">
        <v>3952478.26</v>
      </c>
      <c r="AD506" s="17">
        <v>0</v>
      </c>
      <c r="AE506" s="3"/>
      <c r="AF506" s="1" t="s">
        <v>1306</v>
      </c>
      <c r="AG506" s="1">
        <v>3511788.71</v>
      </c>
    </row>
    <row r="507" spans="2:33" ht="30">
      <c r="B507" s="2" t="s">
        <v>1802</v>
      </c>
      <c r="C507" s="1" t="s">
        <v>1309</v>
      </c>
      <c r="D507" s="1" t="s">
        <v>33</v>
      </c>
      <c r="E507" s="1" t="s">
        <v>154</v>
      </c>
      <c r="F507" s="1" t="s">
        <v>155</v>
      </c>
      <c r="G507" s="1" t="s">
        <v>138</v>
      </c>
      <c r="I507" s="1" t="s">
        <v>705</v>
      </c>
      <c r="J507" s="1" t="s">
        <v>706</v>
      </c>
      <c r="K507" s="17">
        <v>11770.3</v>
      </c>
      <c r="L507" s="17">
        <v>0</v>
      </c>
      <c r="M507" s="17">
        <v>10.039999999999999</v>
      </c>
      <c r="N507" s="17">
        <v>354521.67</v>
      </c>
      <c r="O50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354521.43599999993</v>
      </c>
      <c r="P507" s="17">
        <f>Таблица82343[[#This Row],[Начисленовзносов  расчетное]]-Таблица82343[[#This Row],[Начислено взносов по отчету УК, руб,]]</f>
        <v>-0.23400000005494803</v>
      </c>
      <c r="Q507" s="49">
        <v>352727.12</v>
      </c>
      <c r="R507" s="22">
        <f>Таблица82343[[#This Row],[ПОСТУПИЛО ВЗНОСОВ ПО БАНКОВСКОЙ ВЫПИСКЕ]]-Таблица82343[[#This Row],[Оплачено пени, руб,]]</f>
        <v>352190.44</v>
      </c>
      <c r="S507" s="17">
        <f t="shared" si="8"/>
        <v>10806.489999999982</v>
      </c>
      <c r="T507" s="17">
        <v>9011.94</v>
      </c>
      <c r="U507" s="17">
        <v>536.67999999999995</v>
      </c>
      <c r="V507" s="49">
        <v>5071.2700000000004</v>
      </c>
      <c r="W507" s="17">
        <v>0</v>
      </c>
      <c r="X507" s="17">
        <v>0</v>
      </c>
      <c r="Y507" s="17">
        <v>0</v>
      </c>
      <c r="Z507" s="17">
        <v>0</v>
      </c>
      <c r="AA507" s="22">
        <v>4364704.12</v>
      </c>
      <c r="AB507" s="16">
        <v>4006905.73</v>
      </c>
      <c r="AC507" s="17">
        <v>4364704.12</v>
      </c>
      <c r="AD507" s="17">
        <v>0</v>
      </c>
      <c r="AE507" s="3"/>
      <c r="AF507" s="1" t="s">
        <v>1309</v>
      </c>
      <c r="AG507" s="1">
        <v>4006905.73</v>
      </c>
    </row>
    <row r="508" spans="2:33" ht="30">
      <c r="B508" s="2" t="s">
        <v>1802</v>
      </c>
      <c r="C508" s="1" t="s">
        <v>1310</v>
      </c>
      <c r="D508" s="1" t="s">
        <v>33</v>
      </c>
      <c r="E508" s="1" t="s">
        <v>967</v>
      </c>
      <c r="F508" s="1" t="s">
        <v>968</v>
      </c>
      <c r="G508" s="1" t="s">
        <v>335</v>
      </c>
      <c r="I508" s="1" t="s">
        <v>969</v>
      </c>
      <c r="J508" s="1" t="s">
        <v>970</v>
      </c>
      <c r="K508" s="17">
        <v>11495.1</v>
      </c>
      <c r="L508" s="17">
        <v>397.8</v>
      </c>
      <c r="M508" s="17">
        <v>10.039999999999999</v>
      </c>
      <c r="N508" s="17">
        <v>358214.13</v>
      </c>
      <c r="O50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358214.14799999993</v>
      </c>
      <c r="P508" s="17">
        <f>Таблица82343[[#This Row],[Начисленовзносов  расчетное]]-Таблица82343[[#This Row],[Начислено взносов по отчету УК, руб,]]</f>
        <v>1.7999999923631549E-2</v>
      </c>
      <c r="Q508" s="49">
        <v>357911.91</v>
      </c>
      <c r="R508" s="22">
        <f>Таблица82343[[#This Row],[ПОСТУПИЛО ВЗНОСОВ ПО БАНКОВСКОЙ ВЫПИСКЕ]]-Таблица82343[[#This Row],[Оплачено пени, руб,]]</f>
        <v>357325.1</v>
      </c>
      <c r="S508" s="17">
        <f t="shared" si="8"/>
        <v>3033.510000000028</v>
      </c>
      <c r="T508" s="17">
        <v>2731.29</v>
      </c>
      <c r="U508" s="17">
        <v>586.80999999999995</v>
      </c>
      <c r="V508" s="49">
        <v>16115.33</v>
      </c>
      <c r="W508" s="17">
        <v>0</v>
      </c>
      <c r="X508" s="17">
        <v>0</v>
      </c>
      <c r="Y508" s="17">
        <v>0</v>
      </c>
      <c r="Z508" s="17">
        <v>0</v>
      </c>
      <c r="AA508" s="22">
        <v>11958272.58</v>
      </c>
      <c r="AB508" s="16">
        <v>11584245.34</v>
      </c>
      <c r="AC508" s="17">
        <v>11958272.58</v>
      </c>
      <c r="AD508" s="17">
        <v>0</v>
      </c>
      <c r="AE508" s="3"/>
      <c r="AF508" s="1" t="s">
        <v>1310</v>
      </c>
      <c r="AG508" s="1">
        <v>11584245.34</v>
      </c>
    </row>
    <row r="509" spans="2:33" ht="30">
      <c r="B509" s="2" t="s">
        <v>1802</v>
      </c>
      <c r="C509" s="1" t="s">
        <v>1311</v>
      </c>
      <c r="D509" s="1" t="s">
        <v>33</v>
      </c>
      <c r="E509" s="1" t="s">
        <v>450</v>
      </c>
      <c r="F509" s="1" t="s">
        <v>451</v>
      </c>
      <c r="G509" s="1" t="s">
        <v>270</v>
      </c>
      <c r="I509" s="1" t="s">
        <v>195</v>
      </c>
      <c r="J509" s="1" t="s">
        <v>51</v>
      </c>
      <c r="K509" s="17">
        <v>3304</v>
      </c>
      <c r="L509" s="17">
        <v>108.2</v>
      </c>
      <c r="M509" s="17">
        <v>9.66</v>
      </c>
      <c r="N509" s="146">
        <v>98885.49</v>
      </c>
      <c r="O50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98885.555999999982</v>
      </c>
      <c r="P509" s="17">
        <f>Таблица82343[[#This Row],[Начисленовзносов  расчетное]]-Таблица82343[[#This Row],[Начислено взносов по отчету УК, руб,]]</f>
        <v>6.5999999977066182E-2</v>
      </c>
      <c r="Q509" s="49">
        <v>89077.63</v>
      </c>
      <c r="R509" s="22">
        <f>Таблица82343[[#This Row],[ПОСТУПИЛО ВЗНОСОВ ПО БАНКОВСКОЙ ВЫПИСКЕ]]-Таблица82343[[#This Row],[Оплачено пени, руб,]]</f>
        <v>88994.63</v>
      </c>
      <c r="S509" s="17">
        <f t="shared" si="8"/>
        <v>15286.94</v>
      </c>
      <c r="T509" s="146">
        <v>5479.08</v>
      </c>
      <c r="U509" s="147">
        <v>83</v>
      </c>
      <c r="V509" s="17">
        <v>1953.45</v>
      </c>
      <c r="W509" s="17">
        <v>0</v>
      </c>
      <c r="X509" s="17">
        <v>0</v>
      </c>
      <c r="Y509" s="17">
        <v>0</v>
      </c>
      <c r="Z509" s="17">
        <v>0</v>
      </c>
      <c r="AA509" s="22">
        <v>1649770.22</v>
      </c>
      <c r="AB509" s="16">
        <v>1558739.14</v>
      </c>
      <c r="AC509" s="17">
        <v>1649770.22</v>
      </c>
      <c r="AD509" s="17">
        <v>0</v>
      </c>
      <c r="AE509" s="3"/>
      <c r="AF509" s="1" t="s">
        <v>1311</v>
      </c>
      <c r="AG509" s="1">
        <v>1558739.14</v>
      </c>
    </row>
    <row r="510" spans="2:33" ht="30">
      <c r="B510" s="2" t="s">
        <v>1802</v>
      </c>
      <c r="C510" s="1" t="s">
        <v>1312</v>
      </c>
      <c r="D510" s="1" t="s">
        <v>33</v>
      </c>
      <c r="E510" s="1" t="s">
        <v>1313</v>
      </c>
      <c r="F510" s="1" t="s">
        <v>1314</v>
      </c>
      <c r="G510" s="1" t="s">
        <v>383</v>
      </c>
      <c r="I510" s="1" t="s">
        <v>1105</v>
      </c>
      <c r="J510" s="1" t="s">
        <v>1106</v>
      </c>
      <c r="K510" s="17">
        <v>11155.9</v>
      </c>
      <c r="L510" s="17">
        <v>1090.5</v>
      </c>
      <c r="M510" s="17">
        <v>10.039999999999999</v>
      </c>
      <c r="N510" s="17">
        <v>368861.67</v>
      </c>
      <c r="O5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368861.56799999991</v>
      </c>
      <c r="P510" s="17">
        <f>Таблица82343[[#This Row],[Начисленовзносов  расчетное]]-Таблица82343[[#This Row],[Начислено взносов по отчету УК, руб,]]</f>
        <v>-0.10200000007171184</v>
      </c>
      <c r="Q510" s="17">
        <v>338056.05</v>
      </c>
      <c r="R510" s="22">
        <f>Таблица82343[[#This Row],[ПОСТУПИЛО ВЗНОСОВ ПО БАНКОВСКОЙ ВЫПИСКЕ]]-Таблица82343[[#This Row],[Оплачено пени, руб,]]</f>
        <v>336440.56</v>
      </c>
      <c r="S510" s="17">
        <f t="shared" si="8"/>
        <v>32175.619999999984</v>
      </c>
      <c r="T510" s="17">
        <v>1370</v>
      </c>
      <c r="U510" s="17">
        <v>1615.49</v>
      </c>
      <c r="V510" s="17">
        <v>26830.240000000002</v>
      </c>
      <c r="W510" s="17">
        <v>0</v>
      </c>
      <c r="X510" s="17">
        <v>0</v>
      </c>
      <c r="Y510" s="17">
        <v>0</v>
      </c>
      <c r="Z510" s="17">
        <v>0</v>
      </c>
      <c r="AA510" s="22">
        <v>11081634.159999998</v>
      </c>
      <c r="AB510" s="16">
        <v>10716747.869999999</v>
      </c>
      <c r="AC510" s="17">
        <v>11081634.16</v>
      </c>
      <c r="AD510" s="17">
        <v>0</v>
      </c>
      <c r="AE510" s="3"/>
      <c r="AF510" s="1" t="s">
        <v>1312</v>
      </c>
      <c r="AG510" s="1">
        <v>10716747.869999999</v>
      </c>
    </row>
    <row r="511" spans="2:33" ht="30">
      <c r="B511" s="2" t="s">
        <v>1802</v>
      </c>
      <c r="C511" s="1" t="s">
        <v>1315</v>
      </c>
      <c r="D511" s="1" t="s">
        <v>827</v>
      </c>
      <c r="E511" s="1" t="s">
        <v>828</v>
      </c>
      <c r="F511" s="1" t="s">
        <v>829</v>
      </c>
      <c r="G511" s="1" t="s">
        <v>1069</v>
      </c>
      <c r="I511" s="1" t="s">
        <v>1181</v>
      </c>
      <c r="J511" s="1" t="s">
        <v>831</v>
      </c>
      <c r="K511" s="17">
        <v>12356.7</v>
      </c>
      <c r="L511" s="17">
        <v>0</v>
      </c>
      <c r="M511" s="17">
        <v>10.040001780410627</v>
      </c>
      <c r="N511" s="17">
        <v>372195.93</v>
      </c>
      <c r="O5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372183.87000000005</v>
      </c>
      <c r="P511" s="17">
        <f>Таблица82343[[#This Row],[Начисленовзносов  расчетное]]-Таблица82343[[#This Row],[Начислено взносов по отчету УК, руб,]]</f>
        <v>-12.059999999939464</v>
      </c>
      <c r="Q511" s="17">
        <v>806420.97</v>
      </c>
      <c r="R511" s="22">
        <f>Таблица82343[[#This Row],[ПОСТУПИЛО ВЗНОСОВ ПО БАНКОВСКОЙ ВЫПИСКЕ]]-Таблица82343[[#This Row],[Оплачено пени, руб,]]</f>
        <v>802283.03999999992</v>
      </c>
      <c r="S511" s="17">
        <f t="shared" si="8"/>
        <v>-429608.61999999994</v>
      </c>
      <c r="T511" s="17">
        <v>4616.42</v>
      </c>
      <c r="U511" s="17">
        <v>4137.93</v>
      </c>
      <c r="V511" s="17">
        <v>0</v>
      </c>
      <c r="W511" s="17">
        <v>0</v>
      </c>
      <c r="X511" s="17">
        <v>0</v>
      </c>
      <c r="Y511" s="17">
        <v>0</v>
      </c>
      <c r="Z511" s="17">
        <v>0</v>
      </c>
      <c r="AA511" s="22">
        <v>9837701.7100000009</v>
      </c>
      <c r="AB511" s="16">
        <v>9031280.7400000002</v>
      </c>
      <c r="AC511" s="17">
        <v>9837701.7100000009</v>
      </c>
      <c r="AD511" s="17">
        <v>0</v>
      </c>
      <c r="AE511" s="3" t="s">
        <v>661</v>
      </c>
      <c r="AF511" s="1" t="s">
        <v>1315</v>
      </c>
      <c r="AG511" s="1">
        <v>9031280.7400000002</v>
      </c>
    </row>
    <row r="512" spans="2:33" ht="30">
      <c r="B512" s="2" t="s">
        <v>1802</v>
      </c>
      <c r="C512" s="1" t="s">
        <v>1316</v>
      </c>
      <c r="D512" s="1" t="s">
        <v>33</v>
      </c>
      <c r="E512" s="1" t="s">
        <v>202</v>
      </c>
      <c r="F512" s="1" t="s">
        <v>203</v>
      </c>
      <c r="G512" s="1" t="s">
        <v>1317</v>
      </c>
      <c r="I512" s="1" t="s">
        <v>1105</v>
      </c>
      <c r="J512" s="1" t="s">
        <v>1106</v>
      </c>
      <c r="K512" s="17">
        <v>11492.3</v>
      </c>
      <c r="L512" s="17">
        <v>870</v>
      </c>
      <c r="M512" s="17">
        <v>10.039999999999999</v>
      </c>
      <c r="N512" s="17">
        <v>371868.17</v>
      </c>
      <c r="O5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372352.47599999991</v>
      </c>
      <c r="P512" s="17">
        <f>Таблица82343[[#This Row],[Начисленовзносов  расчетное]]-Таблица82343[[#This Row],[Начислено взносов по отчету УК, руб,]]</f>
        <v>484.3059999999241</v>
      </c>
      <c r="Q512" s="17">
        <v>387435.22</v>
      </c>
      <c r="R512" s="22">
        <f>Таблица82343[[#This Row],[ПОСТУПИЛО ВЗНОСОВ ПО БАНКОВСКОЙ ВЫПИСКЕ]]-Таблица82343[[#This Row],[Оплачено пени, руб,]]</f>
        <v>383893.64999999997</v>
      </c>
      <c r="S512" s="17">
        <f t="shared" si="8"/>
        <v>-11144.019999999982</v>
      </c>
      <c r="T512" s="17">
        <v>4423.03</v>
      </c>
      <c r="U512" s="17">
        <v>3541.57</v>
      </c>
      <c r="V512" s="17">
        <v>28509.06</v>
      </c>
      <c r="W512" s="17">
        <v>0</v>
      </c>
      <c r="X512" s="17">
        <v>0</v>
      </c>
      <c r="Y512" s="17">
        <v>0</v>
      </c>
      <c r="Z512" s="17">
        <v>0</v>
      </c>
      <c r="AA512" s="22">
        <v>11795729.819999998</v>
      </c>
      <c r="AB512" s="16">
        <v>11379785.539999999</v>
      </c>
      <c r="AC512" s="17">
        <v>11795729.82</v>
      </c>
      <c r="AD512" s="17">
        <v>0</v>
      </c>
      <c r="AE512" s="3" t="s">
        <v>1822</v>
      </c>
      <c r="AF512" s="1" t="s">
        <v>1316</v>
      </c>
      <c r="AG512" s="1">
        <v>11379785.539999999</v>
      </c>
    </row>
    <row r="513" spans="2:33" ht="30">
      <c r="B513" s="2" t="s">
        <v>1802</v>
      </c>
      <c r="C513" s="1" t="s">
        <v>1319</v>
      </c>
      <c r="D513" s="1" t="s">
        <v>33</v>
      </c>
      <c r="E513" s="1" t="s">
        <v>208</v>
      </c>
      <c r="F513" s="1" t="s">
        <v>209</v>
      </c>
      <c r="G513" s="1" t="s">
        <v>1320</v>
      </c>
      <c r="I513" s="1" t="s">
        <v>572</v>
      </c>
      <c r="J513" s="1" t="s">
        <v>573</v>
      </c>
      <c r="K513" s="17">
        <v>13622.59</v>
      </c>
      <c r="L513" s="17">
        <v>40.299999999999997</v>
      </c>
      <c r="M513" s="17">
        <v>10.039999999999999</v>
      </c>
      <c r="N513" s="17">
        <v>411526.26</v>
      </c>
      <c r="O51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411526.24679999996</v>
      </c>
      <c r="P513" s="17">
        <f>Таблица82343[[#This Row],[Начисленовзносов  расчетное]]-Таблица82343[[#This Row],[Начислено взносов по отчету УК, руб,]]</f>
        <v>-1.3200000044889748E-2</v>
      </c>
      <c r="Q513" s="17">
        <v>634285.68999999994</v>
      </c>
      <c r="R513" s="22">
        <f>Таблица82343[[#This Row],[ПОСТУПИЛО ВЗНОСОВ ПО БАНКОВСКОЙ ВЫПИСКЕ]]-Таблица82343[[#This Row],[Оплачено пени, руб,]]</f>
        <v>617653.86</v>
      </c>
      <c r="S513" s="17">
        <f t="shared" si="8"/>
        <v>-221130.94999999995</v>
      </c>
      <c r="T513" s="160">
        <v>1628.48</v>
      </c>
      <c r="U513" s="160">
        <v>16631.830000000002</v>
      </c>
      <c r="V513" s="160">
        <v>0</v>
      </c>
      <c r="W513" s="160"/>
      <c r="X513" s="17">
        <v>0</v>
      </c>
      <c r="Y513" s="17">
        <v>0</v>
      </c>
      <c r="Z513" s="17">
        <v>0</v>
      </c>
      <c r="AA513" s="22">
        <v>14207642.309999999</v>
      </c>
      <c r="AB513" s="16">
        <v>13573356.619999999</v>
      </c>
      <c r="AC513" s="17">
        <v>14207642.310000001</v>
      </c>
      <c r="AD513" s="17">
        <v>0</v>
      </c>
      <c r="AE513" s="3"/>
      <c r="AF513" s="1" t="s">
        <v>1319</v>
      </c>
      <c r="AG513" s="1">
        <v>13573356.619999999</v>
      </c>
    </row>
    <row r="514" spans="2:33" ht="30">
      <c r="B514" s="2" t="s">
        <v>1802</v>
      </c>
      <c r="C514" s="1" t="s">
        <v>1321</v>
      </c>
      <c r="D514" s="1" t="s">
        <v>33</v>
      </c>
      <c r="E514" s="1" t="s">
        <v>563</v>
      </c>
      <c r="F514" s="1" t="s">
        <v>564</v>
      </c>
      <c r="G514" s="1" t="s">
        <v>1052</v>
      </c>
      <c r="I514" s="1" t="s">
        <v>238</v>
      </c>
      <c r="J514" s="1" t="s">
        <v>239</v>
      </c>
      <c r="K514" s="17">
        <v>11584.35</v>
      </c>
      <c r="L514" s="17">
        <v>1019.1</v>
      </c>
      <c r="M514" s="17">
        <v>10.039999999999999</v>
      </c>
      <c r="N514" s="44">
        <v>379797.87</v>
      </c>
      <c r="O5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379615.91400000005</v>
      </c>
      <c r="P514" s="17">
        <f>Таблица82343[[#This Row],[Начисленовзносов  расчетное]]-Таблица82343[[#This Row],[Начислено взносов по отчету УК, руб,]]</f>
        <v>-181.95599999994738</v>
      </c>
      <c r="Q514" s="17">
        <v>399163.42</v>
      </c>
      <c r="R514" s="22">
        <f>Таблица82343[[#This Row],[ПОСТУПИЛО ВЗНОСОВ ПО БАНКОВСКОЙ ВЫПИСКЕ]]-Таблица82343[[#This Row],[Оплачено пени, руб,]]</f>
        <v>398810.26999999996</v>
      </c>
      <c r="S514" s="17">
        <f t="shared" si="8"/>
        <v>-17817.149999999965</v>
      </c>
      <c r="T514" s="44">
        <v>1548.4</v>
      </c>
      <c r="U514" s="47">
        <v>353.15</v>
      </c>
      <c r="V514" s="17">
        <v>0</v>
      </c>
      <c r="W514" s="17">
        <v>0</v>
      </c>
      <c r="X514" s="17">
        <v>0</v>
      </c>
      <c r="Y514" s="17">
        <v>0</v>
      </c>
      <c r="Z514" s="17">
        <v>0</v>
      </c>
      <c r="AA514" s="22">
        <v>4697225.22</v>
      </c>
      <c r="AB514" s="16">
        <v>4298061.8</v>
      </c>
      <c r="AC514" s="17">
        <v>4697225.22</v>
      </c>
      <c r="AD514" s="17">
        <v>0</v>
      </c>
      <c r="AE514" s="3"/>
      <c r="AF514" s="1" t="s">
        <v>1321</v>
      </c>
      <c r="AG514" s="1">
        <v>4298061.8</v>
      </c>
    </row>
    <row r="515" spans="2:33" ht="30">
      <c r="B515" s="2" t="s">
        <v>1802</v>
      </c>
      <c r="C515" s="1" t="s">
        <v>1322</v>
      </c>
      <c r="D515" s="1" t="s">
        <v>83</v>
      </c>
      <c r="E515" s="1" t="s">
        <v>385</v>
      </c>
      <c r="F515" s="1" t="s">
        <v>224</v>
      </c>
      <c r="G515" s="1" t="s">
        <v>792</v>
      </c>
      <c r="I515" s="1" t="s">
        <v>180</v>
      </c>
      <c r="J515" s="1" t="s">
        <v>181</v>
      </c>
      <c r="K515" s="17">
        <v>13364.8</v>
      </c>
      <c r="L515" s="17">
        <v>0</v>
      </c>
      <c r="M515" s="17">
        <v>9.66</v>
      </c>
      <c r="N515" s="17">
        <v>387311.97</v>
      </c>
      <c r="O5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387311.90399999992</v>
      </c>
      <c r="P515" s="17">
        <f>Таблица82343[[#This Row],[Начисленовзносов  расчетное]]-Таблица82343[[#This Row],[Начислено взносов по отчету УК, руб,]]</f>
        <v>-6.6000000049825758E-2</v>
      </c>
      <c r="Q515" s="17">
        <v>361248.63</v>
      </c>
      <c r="R515" s="22">
        <f>Таблица82343[[#This Row],[ПОСТУПИЛО ВЗНОСОВ ПО БАНКОВСКОЙ ВЫПИСКЕ]]-Таблица82343[[#This Row],[Оплачено пени, руб,]]</f>
        <v>361248.63</v>
      </c>
      <c r="S515" s="17">
        <f t="shared" si="8"/>
        <v>41491.899999999965</v>
      </c>
      <c r="T515" s="17">
        <v>15428.56</v>
      </c>
      <c r="U515" s="17">
        <v>0</v>
      </c>
      <c r="V515" s="17">
        <v>4973.3</v>
      </c>
      <c r="W515" s="17">
        <v>0</v>
      </c>
      <c r="X515" s="17">
        <v>0</v>
      </c>
      <c r="Y515" s="17">
        <v>0</v>
      </c>
      <c r="Z515" s="17">
        <v>0</v>
      </c>
      <c r="AA515" s="22">
        <v>4315295</v>
      </c>
      <c r="AB515" s="16">
        <v>3949073.07</v>
      </c>
      <c r="AC515" s="17">
        <v>4315295</v>
      </c>
      <c r="AD515" s="17">
        <v>0</v>
      </c>
      <c r="AE515" s="3"/>
      <c r="AF515" s="1" t="s">
        <v>1322</v>
      </c>
      <c r="AG515" s="1">
        <v>3949073.07</v>
      </c>
    </row>
    <row r="516" spans="2:33" ht="30">
      <c r="B516" s="2" t="s">
        <v>1802</v>
      </c>
      <c r="C516" s="1" t="s">
        <v>1323</v>
      </c>
      <c r="D516" s="1" t="s">
        <v>33</v>
      </c>
      <c r="E516" s="1" t="s">
        <v>1003</v>
      </c>
      <c r="F516" s="1" t="s">
        <v>1004</v>
      </c>
      <c r="G516" s="1" t="s">
        <v>156</v>
      </c>
      <c r="I516" s="1" t="s">
        <v>1219</v>
      </c>
      <c r="J516" s="1" t="s">
        <v>1220</v>
      </c>
      <c r="K516" s="44">
        <v>12963.2</v>
      </c>
      <c r="L516" s="44">
        <v>1230.5999999999999</v>
      </c>
      <c r="M516" s="17">
        <v>10.039999999999999</v>
      </c>
      <c r="N516" s="44">
        <v>427517.26</v>
      </c>
      <c r="O5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427517.25599999999</v>
      </c>
      <c r="P516" s="17">
        <f>Таблица82343[[#This Row],[Начисленовзносов  расчетное]]-Таблица82343[[#This Row],[Начислено взносов по отчету УК, руб,]]</f>
        <v>-4.0000000153668225E-3</v>
      </c>
      <c r="Q516" s="17">
        <v>460072.7</v>
      </c>
      <c r="R516" s="22">
        <f>Таблица82343[[#This Row],[ПОСТУПИЛО ВЗНОСОВ ПО БАНКОВСКОЙ ВЫПИСКЕ]]-Таблица82343[[#This Row],[Оплачено пени, руб,]]</f>
        <v>458210.52</v>
      </c>
      <c r="S516" s="17">
        <f t="shared" si="8"/>
        <v>-30693.260000000009</v>
      </c>
      <c r="T516" s="44">
        <v>1862.18</v>
      </c>
      <c r="U516" s="47">
        <v>1862.18</v>
      </c>
      <c r="V516" s="17">
        <v>118094.93</v>
      </c>
      <c r="W516" s="17">
        <v>0</v>
      </c>
      <c r="X516" s="17">
        <v>0</v>
      </c>
      <c r="Y516" s="17">
        <v>0</v>
      </c>
      <c r="Z516" s="17">
        <v>0</v>
      </c>
      <c r="AA516" s="22">
        <v>16292168.25</v>
      </c>
      <c r="AB516" s="16">
        <v>15714000.619999999</v>
      </c>
      <c r="AC516" s="17">
        <v>16292168.25</v>
      </c>
      <c r="AD516" s="17">
        <v>0</v>
      </c>
      <c r="AE516" s="3"/>
      <c r="AF516" s="1" t="s">
        <v>1323</v>
      </c>
      <c r="AG516" s="1">
        <v>15714000.619999999</v>
      </c>
    </row>
    <row r="517" spans="2:33" ht="30">
      <c r="B517" s="2" t="s">
        <v>1802</v>
      </c>
      <c r="C517" s="1" t="s">
        <v>1324</v>
      </c>
      <c r="D517" s="1" t="s">
        <v>33</v>
      </c>
      <c r="E517" s="1" t="s">
        <v>1325</v>
      </c>
      <c r="F517" s="1" t="s">
        <v>1326</v>
      </c>
      <c r="G517" s="1" t="s">
        <v>1069</v>
      </c>
      <c r="I517" s="1" t="s">
        <v>1327</v>
      </c>
      <c r="J517" s="1" t="s">
        <v>1328</v>
      </c>
      <c r="K517" s="17">
        <v>12658.6</v>
      </c>
      <c r="L517" s="17">
        <v>489.2</v>
      </c>
      <c r="M517" s="17">
        <v>10.039999999999999</v>
      </c>
      <c r="N517" s="17">
        <v>396011.88</v>
      </c>
      <c r="O5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396011.73599999998</v>
      </c>
      <c r="P517" s="17">
        <f>Таблица82343[[#This Row],[Начисленовзносов  расчетное]]-Таблица82343[[#This Row],[Начислено взносов по отчету УК, руб,]]</f>
        <v>-0.14400000002933666</v>
      </c>
      <c r="Q517" s="17">
        <v>552617.55000000005</v>
      </c>
      <c r="R517" s="22">
        <f>Таблица82343[[#This Row],[ПОСТУПИЛО ВЗНОСОВ ПО БАНКОВСКОЙ ВЫПИСКЕ]]-Таблица82343[[#This Row],[Оплачено пени, руб,]]</f>
        <v>521205.16000000003</v>
      </c>
      <c r="S517" s="17">
        <f t="shared" si="8"/>
        <v>-139127.18000000002</v>
      </c>
      <c r="T517" s="17">
        <v>17478.490000000002</v>
      </c>
      <c r="U517" s="17">
        <v>31412.39</v>
      </c>
      <c r="V517" s="17">
        <v>0</v>
      </c>
      <c r="W517" s="17">
        <v>0</v>
      </c>
      <c r="X517" s="17">
        <v>0</v>
      </c>
      <c r="Y517" s="17">
        <v>0</v>
      </c>
      <c r="Z517" s="17">
        <v>0</v>
      </c>
      <c r="AA517" s="22">
        <v>8298060.2299999995</v>
      </c>
      <c r="AB517" s="16">
        <v>7745442.6799999997</v>
      </c>
      <c r="AC517" s="17">
        <v>8298060.2300000004</v>
      </c>
      <c r="AD517" s="17">
        <v>0</v>
      </c>
      <c r="AE517" s="3"/>
      <c r="AF517" s="1" t="s">
        <v>1324</v>
      </c>
      <c r="AG517" s="1">
        <v>7745442.6799999997</v>
      </c>
    </row>
    <row r="518" spans="2:33" ht="45">
      <c r="B518" s="2" t="s">
        <v>1802</v>
      </c>
      <c r="C518" s="1" t="s">
        <v>1329</v>
      </c>
      <c r="D518" s="1" t="s">
        <v>33</v>
      </c>
      <c r="E518" s="1" t="s">
        <v>342</v>
      </c>
      <c r="F518" s="1" t="s">
        <v>343</v>
      </c>
      <c r="G518" s="1" t="s">
        <v>1330</v>
      </c>
      <c r="I518" s="1" t="s">
        <v>349</v>
      </c>
      <c r="J518" s="1" t="s">
        <v>350</v>
      </c>
      <c r="K518" s="17">
        <v>8453.9</v>
      </c>
      <c r="L518" s="17">
        <v>2604.9</v>
      </c>
      <c r="M518" s="17">
        <v>10.039999999999999</v>
      </c>
      <c r="N518" s="17">
        <v>332650.92</v>
      </c>
      <c r="O5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333091.05599999992</v>
      </c>
      <c r="P518" s="17">
        <f>Таблица82343[[#This Row],[Начисленовзносов  расчетное]]-Таблица82343[[#This Row],[Начислено взносов по отчету УК, руб,]]</f>
        <v>440.1359999999404</v>
      </c>
      <c r="Q518" s="17">
        <v>324823.51</v>
      </c>
      <c r="R518" s="22">
        <f>Таблица82343[[#This Row],[ПОСТУПИЛО ВЗНОСОВ ПО БАНКОВСКОЙ ВЫПИСКЕ]]-Таблица82343[[#This Row],[Оплачено пени, руб,]]</f>
        <v>324271.52</v>
      </c>
      <c r="S518" s="17">
        <f t="shared" si="8"/>
        <v>67126.129999999961</v>
      </c>
      <c r="T518" s="17">
        <v>59298.720000000001</v>
      </c>
      <c r="U518" s="17">
        <v>551.99</v>
      </c>
      <c r="V518" s="17">
        <v>0</v>
      </c>
      <c r="W518" s="17">
        <v>0</v>
      </c>
      <c r="X518" s="17">
        <v>0</v>
      </c>
      <c r="Y518" s="17">
        <v>0</v>
      </c>
      <c r="Z518" s="17">
        <v>0</v>
      </c>
      <c r="AA518" s="22">
        <v>1360140.31</v>
      </c>
      <c r="AB518" s="16">
        <v>1035316.8</v>
      </c>
      <c r="AC518" s="17">
        <v>1360140.31</v>
      </c>
      <c r="AD518" s="17">
        <v>0</v>
      </c>
      <c r="AE518" s="3"/>
      <c r="AF518" s="1" t="s">
        <v>1329</v>
      </c>
      <c r="AG518" s="1">
        <v>1035316.8</v>
      </c>
    </row>
    <row r="519" spans="2:33" ht="30">
      <c r="B519" s="2" t="s">
        <v>1802</v>
      </c>
      <c r="C519" s="1" t="s">
        <v>1331</v>
      </c>
      <c r="D519" s="1" t="s">
        <v>33</v>
      </c>
      <c r="E519" s="1" t="s">
        <v>41</v>
      </c>
      <c r="F519" s="1" t="s">
        <v>42</v>
      </c>
      <c r="G519" s="1" t="s">
        <v>1063</v>
      </c>
      <c r="I519" s="1" t="s">
        <v>195</v>
      </c>
      <c r="J519" s="1" t="s">
        <v>51</v>
      </c>
      <c r="K519" s="17">
        <v>2954.5</v>
      </c>
      <c r="L519" s="17">
        <v>1027.9000000000001</v>
      </c>
      <c r="M519" s="17">
        <v>9.66</v>
      </c>
      <c r="N519" s="17">
        <v>115409.97</v>
      </c>
      <c r="O5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115409.952</v>
      </c>
      <c r="P519" s="17">
        <f>Таблица82343[[#This Row],[Начисленовзносов  расчетное]]-Таблица82343[[#This Row],[Начислено взносов по отчету УК, руб,]]</f>
        <v>-1.7999999996391125E-2</v>
      </c>
      <c r="Q519" s="49">
        <v>101758.79</v>
      </c>
      <c r="R519" s="22">
        <f>Таблица82343[[#This Row],[ПОСТУПИЛО ВЗНОСОВ ПО БАНКОВСКОЙ ВЫПИСКЕ]]-Таблица82343[[#This Row],[Оплачено пени, руб,]]</f>
        <v>101684.51999999999</v>
      </c>
      <c r="S519" s="17">
        <f t="shared" si="8"/>
        <v>18355.350000000009</v>
      </c>
      <c r="T519" s="17">
        <v>4704.17</v>
      </c>
      <c r="U519" s="17">
        <v>74.27</v>
      </c>
      <c r="V519" s="17">
        <v>4311.7700000000004</v>
      </c>
      <c r="W519" s="17">
        <v>0</v>
      </c>
      <c r="X519" s="17">
        <v>0</v>
      </c>
      <c r="Y519" s="17">
        <v>0</v>
      </c>
      <c r="Z519" s="17">
        <v>0</v>
      </c>
      <c r="AA519" s="22">
        <v>3564360.25</v>
      </c>
      <c r="AB519" s="16">
        <v>3458289.69</v>
      </c>
      <c r="AC519" s="17">
        <v>3564360.25</v>
      </c>
      <c r="AD519" s="17">
        <v>0</v>
      </c>
      <c r="AE519" s="3"/>
      <c r="AF519" s="1" t="s">
        <v>1331</v>
      </c>
      <c r="AG519" s="1">
        <v>3458289.69</v>
      </c>
    </row>
    <row r="520" spans="2:33" ht="30">
      <c r="B520" s="2" t="s">
        <v>1802</v>
      </c>
      <c r="C520" s="1" t="s">
        <v>1332</v>
      </c>
      <c r="D520" s="1" t="s">
        <v>33</v>
      </c>
      <c r="E520" s="1" t="s">
        <v>765</v>
      </c>
      <c r="F520" s="1" t="s">
        <v>766</v>
      </c>
      <c r="G520" s="1" t="s">
        <v>111</v>
      </c>
      <c r="I520" s="1" t="s">
        <v>195</v>
      </c>
      <c r="J520" s="1" t="s">
        <v>51</v>
      </c>
      <c r="K520" s="17">
        <v>4116.8999999999996</v>
      </c>
      <c r="L520" s="17">
        <v>0</v>
      </c>
      <c r="M520" s="17">
        <v>9.66</v>
      </c>
      <c r="N520" s="146">
        <v>119307.63</v>
      </c>
      <c r="O5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119307.76199999999</v>
      </c>
      <c r="P520" s="17">
        <f>Таблица82343[[#This Row],[Начисленовзносов  расчетное]]-Таблица82343[[#This Row],[Начислено взносов по отчету УК, руб,]]</f>
        <v>0.13199999998323619</v>
      </c>
      <c r="Q520" s="17">
        <v>127394.65</v>
      </c>
      <c r="R520" s="22">
        <f>Таблица82343[[#This Row],[ПОСТУПИЛО ВЗНОСОВ ПО БАНКОВСКОЙ ВЫПИСКЕ]]-Таблица82343[[#This Row],[Оплачено пени, руб,]]</f>
        <v>127055.37999999999</v>
      </c>
      <c r="S520" s="17">
        <f t="shared" si="8"/>
        <v>-2420.2299999999855</v>
      </c>
      <c r="T520" s="146">
        <v>5666.79</v>
      </c>
      <c r="U520" s="147">
        <v>339.27</v>
      </c>
      <c r="V520" s="17">
        <v>0</v>
      </c>
      <c r="W520" s="17">
        <v>0</v>
      </c>
      <c r="X520" s="17">
        <v>0</v>
      </c>
      <c r="Y520" s="17">
        <v>0</v>
      </c>
      <c r="Z520" s="17">
        <v>0</v>
      </c>
      <c r="AA520" s="22">
        <v>463306.52</v>
      </c>
      <c r="AB520" s="16">
        <v>335911.87</v>
      </c>
      <c r="AC520" s="17">
        <v>463306.52</v>
      </c>
      <c r="AD520" s="17">
        <v>0</v>
      </c>
      <c r="AE520" s="3"/>
      <c r="AF520" s="1" t="s">
        <v>1332</v>
      </c>
      <c r="AG520" s="1">
        <v>335911.87</v>
      </c>
    </row>
    <row r="521" spans="2:33" ht="30">
      <c r="B521" s="2" t="s">
        <v>1802</v>
      </c>
      <c r="C521" s="1" t="s">
        <v>1333</v>
      </c>
      <c r="D521" s="1" t="s">
        <v>33</v>
      </c>
      <c r="E521" s="1" t="s">
        <v>639</v>
      </c>
      <c r="F521" s="1" t="s">
        <v>640</v>
      </c>
      <c r="G521" s="1" t="s">
        <v>500</v>
      </c>
      <c r="I521" s="1" t="s">
        <v>195</v>
      </c>
      <c r="J521" s="1" t="s">
        <v>51</v>
      </c>
      <c r="K521" s="17">
        <v>4219</v>
      </c>
      <c r="L521" s="17">
        <v>0</v>
      </c>
      <c r="M521" s="17">
        <v>9.66</v>
      </c>
      <c r="N521" s="17">
        <v>122266.59</v>
      </c>
      <c r="O5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122266.62</v>
      </c>
      <c r="P521" s="17">
        <f>Таблица82343[[#This Row],[Начисленовзносов  расчетное]]-Таблица82343[[#This Row],[Начислено взносов по отчету УК, руб,]]</f>
        <v>2.9999999998835847E-2</v>
      </c>
      <c r="Q521" s="17">
        <v>111831.84</v>
      </c>
      <c r="R521" s="22">
        <f>Таблица82343[[#This Row],[ПОСТУПИЛО ВЗНОСОВ ПО БАНКОВСКОЙ ВЫПИСКЕ]]-Таблица82343[[#This Row],[Оплачено пени, руб,]]</f>
        <v>111710.17</v>
      </c>
      <c r="S521" s="17">
        <f t="shared" si="8"/>
        <v>18145.13</v>
      </c>
      <c r="T521" s="17">
        <v>7710.38</v>
      </c>
      <c r="U521" s="17">
        <v>121.67</v>
      </c>
      <c r="V521" s="17">
        <v>1444.97</v>
      </c>
      <c r="W521" s="17">
        <v>0</v>
      </c>
      <c r="X521" s="17">
        <v>0</v>
      </c>
      <c r="Y521" s="17">
        <v>0</v>
      </c>
      <c r="Z521" s="17">
        <v>0</v>
      </c>
      <c r="AA521" s="22">
        <v>1264511.57</v>
      </c>
      <c r="AB521" s="16">
        <v>1151234.76</v>
      </c>
      <c r="AC521" s="17">
        <v>1264511.57</v>
      </c>
      <c r="AD521" s="17">
        <v>0</v>
      </c>
      <c r="AE521" s="3"/>
      <c r="AF521" s="1" t="s">
        <v>1333</v>
      </c>
      <c r="AG521" s="1">
        <v>1151234.76</v>
      </c>
    </row>
    <row r="522" spans="2:33" ht="30">
      <c r="B522" s="2" t="s">
        <v>1802</v>
      </c>
      <c r="C522" s="1" t="s">
        <v>1334</v>
      </c>
      <c r="D522" s="1" t="s">
        <v>33</v>
      </c>
      <c r="E522" s="1" t="s">
        <v>165</v>
      </c>
      <c r="F522" s="1" t="s">
        <v>166</v>
      </c>
      <c r="G522" s="1" t="s">
        <v>93</v>
      </c>
      <c r="I522" s="1" t="s">
        <v>1112</v>
      </c>
      <c r="J522" s="1" t="s">
        <v>1113</v>
      </c>
      <c r="K522" s="17">
        <v>11144.1</v>
      </c>
      <c r="L522" s="17">
        <v>2748.5</v>
      </c>
      <c r="M522" s="17">
        <v>10.039999999999999</v>
      </c>
      <c r="N522" s="44">
        <v>418445.16</v>
      </c>
      <c r="O5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418445.11199999996</v>
      </c>
      <c r="P522" s="17">
        <f>Таблица82343[[#This Row],[Начисленовзносов  расчетное]]-Таблица82343[[#This Row],[Начислено взносов по отчету УК, руб,]]</f>
        <v>-4.8000000009778887E-2</v>
      </c>
      <c r="Q522" s="17">
        <v>424638.64</v>
      </c>
      <c r="R522" s="22">
        <f>Таблица82343[[#This Row],[ПОСТУПИЛО ВЗНОСОВ ПО БАНКОВСКОЙ ВЫПИСКЕ]]-Таблица82343[[#This Row],[Оплачено пени, руб,]]</f>
        <v>411195.73000000004</v>
      </c>
      <c r="S522" s="17">
        <f t="shared" si="8"/>
        <v>13576.949999999935</v>
      </c>
      <c r="T522" s="44">
        <v>19770.43</v>
      </c>
      <c r="U522" s="47">
        <v>13442.91</v>
      </c>
      <c r="V522" s="17">
        <v>28931.41</v>
      </c>
      <c r="W522" s="17">
        <v>0</v>
      </c>
      <c r="X522" s="17">
        <v>0</v>
      </c>
      <c r="Y522" s="17">
        <v>0</v>
      </c>
      <c r="Z522" s="17">
        <v>0</v>
      </c>
      <c r="AA522" s="22">
        <v>11997505.290000001</v>
      </c>
      <c r="AB522" s="16">
        <v>11543935.24</v>
      </c>
      <c r="AC522" s="17">
        <v>11997505.289999999</v>
      </c>
      <c r="AD522" s="17">
        <v>0</v>
      </c>
      <c r="AE522" s="3"/>
      <c r="AF522" s="1" t="s">
        <v>1334</v>
      </c>
      <c r="AG522" s="1">
        <v>11543935.24</v>
      </c>
    </row>
    <row r="523" spans="2:33" ht="30">
      <c r="B523" s="2" t="s">
        <v>1802</v>
      </c>
      <c r="C523" s="1" t="s">
        <v>1335</v>
      </c>
      <c r="D523" s="1" t="s">
        <v>33</v>
      </c>
      <c r="E523" s="1" t="s">
        <v>1231</v>
      </c>
      <c r="F523" s="1" t="s">
        <v>1232</v>
      </c>
      <c r="G523" s="1" t="s">
        <v>218</v>
      </c>
      <c r="I523" s="1" t="s">
        <v>325</v>
      </c>
      <c r="J523" s="1" t="s">
        <v>326</v>
      </c>
      <c r="K523" s="17">
        <v>13324.7</v>
      </c>
      <c r="L523" s="17">
        <v>573.5</v>
      </c>
      <c r="M523" s="17">
        <v>10.039999999999999</v>
      </c>
      <c r="N523" s="17">
        <v>418618.17</v>
      </c>
      <c r="O5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418613.78400000004</v>
      </c>
      <c r="P523" s="17">
        <f>Таблица82343[[#This Row],[Начисленовзносов  расчетное]]-Таблица82343[[#This Row],[Начислено взносов по отчету УК, руб,]]</f>
        <v>-4.3859999999403954</v>
      </c>
      <c r="Q523" s="17">
        <v>377475.18</v>
      </c>
      <c r="R523" s="22">
        <f>Таблица82343[[#This Row],[ПОСТУПИЛО ВЗНОСОВ ПО БАНКОВСКОЙ ВЫПИСКЕ]]-Таблица82343[[#This Row],[Оплачено пени, руб,]]</f>
        <v>377159.29</v>
      </c>
      <c r="S523" s="17">
        <f t="shared" si="8"/>
        <v>43123.890000000007</v>
      </c>
      <c r="T523" s="44">
        <v>1980.9</v>
      </c>
      <c r="U523" s="47">
        <v>315.89</v>
      </c>
      <c r="V523" s="17">
        <v>4240.26</v>
      </c>
      <c r="W523" s="17">
        <v>0</v>
      </c>
      <c r="X523" s="17">
        <v>0</v>
      </c>
      <c r="Y523" s="17">
        <v>0</v>
      </c>
      <c r="Z523" s="17">
        <v>0</v>
      </c>
      <c r="AA523" s="22">
        <v>3720932.63</v>
      </c>
      <c r="AB523" s="16">
        <v>3339217.19</v>
      </c>
      <c r="AC523" s="17">
        <v>3720932.63</v>
      </c>
      <c r="AD523" s="17">
        <v>0</v>
      </c>
      <c r="AE523" s="3"/>
      <c r="AF523" s="1" t="s">
        <v>1335</v>
      </c>
      <c r="AG523" s="1">
        <v>3339217.19</v>
      </c>
    </row>
    <row r="524" spans="2:33" ht="30">
      <c r="B524" s="2" t="s">
        <v>1802</v>
      </c>
      <c r="C524" s="1" t="s">
        <v>1336</v>
      </c>
      <c r="D524" s="1" t="s">
        <v>33</v>
      </c>
      <c r="E524" s="1" t="s">
        <v>967</v>
      </c>
      <c r="F524" s="1" t="s">
        <v>968</v>
      </c>
      <c r="G524" s="1" t="s">
        <v>246</v>
      </c>
      <c r="I524" s="1" t="s">
        <v>1337</v>
      </c>
      <c r="J524" s="1" t="s">
        <v>1338</v>
      </c>
      <c r="K524" s="17">
        <v>12998.7</v>
      </c>
      <c r="L524" s="17">
        <v>965.2</v>
      </c>
      <c r="M524" s="17">
        <v>10.039999999999999</v>
      </c>
      <c r="N524" s="17">
        <v>420592.95</v>
      </c>
      <c r="O5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420592.66800000001</v>
      </c>
      <c r="P524" s="17">
        <f>Таблица82343[[#This Row],[Начисленовзносов  расчетное]]-Таблица82343[[#This Row],[Начислено взносов по отчету УК, руб,]]</f>
        <v>-0.28200000000651926</v>
      </c>
      <c r="Q524" s="17">
        <v>517462.31</v>
      </c>
      <c r="R524" s="22">
        <f>Таблица82343[[#This Row],[ПОСТУПИЛО ВЗНОСОВ ПО БАНКОВСКОЙ ВЫПИСКЕ]]-Таблица82343[[#This Row],[Оплачено пени, руб,]]</f>
        <v>511181.5</v>
      </c>
      <c r="S524" s="17">
        <f t="shared" si="8"/>
        <v>-96869.359999999986</v>
      </c>
      <c r="T524" s="17">
        <v>0</v>
      </c>
      <c r="U524" s="17">
        <v>6280.81</v>
      </c>
      <c r="V524" s="17">
        <v>0</v>
      </c>
      <c r="W524" s="17">
        <v>0</v>
      </c>
      <c r="X524" s="17">
        <v>0</v>
      </c>
      <c r="Y524" s="17">
        <v>0</v>
      </c>
      <c r="Z524" s="17">
        <v>0</v>
      </c>
      <c r="AA524" s="22">
        <v>4605051</v>
      </c>
      <c r="AB524" s="16">
        <v>4087588.69</v>
      </c>
      <c r="AC524" s="17">
        <v>4605051</v>
      </c>
      <c r="AD524" s="17">
        <v>0</v>
      </c>
      <c r="AE524" s="3"/>
      <c r="AF524" s="1" t="s">
        <v>1336</v>
      </c>
      <c r="AG524" s="1">
        <v>4087588.69</v>
      </c>
    </row>
    <row r="525" spans="2:33" ht="30">
      <c r="B525" s="2" t="s">
        <v>1802</v>
      </c>
      <c r="C525" s="1" t="s">
        <v>1339</v>
      </c>
      <c r="D525" s="1" t="s">
        <v>33</v>
      </c>
      <c r="E525" s="1" t="s">
        <v>1340</v>
      </c>
      <c r="F525" s="1" t="s">
        <v>1341</v>
      </c>
      <c r="G525" s="1" t="s">
        <v>647</v>
      </c>
      <c r="I525" s="1" t="s">
        <v>1342</v>
      </c>
      <c r="J525" s="1" t="s">
        <v>1343</v>
      </c>
      <c r="K525" s="17">
        <v>14317.2</v>
      </c>
      <c r="L525" s="17">
        <v>0</v>
      </c>
      <c r="M525" s="17">
        <v>10.039999999999999</v>
      </c>
      <c r="N525" s="17">
        <v>431234.06</v>
      </c>
      <c r="O5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431234.06400000001</v>
      </c>
      <c r="P525" s="17">
        <f>Таблица82343[[#This Row],[Начисленовзносов  расчетное]]-Таблица82343[[#This Row],[Начислено взносов по отчету УК, руб,]]</f>
        <v>4.0000000153668225E-3</v>
      </c>
      <c r="Q525" s="17">
        <v>437981.15</v>
      </c>
      <c r="R525" s="22">
        <f>Таблица82343[[#This Row],[ПОСТУПИЛО ВЗНОСОВ ПО БАНКОВСКОЙ ВЫПИСКЕ]]-Таблица82343[[#This Row],[Оплачено пени, руб,]]</f>
        <v>437981.15</v>
      </c>
      <c r="S525" s="17">
        <f t="shared" si="8"/>
        <v>-6747.0900000000256</v>
      </c>
      <c r="T525" s="17">
        <v>0</v>
      </c>
      <c r="U525" s="17">
        <v>0</v>
      </c>
      <c r="V525" s="17">
        <v>11992.54</v>
      </c>
      <c r="W525" s="17">
        <v>0</v>
      </c>
      <c r="X525" s="17">
        <v>0</v>
      </c>
      <c r="Y525" s="17">
        <v>0</v>
      </c>
      <c r="Z525" s="17">
        <v>0</v>
      </c>
      <c r="AA525" s="22">
        <v>10014895.609999999</v>
      </c>
      <c r="AB525" s="16">
        <v>9564921.9199999999</v>
      </c>
      <c r="AC525" s="17">
        <v>10014895.609999999</v>
      </c>
      <c r="AD525" s="17">
        <v>0</v>
      </c>
      <c r="AE525" s="3"/>
      <c r="AF525" s="1" t="s">
        <v>1339</v>
      </c>
      <c r="AG525" s="1">
        <v>9564921.9199999999</v>
      </c>
    </row>
    <row r="526" spans="2:33" ht="30">
      <c r="B526" s="2" t="s">
        <v>1802</v>
      </c>
      <c r="C526" s="1" t="s">
        <v>1344</v>
      </c>
      <c r="D526" s="1" t="s">
        <v>33</v>
      </c>
      <c r="E526" s="1" t="s">
        <v>202</v>
      </c>
      <c r="F526" s="1" t="s">
        <v>203</v>
      </c>
      <c r="G526" s="1" t="s">
        <v>461</v>
      </c>
      <c r="I526" s="1" t="s">
        <v>1105</v>
      </c>
      <c r="J526" s="1" t="s">
        <v>1106</v>
      </c>
      <c r="K526" s="17">
        <v>12589.7</v>
      </c>
      <c r="L526" s="17">
        <v>1857.8</v>
      </c>
      <c r="M526" s="17">
        <v>10.039999999999999</v>
      </c>
      <c r="N526" s="17">
        <v>435158.25</v>
      </c>
      <c r="O5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435158.69999999995</v>
      </c>
      <c r="P526" s="17">
        <f>Таблица82343[[#This Row],[Начисленовзносов  расчетное]]-Таблица82343[[#This Row],[Начислено взносов по отчету УК, руб,]]</f>
        <v>0.44999999995343387</v>
      </c>
      <c r="Q526" s="17">
        <v>433921.59</v>
      </c>
      <c r="R526" s="22">
        <f>Таблица82343[[#This Row],[ПОСТУПИЛО ВЗНОСОВ ПО БАНКОВСКОЙ ВЫПИСКЕ]]-Таблица82343[[#This Row],[Оплачено пени, руб,]]</f>
        <v>433074.05000000005</v>
      </c>
      <c r="S526" s="17">
        <f t="shared" ref="S526:S589" si="9">N526-R526+T526-U526</f>
        <v>2644.4199999999537</v>
      </c>
      <c r="T526" s="17">
        <v>1407.76</v>
      </c>
      <c r="U526" s="17">
        <v>847.54</v>
      </c>
      <c r="V526" s="17">
        <v>31244.12</v>
      </c>
      <c r="W526" s="17">
        <v>0</v>
      </c>
      <c r="X526" s="17">
        <v>0</v>
      </c>
      <c r="Y526" s="17">
        <v>0</v>
      </c>
      <c r="Z526" s="17">
        <v>510.04</v>
      </c>
      <c r="AA526" s="22">
        <v>12939085.980000002</v>
      </c>
      <c r="AB526" s="16">
        <v>12474430.310000001</v>
      </c>
      <c r="AC526" s="17">
        <v>12939085.98</v>
      </c>
      <c r="AD526" s="17">
        <v>0</v>
      </c>
      <c r="AE526" s="3"/>
      <c r="AF526" s="1" t="s">
        <v>1344</v>
      </c>
      <c r="AG526" s="1">
        <v>12474430.310000001</v>
      </c>
    </row>
    <row r="527" spans="2:33" ht="30">
      <c r="B527" s="2" t="s">
        <v>1802</v>
      </c>
      <c r="C527" s="1" t="s">
        <v>1345</v>
      </c>
      <c r="D527" s="1" t="s">
        <v>33</v>
      </c>
      <c r="E527" s="1" t="s">
        <v>613</v>
      </c>
      <c r="F527" s="1" t="s">
        <v>614</v>
      </c>
      <c r="G527" s="1" t="s">
        <v>148</v>
      </c>
      <c r="I527" s="1" t="s">
        <v>433</v>
      </c>
      <c r="J527" s="1" t="s">
        <v>434</v>
      </c>
      <c r="K527" s="17">
        <v>12424.5</v>
      </c>
      <c r="L527" s="17">
        <v>2172.8000000000002</v>
      </c>
      <c r="M527" s="17">
        <v>10.039999999999999</v>
      </c>
      <c r="N527" s="17">
        <v>439670.7</v>
      </c>
      <c r="O5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439670.67599999992</v>
      </c>
      <c r="P527" s="17">
        <f>Таблица82343[[#This Row],[Начисленовзносов  расчетное]]-Таблица82343[[#This Row],[Начислено взносов по отчету УК, руб,]]</f>
        <v>-2.4000000092200935E-2</v>
      </c>
      <c r="Q527" s="17">
        <v>395828.34</v>
      </c>
      <c r="R527" s="22">
        <f>Таблица82343[[#This Row],[ПОСТУПИЛО ВЗНОСОВ ПО БАНКОВСКОЙ ВЫПИСКЕ]]-Таблица82343[[#This Row],[Оплачено пени, руб,]]</f>
        <v>373085.19</v>
      </c>
      <c r="S527" s="17">
        <f t="shared" si="9"/>
        <v>91719.99000000002</v>
      </c>
      <c r="T527" s="17">
        <v>47877.63</v>
      </c>
      <c r="U527" s="17">
        <v>22743.15</v>
      </c>
      <c r="V527" s="17">
        <v>32562.47</v>
      </c>
      <c r="W527" s="17">
        <v>0</v>
      </c>
      <c r="X527" s="17">
        <v>0</v>
      </c>
      <c r="Y527" s="17">
        <v>0</v>
      </c>
      <c r="Z527" s="17">
        <v>5311.2</v>
      </c>
      <c r="AA527" s="22">
        <v>13457103.920000002</v>
      </c>
      <c r="AB527" s="16">
        <v>13034024.310000001</v>
      </c>
      <c r="AC527" s="17">
        <v>13457103.92</v>
      </c>
      <c r="AD527" s="17">
        <v>0</v>
      </c>
      <c r="AE527" s="3"/>
      <c r="AF527" s="1" t="s">
        <v>1345</v>
      </c>
      <c r="AG527" s="1">
        <v>13034024.310000001</v>
      </c>
    </row>
    <row r="528" spans="2:33" ht="30">
      <c r="B528" s="2" t="s">
        <v>1802</v>
      </c>
      <c r="C528" s="1" t="s">
        <v>1346</v>
      </c>
      <c r="D528" s="1" t="s">
        <v>33</v>
      </c>
      <c r="E528" s="1" t="s">
        <v>613</v>
      </c>
      <c r="F528" s="1" t="s">
        <v>614</v>
      </c>
      <c r="G528" s="1" t="s">
        <v>156</v>
      </c>
      <c r="I528" s="1" t="s">
        <v>433</v>
      </c>
      <c r="J528" s="1" t="s">
        <v>434</v>
      </c>
      <c r="K528" s="17">
        <v>13954.2</v>
      </c>
      <c r="L528" s="17">
        <v>676.9</v>
      </c>
      <c r="M528" s="17">
        <v>10.039999999999999</v>
      </c>
      <c r="N528" s="17">
        <v>440689.05</v>
      </c>
      <c r="O5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440688.73200000002</v>
      </c>
      <c r="P528" s="17">
        <f>Таблица82343[[#This Row],[Начисленовзносов  расчетное]]-Таблица82343[[#This Row],[Начислено взносов по отчету УК, руб,]]</f>
        <v>-0.31799999997019768</v>
      </c>
      <c r="Q528" s="17">
        <v>422595.65</v>
      </c>
      <c r="R528" s="22">
        <f>Таблица82343[[#This Row],[ПОСТУПИЛО ВЗНОСОВ ПО БАНКОВСКОЙ ВЫПИСКЕ]]-Таблица82343[[#This Row],[Оплачено пени, руб,]]</f>
        <v>410783.76</v>
      </c>
      <c r="S528" s="17">
        <f t="shared" si="9"/>
        <v>49036.209999999977</v>
      </c>
      <c r="T528" s="17">
        <v>30942.81</v>
      </c>
      <c r="U528" s="17">
        <v>11811.89</v>
      </c>
      <c r="V528" s="17">
        <v>34137.03</v>
      </c>
      <c r="W528" s="17">
        <v>0</v>
      </c>
      <c r="X528" s="17">
        <v>0</v>
      </c>
      <c r="Y528" s="17">
        <v>0</v>
      </c>
      <c r="Z528" s="17">
        <v>0</v>
      </c>
      <c r="AA528" s="22">
        <v>14098207.33</v>
      </c>
      <c r="AB528" s="16">
        <v>13641474.65</v>
      </c>
      <c r="AC528" s="17">
        <v>14098207.33</v>
      </c>
      <c r="AD528" s="17">
        <v>0</v>
      </c>
      <c r="AE528" s="3"/>
      <c r="AF528" s="1" t="s">
        <v>1346</v>
      </c>
      <c r="AG528" s="1">
        <v>13641474.65</v>
      </c>
    </row>
    <row r="529" spans="2:33" ht="45">
      <c r="B529" s="2" t="s">
        <v>1802</v>
      </c>
      <c r="C529" s="1" t="s">
        <v>1347</v>
      </c>
      <c r="D529" s="1" t="s">
        <v>33</v>
      </c>
      <c r="E529" s="1" t="s">
        <v>517</v>
      </c>
      <c r="F529" s="1" t="s">
        <v>518</v>
      </c>
      <c r="G529" s="1" t="s">
        <v>469</v>
      </c>
      <c r="I529" s="1" t="s">
        <v>485</v>
      </c>
      <c r="J529" s="1" t="s">
        <v>486</v>
      </c>
      <c r="K529" s="17">
        <v>14737.03</v>
      </c>
      <c r="L529" s="17">
        <v>0</v>
      </c>
      <c r="M529" s="17">
        <v>10.039999999999999</v>
      </c>
      <c r="N529" s="17">
        <v>443975.49</v>
      </c>
      <c r="O5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443879.34360000002</v>
      </c>
      <c r="P529" s="17">
        <f>Таблица82343[[#This Row],[Начисленовзносов  расчетное]]-Таблица82343[[#This Row],[Начислено взносов по отчету УК, руб,]]</f>
        <v>-96.146399999968708</v>
      </c>
      <c r="Q529" s="17">
        <v>482838.42</v>
      </c>
      <c r="R529" s="22">
        <f>Таблица82343[[#This Row],[ПОСТУПИЛО ВЗНОСОВ ПО БАНКОВСКОЙ ВЫПИСКЕ]]-Таблица82343[[#This Row],[Оплачено пени, руб,]]</f>
        <v>475900.75</v>
      </c>
      <c r="S529" s="17">
        <f t="shared" si="9"/>
        <v>-23356.200000000012</v>
      </c>
      <c r="T529" s="153">
        <v>15506.73</v>
      </c>
      <c r="U529" s="154">
        <v>6937.67</v>
      </c>
      <c r="V529" s="17">
        <v>0</v>
      </c>
      <c r="W529" s="17">
        <v>0</v>
      </c>
      <c r="X529" s="17">
        <v>0</v>
      </c>
      <c r="Y529" s="17">
        <v>0</v>
      </c>
      <c r="Z529" s="17">
        <v>0</v>
      </c>
      <c r="AA529" s="22">
        <v>6691880.4500000002</v>
      </c>
      <c r="AB529" s="16">
        <v>6209042.0300000003</v>
      </c>
      <c r="AC529" s="17">
        <v>6691880.4500000002</v>
      </c>
      <c r="AD529" s="17">
        <v>0</v>
      </c>
      <c r="AE529" s="3"/>
      <c r="AF529" s="1" t="s">
        <v>1347</v>
      </c>
      <c r="AG529" s="1">
        <v>6209042.0300000003</v>
      </c>
    </row>
    <row r="530" spans="2:33" ht="30">
      <c r="B530" s="2" t="s">
        <v>1802</v>
      </c>
      <c r="C530" s="1" t="s">
        <v>1348</v>
      </c>
      <c r="D530" s="1" t="s">
        <v>33</v>
      </c>
      <c r="E530" s="1" t="s">
        <v>1349</v>
      </c>
      <c r="F530" s="1" t="s">
        <v>1350</v>
      </c>
      <c r="G530" s="1" t="s">
        <v>786</v>
      </c>
      <c r="I530" s="1" t="s">
        <v>1191</v>
      </c>
      <c r="J530" s="1" t="s">
        <v>1192</v>
      </c>
      <c r="K530" s="17">
        <v>13945.5</v>
      </c>
      <c r="L530" s="17">
        <v>870.1</v>
      </c>
      <c r="M530" s="17">
        <v>10.039999999999999</v>
      </c>
      <c r="N530" s="17">
        <v>446245.8</v>
      </c>
      <c r="O5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446245.87199999997</v>
      </c>
      <c r="P530" s="17">
        <f>Таблица82343[[#This Row],[Начисленовзносов  расчетное]]-Таблица82343[[#This Row],[Начислено взносов по отчету УК, руб,]]</f>
        <v>7.19999999855645E-2</v>
      </c>
      <c r="Q530" s="49">
        <v>489372.32</v>
      </c>
      <c r="R530" s="22">
        <f>Таблица82343[[#This Row],[ПОСТУПИЛО ВЗНОСОВ ПО БАНКОВСКОЙ ВЫПИСКЕ]]-Таблица82343[[#This Row],[Оплачено пени, руб,]]</f>
        <v>488207.05</v>
      </c>
      <c r="S530" s="17">
        <f t="shared" si="9"/>
        <v>-42162.719999999994</v>
      </c>
      <c r="T530" s="17">
        <v>963.8</v>
      </c>
      <c r="U530" s="17">
        <v>1165.27</v>
      </c>
      <c r="V530" s="17">
        <v>20857.05</v>
      </c>
      <c r="W530" s="17">
        <v>0</v>
      </c>
      <c r="X530" s="17">
        <v>0</v>
      </c>
      <c r="Y530" s="17">
        <v>0</v>
      </c>
      <c r="Z530" s="49">
        <v>12349.84</v>
      </c>
      <c r="AA530" s="22">
        <v>15495320.84</v>
      </c>
      <c r="AB530" s="16">
        <v>14997441.310000001</v>
      </c>
      <c r="AC530" s="17">
        <v>15495320.84</v>
      </c>
      <c r="AD530" s="17">
        <v>0</v>
      </c>
      <c r="AE530" s="3"/>
      <c r="AF530" s="1" t="s">
        <v>1348</v>
      </c>
      <c r="AG530" s="1">
        <v>14997441.310000001</v>
      </c>
    </row>
    <row r="531" spans="2:33" ht="30">
      <c r="B531" s="2" t="s">
        <v>1802</v>
      </c>
      <c r="C531" s="1" t="s">
        <v>1351</v>
      </c>
      <c r="D531" s="1" t="s">
        <v>33</v>
      </c>
      <c r="E531" s="1" t="s">
        <v>165</v>
      </c>
      <c r="F531" s="1" t="s">
        <v>166</v>
      </c>
      <c r="G531" s="1" t="s">
        <v>1352</v>
      </c>
      <c r="I531" s="1" t="s">
        <v>195</v>
      </c>
      <c r="J531" s="1" t="s">
        <v>51</v>
      </c>
      <c r="K531" s="17">
        <v>3935.1</v>
      </c>
      <c r="L531" s="17">
        <v>404</v>
      </c>
      <c r="M531" s="17">
        <v>9.66</v>
      </c>
      <c r="N531" s="17">
        <v>125747.07</v>
      </c>
      <c r="O5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125747.11800000002</v>
      </c>
      <c r="P531" s="17">
        <f>Таблица82343[[#This Row],[Начисленовзносов  расчетное]]-Таблица82343[[#This Row],[Начислено взносов по отчету УК, руб,]]</f>
        <v>4.8000000009778887E-2</v>
      </c>
      <c r="Q531" s="17">
        <v>103997.72</v>
      </c>
      <c r="R531" s="22">
        <f>Таблица82343[[#This Row],[ПОСТУПИЛО ВЗНОСОВ ПО БАНКОВСКОЙ ВЫПИСКЕ]]-Таблица82343[[#This Row],[Оплачено пени, руб,]]</f>
        <v>103973.75</v>
      </c>
      <c r="S531" s="17">
        <f t="shared" si="9"/>
        <v>33964.360000000008</v>
      </c>
      <c r="T531" s="17">
        <v>12215.01</v>
      </c>
      <c r="U531" s="17">
        <v>23.97</v>
      </c>
      <c r="V531" s="17">
        <v>1682.14</v>
      </c>
      <c r="W531" s="17">
        <v>0</v>
      </c>
      <c r="X531" s="17">
        <v>0</v>
      </c>
      <c r="Y531" s="17">
        <v>0</v>
      </c>
      <c r="Z531" s="17">
        <v>0</v>
      </c>
      <c r="AA531" s="22">
        <v>1439979.2200000002</v>
      </c>
      <c r="AB531" s="16">
        <v>1334299.3600000001</v>
      </c>
      <c r="AC531" s="17">
        <v>1439979.22</v>
      </c>
      <c r="AD531" s="17">
        <v>0</v>
      </c>
      <c r="AE531" s="3"/>
      <c r="AF531" s="1" t="s">
        <v>1351</v>
      </c>
      <c r="AG531" s="1">
        <v>1334299.3600000001</v>
      </c>
    </row>
    <row r="532" spans="2:33" ht="30">
      <c r="B532" s="2" t="s">
        <v>1802</v>
      </c>
      <c r="C532" s="1" t="s">
        <v>1353</v>
      </c>
      <c r="D532" s="1" t="s">
        <v>33</v>
      </c>
      <c r="E532" s="1" t="s">
        <v>202</v>
      </c>
      <c r="F532" s="1" t="s">
        <v>203</v>
      </c>
      <c r="G532" s="1" t="s">
        <v>121</v>
      </c>
      <c r="I532" s="1" t="s">
        <v>1105</v>
      </c>
      <c r="J532" s="1" t="s">
        <v>1106</v>
      </c>
      <c r="K532" s="17">
        <v>15445.4</v>
      </c>
      <c r="L532" s="17">
        <v>243.8</v>
      </c>
      <c r="M532" s="17">
        <v>10.039999999999999</v>
      </c>
      <c r="N532" s="17">
        <v>472558.77</v>
      </c>
      <c r="O5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472558.70399999997</v>
      </c>
      <c r="P532" s="17">
        <f>Таблица82343[[#This Row],[Начисленовзносов  расчетное]]-Таблица82343[[#This Row],[Начислено взносов по отчету УК, руб,]]</f>
        <v>-6.6000000049825758E-2</v>
      </c>
      <c r="Q532" s="17">
        <v>602459.05000000005</v>
      </c>
      <c r="R532" s="22">
        <f>Таблица82343[[#This Row],[ПОСТУПИЛО ВЗНОСОВ ПО БАНКОВСКОЙ ВЫПИСКЕ]]-Таблица82343[[#This Row],[Оплачено пени, руб,]]</f>
        <v>579743.26</v>
      </c>
      <c r="S532" s="17">
        <f t="shared" si="9"/>
        <v>-117031.72999999998</v>
      </c>
      <c r="T532" s="17">
        <v>12868.55</v>
      </c>
      <c r="U532" s="17">
        <v>22715.79</v>
      </c>
      <c r="V532" s="17">
        <v>37825.58</v>
      </c>
      <c r="W532" s="17">
        <v>0</v>
      </c>
      <c r="X532" s="17">
        <v>0</v>
      </c>
      <c r="Y532" s="17">
        <v>0</v>
      </c>
      <c r="Z532" s="17">
        <v>0</v>
      </c>
      <c r="AA532" s="22">
        <v>15729579.870000001</v>
      </c>
      <c r="AB532" s="16">
        <v>15089295.24</v>
      </c>
      <c r="AC532" s="17">
        <v>15729579.869999999</v>
      </c>
      <c r="AD532" s="17">
        <v>0</v>
      </c>
      <c r="AE532" s="3"/>
      <c r="AF532" s="1" t="s">
        <v>1353</v>
      </c>
      <c r="AG532" s="1">
        <v>15089295.24</v>
      </c>
    </row>
    <row r="533" spans="2:33" ht="30">
      <c r="B533" s="2" t="s">
        <v>1802</v>
      </c>
      <c r="C533" s="1" t="s">
        <v>1354</v>
      </c>
      <c r="D533" s="1" t="s">
        <v>33</v>
      </c>
      <c r="E533" s="1" t="s">
        <v>358</v>
      </c>
      <c r="F533" s="1" t="s">
        <v>359</v>
      </c>
      <c r="G533" s="1" t="s">
        <v>1148</v>
      </c>
      <c r="I533" s="1" t="s">
        <v>325</v>
      </c>
      <c r="J533" s="1" t="s">
        <v>326</v>
      </c>
      <c r="K533" s="17">
        <v>16172.3</v>
      </c>
      <c r="L533" s="17">
        <v>396.2</v>
      </c>
      <c r="M533" s="17">
        <v>10.039999999999999</v>
      </c>
      <c r="N533" s="17">
        <v>498441.93</v>
      </c>
      <c r="O5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499043.22</v>
      </c>
      <c r="P533" s="17">
        <f>Таблица82343[[#This Row],[Начисленовзносов  расчетное]]-Таблица82343[[#This Row],[Начислено взносов по отчету УК, руб,]]</f>
        <v>601.28999999997905</v>
      </c>
      <c r="Q533" s="17">
        <v>487014.76</v>
      </c>
      <c r="R533" s="22">
        <f>Таблица82343[[#This Row],[ПОСТУПИЛО ВЗНОСОВ ПО БАНКОВСКОЙ ВЫПИСКЕ]]-Таблица82343[[#This Row],[Оплачено пени, руб,]]</f>
        <v>483104.63</v>
      </c>
      <c r="S533" s="17">
        <f t="shared" si="9"/>
        <v>17185.409999999985</v>
      </c>
      <c r="T533" s="44">
        <v>5758.24</v>
      </c>
      <c r="U533" s="47">
        <v>3910.13</v>
      </c>
      <c r="V533" s="17">
        <v>5450.23</v>
      </c>
      <c r="W533" s="17">
        <v>0</v>
      </c>
      <c r="X533" s="17">
        <v>0</v>
      </c>
      <c r="Y533" s="17">
        <v>0</v>
      </c>
      <c r="Z533" s="17">
        <v>0</v>
      </c>
      <c r="AA533" s="22">
        <v>4785850.6800000006</v>
      </c>
      <c r="AB533" s="16">
        <v>4293385.6900000004</v>
      </c>
      <c r="AC533" s="17">
        <v>4785850.68</v>
      </c>
      <c r="AD533" s="17">
        <v>0</v>
      </c>
      <c r="AE533" s="3"/>
      <c r="AF533" s="1" t="s">
        <v>1354</v>
      </c>
      <c r="AG533" s="1">
        <v>4293385.6900000004</v>
      </c>
    </row>
    <row r="534" spans="2:33" ht="30">
      <c r="B534" s="2" t="s">
        <v>1802</v>
      </c>
      <c r="C534" s="1" t="s">
        <v>1355</v>
      </c>
      <c r="D534" s="1" t="s">
        <v>33</v>
      </c>
      <c r="E534" s="1" t="s">
        <v>337</v>
      </c>
      <c r="F534" s="1" t="s">
        <v>338</v>
      </c>
      <c r="G534" s="1" t="s">
        <v>1052</v>
      </c>
      <c r="I534" s="1" t="s">
        <v>195</v>
      </c>
      <c r="J534" s="1" t="s">
        <v>51</v>
      </c>
      <c r="K534" s="17">
        <v>4736.3</v>
      </c>
      <c r="L534" s="17">
        <v>0</v>
      </c>
      <c r="M534" s="17">
        <v>9.66</v>
      </c>
      <c r="N534" s="146">
        <v>137257.89000000001</v>
      </c>
      <c r="O5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137257.97400000002</v>
      </c>
      <c r="P534" s="17">
        <f>Таблица82343[[#This Row],[Начисленовзносов  расчетное]]-Таблица82343[[#This Row],[Начислено взносов по отчету УК, руб,]]</f>
        <v>8.4000000002561137E-2</v>
      </c>
      <c r="Q534" s="17">
        <v>119526.49</v>
      </c>
      <c r="R534" s="22">
        <f>Таблица82343[[#This Row],[ПОСТУПИЛО ВЗНОСОВ ПО БАНКОВСКОЙ ВЫПИСКЕ]]-Таблица82343[[#This Row],[Оплачено пени, руб,]]</f>
        <v>119485.32</v>
      </c>
      <c r="S534" s="17">
        <f t="shared" si="9"/>
        <v>26018.880000000008</v>
      </c>
      <c r="T534" s="146">
        <v>8287.48</v>
      </c>
      <c r="U534" s="147">
        <v>41.17</v>
      </c>
      <c r="V534" s="17">
        <v>0</v>
      </c>
      <c r="W534" s="17">
        <v>0</v>
      </c>
      <c r="X534" s="17">
        <v>0</v>
      </c>
      <c r="Y534" s="17">
        <v>0</v>
      </c>
      <c r="Z534" s="17">
        <v>0</v>
      </c>
      <c r="AA534" s="22">
        <v>4432010.4700000007</v>
      </c>
      <c r="AB534" s="16">
        <v>4312483.9800000004</v>
      </c>
      <c r="AC534" s="17">
        <v>4432010.47</v>
      </c>
      <c r="AD534" s="17">
        <v>0</v>
      </c>
      <c r="AE534" s="3"/>
      <c r="AF534" s="1" t="s">
        <v>1355</v>
      </c>
      <c r="AG534" s="1">
        <v>4312483.9800000004</v>
      </c>
    </row>
    <row r="535" spans="2:33" ht="30">
      <c r="B535" s="2" t="s">
        <v>1802</v>
      </c>
      <c r="C535" s="1" t="s">
        <v>1356</v>
      </c>
      <c r="D535" s="1" t="s">
        <v>33</v>
      </c>
      <c r="E535" s="1" t="s">
        <v>471</v>
      </c>
      <c r="F535" s="1" t="s">
        <v>472</v>
      </c>
      <c r="G535" s="1" t="s">
        <v>680</v>
      </c>
      <c r="I535" s="1" t="s">
        <v>345</v>
      </c>
      <c r="J535" s="1" t="s">
        <v>346</v>
      </c>
      <c r="K535" s="17">
        <v>17417.099999999999</v>
      </c>
      <c r="L535" s="17">
        <v>132.80000000000001</v>
      </c>
      <c r="M535" s="17">
        <v>10.039999999999999</v>
      </c>
      <c r="N535" s="17">
        <v>528603.42000000004</v>
      </c>
      <c r="O5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528602.9879999999</v>
      </c>
      <c r="P535" s="17">
        <f>Таблица82343[[#This Row],[Начисленовзносов  расчетное]]-Таблица82343[[#This Row],[Начислено взносов по отчету УК, руб,]]</f>
        <v>-0.43200000014621764</v>
      </c>
      <c r="Q535" s="17">
        <v>574927.03</v>
      </c>
      <c r="R535" s="22">
        <f>Таблица82343[[#This Row],[ПОСТУПИЛО ВЗНОСОВ ПО БАНКОВСКОЙ ВЫПИСКЕ]]-Таблица82343[[#This Row],[Оплачено пени, руб,]]</f>
        <v>567669.17000000004</v>
      </c>
      <c r="S535" s="17">
        <f t="shared" si="9"/>
        <v>-38104.720000000001</v>
      </c>
      <c r="T535" s="44">
        <v>8218.89</v>
      </c>
      <c r="U535" s="47">
        <v>7257.86</v>
      </c>
      <c r="V535" s="17">
        <v>3772.06</v>
      </c>
      <c r="W535" s="17">
        <v>0</v>
      </c>
      <c r="X535" s="17">
        <v>0</v>
      </c>
      <c r="Y535" s="17">
        <v>0</v>
      </c>
      <c r="Z535" s="17">
        <v>0</v>
      </c>
      <c r="AA535" s="22">
        <v>3506430.55</v>
      </c>
      <c r="AB535" s="16">
        <v>2927731.46</v>
      </c>
      <c r="AC535" s="17">
        <v>3506430.55</v>
      </c>
      <c r="AD535" s="17">
        <v>0</v>
      </c>
      <c r="AE535" s="3"/>
      <c r="AF535" s="1" t="s">
        <v>1356</v>
      </c>
      <c r="AG535" s="1">
        <v>2927731.46</v>
      </c>
    </row>
    <row r="536" spans="2:33" ht="30">
      <c r="B536" s="2" t="s">
        <v>1802</v>
      </c>
      <c r="C536" s="1" t="s">
        <v>1357</v>
      </c>
      <c r="D536" s="1" t="s">
        <v>33</v>
      </c>
      <c r="E536" s="1" t="s">
        <v>1358</v>
      </c>
      <c r="F536" s="1" t="s">
        <v>1359</v>
      </c>
      <c r="G536" s="1" t="s">
        <v>1360</v>
      </c>
      <c r="I536" s="1" t="s">
        <v>1361</v>
      </c>
      <c r="J536" s="1" t="s">
        <v>1362</v>
      </c>
      <c r="K536" s="17">
        <v>17176.41</v>
      </c>
      <c r="L536" s="17">
        <v>0</v>
      </c>
      <c r="M536" s="17">
        <v>10.039999999999999</v>
      </c>
      <c r="N536" s="44">
        <v>517353.47</v>
      </c>
      <c r="O5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517353.46919999993</v>
      </c>
      <c r="P536" s="17">
        <f>Таблица82343[[#This Row],[Начисленовзносов  расчетное]]-Таблица82343[[#This Row],[Начислено взносов по отчету УК, руб,]]</f>
        <v>-8.0000003799796104E-4</v>
      </c>
      <c r="Q536" s="17">
        <v>537909.96</v>
      </c>
      <c r="R536" s="22">
        <f>Таблица82343[[#This Row],[ПОСТУПИЛО ВЗНОСОВ ПО БАНКОВСКОЙ ВЫПИСКЕ]]-Таблица82343[[#This Row],[Оплачено пени, руб,]]</f>
        <v>532169.39999999991</v>
      </c>
      <c r="S536" s="17">
        <f t="shared" si="9"/>
        <v>-17737.579999999936</v>
      </c>
      <c r="T536" s="44">
        <v>2818.91</v>
      </c>
      <c r="U536" s="47">
        <v>5740.56</v>
      </c>
      <c r="V536" s="17">
        <v>36066.58</v>
      </c>
      <c r="W536" s="17">
        <v>0</v>
      </c>
      <c r="X536" s="17">
        <v>0</v>
      </c>
      <c r="Y536" s="17">
        <v>3001451.29</v>
      </c>
      <c r="Z536" s="17">
        <v>0</v>
      </c>
      <c r="AA536" s="22">
        <v>11978694.029999997</v>
      </c>
      <c r="AB536" s="16">
        <v>14406168.779999999</v>
      </c>
      <c r="AC536" s="17">
        <v>11978694.029999997</v>
      </c>
      <c r="AD536" s="17">
        <v>0</v>
      </c>
      <c r="AE536" s="3"/>
      <c r="AF536" s="1" t="s">
        <v>1357</v>
      </c>
      <c r="AG536" s="1">
        <v>14406168.779999999</v>
      </c>
    </row>
    <row r="537" spans="2:33" ht="30">
      <c r="B537" s="2" t="s">
        <v>1802</v>
      </c>
      <c r="C537" s="1" t="s">
        <v>1363</v>
      </c>
      <c r="D537" s="1" t="s">
        <v>33</v>
      </c>
      <c r="E537" s="1" t="s">
        <v>1257</v>
      </c>
      <c r="F537" s="1" t="s">
        <v>1258</v>
      </c>
      <c r="G537" s="1" t="s">
        <v>1364</v>
      </c>
      <c r="I537" s="1" t="s">
        <v>1105</v>
      </c>
      <c r="J537" s="1" t="s">
        <v>1106</v>
      </c>
      <c r="K537" s="17">
        <v>16374.6</v>
      </c>
      <c r="L537" s="17">
        <v>1715.8</v>
      </c>
      <c r="M537" s="17">
        <v>10.039999999999999</v>
      </c>
      <c r="N537" s="17">
        <v>544882.17000000004</v>
      </c>
      <c r="O5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544882.848</v>
      </c>
      <c r="P537" s="17">
        <f>Таблица82343[[#This Row],[Начисленовзносов  расчетное]]-Таблица82343[[#This Row],[Начислено взносов по отчету УК, руб,]]</f>
        <v>0.67799999995622784</v>
      </c>
      <c r="Q537" s="17">
        <v>574648.13</v>
      </c>
      <c r="R537" s="22">
        <f>Таблица82343[[#This Row],[ПОСТУПИЛО ВЗНОСОВ ПО БАНКОВСКОЙ ВЫПИСКЕ]]-Таблица82343[[#This Row],[Оплачено пени, руб,]]</f>
        <v>567428.35</v>
      </c>
      <c r="S537" s="17">
        <f t="shared" si="9"/>
        <v>-23143.189999999933</v>
      </c>
      <c r="T537" s="17">
        <v>6622.77</v>
      </c>
      <c r="U537" s="17">
        <v>7219.78</v>
      </c>
      <c r="V537" s="17">
        <v>42505.2</v>
      </c>
      <c r="W537" s="17">
        <v>0</v>
      </c>
      <c r="X537" s="17">
        <v>0</v>
      </c>
      <c r="Y537" s="17">
        <v>0</v>
      </c>
      <c r="Z537" s="17">
        <v>0</v>
      </c>
      <c r="AA537" s="22">
        <v>17585843.849999998</v>
      </c>
      <c r="AB537" s="16">
        <v>16968690.52</v>
      </c>
      <c r="AC537" s="17">
        <v>17585843.850000001</v>
      </c>
      <c r="AD537" s="17">
        <v>0</v>
      </c>
      <c r="AE537" s="3"/>
      <c r="AF537" s="1" t="s">
        <v>1363</v>
      </c>
      <c r="AG537" s="1">
        <v>16968690.52</v>
      </c>
    </row>
    <row r="538" spans="2:33" ht="30">
      <c r="B538" s="2" t="s">
        <v>1802</v>
      </c>
      <c r="C538" s="1" t="s">
        <v>1365</v>
      </c>
      <c r="D538" s="1" t="s">
        <v>33</v>
      </c>
      <c r="E538" s="1" t="s">
        <v>699</v>
      </c>
      <c r="F538" s="1" t="s">
        <v>700</v>
      </c>
      <c r="G538" s="1" t="s">
        <v>270</v>
      </c>
      <c r="I538" s="1" t="s">
        <v>195</v>
      </c>
      <c r="J538" s="1" t="s">
        <v>51</v>
      </c>
      <c r="K538" s="17">
        <v>4656.8</v>
      </c>
      <c r="L538" s="17">
        <v>0</v>
      </c>
      <c r="M538" s="17">
        <v>10.039999999999999</v>
      </c>
      <c r="N538" s="17">
        <v>140262.72</v>
      </c>
      <c r="O5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140262.81599999999</v>
      </c>
      <c r="P538" s="17">
        <f>Таблица82343[[#This Row],[Начисленовзносов  расчетное]]-Таблица82343[[#This Row],[Начислено взносов по отчету УК, руб,]]</f>
        <v>9.5999999990453944E-2</v>
      </c>
      <c r="Q538" s="49">
        <v>150743.89000000001</v>
      </c>
      <c r="R538" s="22">
        <f>Таблица82343[[#This Row],[ПОСТУПИЛО ВЗНОСОВ ПО БАНКОВСКОЙ ВЫПИСКЕ]]-Таблица82343[[#This Row],[Оплачено пени, руб,]]</f>
        <v>149658.35</v>
      </c>
      <c r="S538" s="17">
        <f t="shared" si="9"/>
        <v>3064.8299999999954</v>
      </c>
      <c r="T538" s="146">
        <v>13546</v>
      </c>
      <c r="U538" s="147">
        <v>1085.54</v>
      </c>
      <c r="V538" s="17">
        <v>3257.78</v>
      </c>
      <c r="W538" s="17">
        <v>0</v>
      </c>
      <c r="X538" s="17">
        <v>0</v>
      </c>
      <c r="Y538" s="17">
        <v>0</v>
      </c>
      <c r="Z538" s="17">
        <v>0</v>
      </c>
      <c r="AA538" s="22">
        <v>2745768.5</v>
      </c>
      <c r="AB538" s="16">
        <v>2591766.83</v>
      </c>
      <c r="AC538" s="17">
        <v>2745768.5</v>
      </c>
      <c r="AD538" s="17">
        <v>0</v>
      </c>
      <c r="AE538" s="3"/>
      <c r="AF538" s="1" t="s">
        <v>1365</v>
      </c>
      <c r="AG538" s="1">
        <v>2591766.83</v>
      </c>
    </row>
    <row r="539" spans="2:33" ht="30">
      <c r="B539" s="2" t="s">
        <v>1802</v>
      </c>
      <c r="C539" s="1" t="s">
        <v>1366</v>
      </c>
      <c r="D539" s="1" t="s">
        <v>33</v>
      </c>
      <c r="E539" s="1" t="s">
        <v>1358</v>
      </c>
      <c r="F539" s="1" t="s">
        <v>1359</v>
      </c>
      <c r="G539" s="1" t="s">
        <v>1164</v>
      </c>
      <c r="I539" s="1" t="s">
        <v>1361</v>
      </c>
      <c r="J539" s="1" t="s">
        <v>1362</v>
      </c>
      <c r="K539" s="44">
        <v>19267.895</v>
      </c>
      <c r="L539" s="17">
        <v>0</v>
      </c>
      <c r="M539" s="17">
        <v>10.039999999999999</v>
      </c>
      <c r="N539" s="161">
        <v>580349</v>
      </c>
      <c r="O5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580348.99739999988</v>
      </c>
      <c r="P539" s="17">
        <f>Таблица82343[[#This Row],[Начисленовзносов  расчетное]]-Таблица82343[[#This Row],[Начислено взносов по отчету УК, руб,]]</f>
        <v>-2.6000001234933734E-3</v>
      </c>
      <c r="Q539" s="17">
        <v>611540.81000000006</v>
      </c>
      <c r="R539" s="22">
        <f>Таблица82343[[#This Row],[ПОСТУПИЛО ВЗНОСОВ ПО БАНКОВСКОЙ ВЫПИСКЕ]]-Таблица82343[[#This Row],[Оплачено пени, руб,]]</f>
        <v>608175.15</v>
      </c>
      <c r="S539" s="17">
        <f t="shared" si="9"/>
        <v>-22728.980000000021</v>
      </c>
      <c r="T539" s="44">
        <v>8462.83</v>
      </c>
      <c r="U539" s="47">
        <v>3365.66</v>
      </c>
      <c r="V539" s="17">
        <v>41962.44</v>
      </c>
      <c r="W539" s="17">
        <v>0</v>
      </c>
      <c r="X539" s="17">
        <v>0</v>
      </c>
      <c r="Y539" s="17">
        <v>0</v>
      </c>
      <c r="Z539" s="17">
        <v>0</v>
      </c>
      <c r="AA539" s="22">
        <v>17397767.140000001</v>
      </c>
      <c r="AB539" s="16">
        <v>16744263.890000001</v>
      </c>
      <c r="AC539" s="17">
        <v>17397767.140000001</v>
      </c>
      <c r="AD539" s="17">
        <v>0</v>
      </c>
      <c r="AE539" s="3"/>
      <c r="AF539" s="1" t="s">
        <v>1366</v>
      </c>
      <c r="AG539" s="1">
        <v>16744263.890000001</v>
      </c>
    </row>
    <row r="540" spans="2:33" ht="30">
      <c r="B540" s="2" t="s">
        <v>1802</v>
      </c>
      <c r="C540" s="1" t="s">
        <v>1367</v>
      </c>
      <c r="D540" s="1" t="s">
        <v>33</v>
      </c>
      <c r="E540" s="1" t="s">
        <v>1368</v>
      </c>
      <c r="F540" s="1" t="s">
        <v>1369</v>
      </c>
      <c r="G540" s="1" t="s">
        <v>728</v>
      </c>
      <c r="I540" s="1" t="s">
        <v>157</v>
      </c>
      <c r="J540" s="1" t="s">
        <v>158</v>
      </c>
      <c r="K540" s="17">
        <v>18678.5</v>
      </c>
      <c r="L540" s="17">
        <v>35.200000000000003</v>
      </c>
      <c r="M540" s="17">
        <v>10.039999999999999</v>
      </c>
      <c r="N540" s="17">
        <v>563656.64</v>
      </c>
      <c r="O5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563656.64399999997</v>
      </c>
      <c r="P540" s="17">
        <f>Таблица82343[[#This Row],[Начисленовзносов  расчетное]]-Таблица82343[[#This Row],[Начислено взносов по отчету УК, руб,]]</f>
        <v>3.9999999571591616E-3</v>
      </c>
      <c r="Q540" s="17">
        <v>611679.88</v>
      </c>
      <c r="R540" s="22">
        <f>Таблица82343[[#This Row],[ПОСТУПИЛО ВЗНОСОВ ПО БАНКОВСКОЙ ВЫПИСКЕ]]-Таблица82343[[#This Row],[Оплачено пени, руб,]]</f>
        <v>599842.09</v>
      </c>
      <c r="S540" s="17">
        <f t="shared" si="9"/>
        <v>-41397.549999999959</v>
      </c>
      <c r="T540" s="17">
        <v>6625.69</v>
      </c>
      <c r="U540" s="17">
        <v>11837.79</v>
      </c>
      <c r="V540" s="17">
        <v>7734.72</v>
      </c>
      <c r="W540" s="17">
        <v>0</v>
      </c>
      <c r="X540" s="17">
        <v>0</v>
      </c>
      <c r="Y540" s="17">
        <v>0</v>
      </c>
      <c r="Z540" s="17">
        <v>0</v>
      </c>
      <c r="AA540" s="22">
        <v>6718715.3399999999</v>
      </c>
      <c r="AB540" s="16">
        <v>6099300.7400000002</v>
      </c>
      <c r="AC540" s="17">
        <v>6718715.3399999999</v>
      </c>
      <c r="AD540" s="17">
        <v>0</v>
      </c>
      <c r="AE540" s="3"/>
      <c r="AF540" s="1" t="s">
        <v>1367</v>
      </c>
      <c r="AG540" s="1">
        <v>6099300.7400000002</v>
      </c>
    </row>
    <row r="541" spans="2:33" ht="30">
      <c r="B541" s="2" t="s">
        <v>1802</v>
      </c>
      <c r="C541" s="1" t="s">
        <v>1370</v>
      </c>
      <c r="D541" s="1" t="s">
        <v>33</v>
      </c>
      <c r="E541" s="1" t="s">
        <v>305</v>
      </c>
      <c r="F541" s="1" t="s">
        <v>306</v>
      </c>
      <c r="G541" s="1" t="s">
        <v>75</v>
      </c>
      <c r="I541" s="1" t="s">
        <v>195</v>
      </c>
      <c r="J541" s="1" t="s">
        <v>51</v>
      </c>
      <c r="K541" s="17">
        <v>3791.3</v>
      </c>
      <c r="L541" s="17">
        <v>1378.2</v>
      </c>
      <c r="M541" s="17">
        <v>9.66</v>
      </c>
      <c r="N541" s="146">
        <v>149812.14000000001</v>
      </c>
      <c r="O5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149812.11000000002</v>
      </c>
      <c r="P541" s="17">
        <f>Таблица82343[[#This Row],[Начисленовзносов  расчетное]]-Таблица82343[[#This Row],[Начислено взносов по отчету УК, руб,]]</f>
        <v>-2.9999999998835847E-2</v>
      </c>
      <c r="Q541" s="17">
        <v>168433.9</v>
      </c>
      <c r="R541" s="22">
        <f>Таблица82343[[#This Row],[ПОСТУПИЛО ВЗНОСОВ ПО БАНКОВСКОЙ ВЫПИСКЕ]]-Таблица82343[[#This Row],[Оплачено пени, руб,]]</f>
        <v>168261.25</v>
      </c>
      <c r="S541" s="17">
        <f t="shared" si="9"/>
        <v>-13632.329999999985</v>
      </c>
      <c r="T541" s="146">
        <v>4989.43</v>
      </c>
      <c r="U541" s="147">
        <v>172.65</v>
      </c>
      <c r="V541" s="17">
        <v>0</v>
      </c>
      <c r="W541" s="17">
        <v>0</v>
      </c>
      <c r="X541" s="17">
        <v>0</v>
      </c>
      <c r="Y541" s="17">
        <v>0</v>
      </c>
      <c r="Z541" s="17">
        <v>0</v>
      </c>
      <c r="AA541" s="22">
        <v>5642272.5500000007</v>
      </c>
      <c r="AB541" s="16">
        <v>5473838.6500000004</v>
      </c>
      <c r="AC541" s="17">
        <v>5642272.5499999998</v>
      </c>
      <c r="AD541" s="17">
        <v>0</v>
      </c>
      <c r="AE541" s="3"/>
      <c r="AF541" s="1" t="s">
        <v>1370</v>
      </c>
      <c r="AG541" s="1">
        <v>5473838.6500000004</v>
      </c>
    </row>
    <row r="542" spans="2:33" s="14" customFormat="1" ht="30">
      <c r="B542" s="15" t="s">
        <v>1802</v>
      </c>
      <c r="C542" s="14" t="s">
        <v>1371</v>
      </c>
      <c r="D542" s="14" t="s">
        <v>33</v>
      </c>
      <c r="E542" s="14" t="s">
        <v>471</v>
      </c>
      <c r="F542" s="14" t="s">
        <v>472</v>
      </c>
      <c r="G542" s="14" t="s">
        <v>1372</v>
      </c>
      <c r="I542" s="14" t="s">
        <v>345</v>
      </c>
      <c r="J542" s="14" t="s">
        <v>346</v>
      </c>
      <c r="K542" s="16">
        <v>19599.400000000001</v>
      </c>
      <c r="L542" s="16">
        <v>190.8</v>
      </c>
      <c r="M542" s="16">
        <v>10.039999999999999</v>
      </c>
      <c r="N542" s="16">
        <v>581732.53</v>
      </c>
      <c r="O542" s="16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596080.82400000002</v>
      </c>
      <c r="P542" s="17">
        <f>Таблица82343[[#This Row],[Начисленовзносов  расчетное]]-Таблица82343[[#This Row],[Начислено взносов по отчету УК, руб,]]</f>
        <v>14348.293999999994</v>
      </c>
      <c r="Q542" s="16">
        <v>735401.94</v>
      </c>
      <c r="R542" s="16">
        <f>Таблица82343[[#This Row],[ПОСТУПИЛО ВЗНОСОВ ПО БАНКОВСКОЙ ВЫПИСКЕ]]-Таблица82343[[#This Row],[Оплачено пени, руб,]]</f>
        <v>703191.08</v>
      </c>
      <c r="S542" s="17">
        <f t="shared" si="9"/>
        <v>-161786.53999999992</v>
      </c>
      <c r="T542" s="44">
        <v>-8117.13</v>
      </c>
      <c r="U542" s="47">
        <v>32210.86</v>
      </c>
      <c r="V542" s="16">
        <v>3206.99</v>
      </c>
      <c r="W542" s="16">
        <v>0</v>
      </c>
      <c r="X542" s="16">
        <v>0</v>
      </c>
      <c r="Y542" s="16">
        <v>0</v>
      </c>
      <c r="Z542" s="16">
        <v>0</v>
      </c>
      <c r="AA542" s="22">
        <v>3169020.3899999997</v>
      </c>
      <c r="AB542" s="16">
        <v>2430411.46</v>
      </c>
      <c r="AC542" s="16">
        <v>3169020.39</v>
      </c>
      <c r="AD542" s="16">
        <v>0</v>
      </c>
      <c r="AE542" s="3" t="s">
        <v>649</v>
      </c>
      <c r="AF542" s="1" t="s">
        <v>1371</v>
      </c>
      <c r="AG542" s="1">
        <v>2430411.46</v>
      </c>
    </row>
    <row r="543" spans="2:33" ht="30">
      <c r="B543" s="2" t="s">
        <v>1802</v>
      </c>
      <c r="C543" s="1" t="s">
        <v>1373</v>
      </c>
      <c r="D543" s="1" t="s">
        <v>33</v>
      </c>
      <c r="E543" s="1" t="s">
        <v>208</v>
      </c>
      <c r="F543" s="1" t="s">
        <v>209</v>
      </c>
      <c r="G543" s="1" t="s">
        <v>43</v>
      </c>
      <c r="I543" s="1" t="s">
        <v>572</v>
      </c>
      <c r="J543" s="1" t="s">
        <v>573</v>
      </c>
      <c r="K543" s="17">
        <v>18790.7</v>
      </c>
      <c r="L543" s="17">
        <v>69.599999999999994</v>
      </c>
      <c r="M543" s="17">
        <v>10.039999999999999</v>
      </c>
      <c r="N543" s="17">
        <v>568072.17000000004</v>
      </c>
      <c r="O54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568072.23599999992</v>
      </c>
      <c r="P543" s="17">
        <f>Таблица82343[[#This Row],[Начисленовзносов  расчетное]]-Таблица82343[[#This Row],[Начислено взносов по отчету УК, руб,]]</f>
        <v>6.5999999875202775E-2</v>
      </c>
      <c r="Q543" s="49">
        <v>862901.18</v>
      </c>
      <c r="R543" s="22">
        <f>Таблица82343[[#This Row],[ПОСТУПИЛО ВЗНОСОВ ПО БАНКОВСКОЙ ВЫПИСКЕ]]-Таблица82343[[#This Row],[Оплачено пени, руб,]]</f>
        <v>853697.22000000009</v>
      </c>
      <c r="S543" s="17">
        <f t="shared" si="9"/>
        <v>-284360.70000000007</v>
      </c>
      <c r="T543" s="17">
        <v>10468.31</v>
      </c>
      <c r="U543" s="17">
        <v>9203.9599999999991</v>
      </c>
      <c r="V543" s="17">
        <v>0</v>
      </c>
      <c r="W543" s="17">
        <v>0</v>
      </c>
      <c r="X543" s="17">
        <v>0</v>
      </c>
      <c r="Y543" s="49">
        <v>10705739.220000001</v>
      </c>
      <c r="Z543" s="17">
        <v>0</v>
      </c>
      <c r="AA543" s="22">
        <v>2804207.7899999991</v>
      </c>
      <c r="AB543" s="16">
        <v>12647045.83</v>
      </c>
      <c r="AC543" s="17">
        <v>2804207.79</v>
      </c>
      <c r="AD543" s="17">
        <v>0</v>
      </c>
      <c r="AE543" s="3" t="s">
        <v>661</v>
      </c>
      <c r="AF543" s="1" t="s">
        <v>1373</v>
      </c>
      <c r="AG543" s="1">
        <v>12647045.83</v>
      </c>
    </row>
    <row r="544" spans="2:33" ht="30">
      <c r="B544" s="2" t="s">
        <v>1802</v>
      </c>
      <c r="C544" s="1" t="s">
        <v>1374</v>
      </c>
      <c r="D544" s="1" t="s">
        <v>33</v>
      </c>
      <c r="E544" s="1" t="s">
        <v>765</v>
      </c>
      <c r="F544" s="1" t="s">
        <v>766</v>
      </c>
      <c r="G544" s="1" t="s">
        <v>162</v>
      </c>
      <c r="I544" s="30" t="s">
        <v>349</v>
      </c>
      <c r="J544" s="30" t="s">
        <v>350</v>
      </c>
      <c r="K544" s="31">
        <v>19691.7</v>
      </c>
      <c r="L544" s="31">
        <v>146.9</v>
      </c>
      <c r="M544" s="31">
        <v>10.039999999999999</v>
      </c>
      <c r="N544" s="17">
        <v>597538.71</v>
      </c>
      <c r="O54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597538.63199999998</v>
      </c>
      <c r="P544" s="17">
        <f>Таблица82343[[#This Row],[Начисленовзносов  расчетное]]-Таблица82343[[#This Row],[Начислено взносов по отчету УК, руб,]]</f>
        <v>-7.7999999979510903E-2</v>
      </c>
      <c r="Q544" s="17">
        <v>586206.85</v>
      </c>
      <c r="R544" s="22">
        <f>Таблица82343[[#This Row],[ПОСТУПИЛО ВЗНОСОВ ПО БАНКОВСКОЙ ВЫПИСКЕ]]-Таблица82343[[#This Row],[Оплачено пени, руб,]]</f>
        <v>584863.04999999993</v>
      </c>
      <c r="S544" s="17">
        <f t="shared" si="9"/>
        <v>27180.740000000031</v>
      </c>
      <c r="T544" s="17">
        <v>15848.88</v>
      </c>
      <c r="U544" s="17">
        <v>1343.8</v>
      </c>
      <c r="V544" s="17">
        <v>44612.88</v>
      </c>
      <c r="W544" s="17">
        <v>0</v>
      </c>
      <c r="X544" s="17">
        <v>0</v>
      </c>
      <c r="Y544" s="17">
        <v>0</v>
      </c>
      <c r="Z544" s="17">
        <v>0</v>
      </c>
      <c r="AA544" s="22">
        <v>6471482.0800000001</v>
      </c>
      <c r="AB544" s="16">
        <v>5840662.3499999996</v>
      </c>
      <c r="AC544" s="17">
        <v>6471482.0800000001</v>
      </c>
      <c r="AD544" s="17">
        <v>0</v>
      </c>
      <c r="AE544" s="3"/>
      <c r="AF544" s="1" t="s">
        <v>1374</v>
      </c>
      <c r="AG544" s="1">
        <v>5840662.3499999996</v>
      </c>
    </row>
    <row r="545" spans="2:33" ht="30">
      <c r="B545" s="2" t="s">
        <v>1802</v>
      </c>
      <c r="C545" s="1" t="s">
        <v>1375</v>
      </c>
      <c r="D545" s="1" t="s">
        <v>33</v>
      </c>
      <c r="E545" s="1" t="s">
        <v>568</v>
      </c>
      <c r="F545" s="1" t="s">
        <v>569</v>
      </c>
      <c r="G545" s="1" t="s">
        <v>647</v>
      </c>
      <c r="I545" s="1" t="s">
        <v>195</v>
      </c>
      <c r="J545" s="1" t="s">
        <v>51</v>
      </c>
      <c r="K545" s="17">
        <v>6163.9</v>
      </c>
      <c r="L545" s="17">
        <v>0</v>
      </c>
      <c r="M545" s="17">
        <v>9.66</v>
      </c>
      <c r="N545" s="17">
        <v>178629.84</v>
      </c>
      <c r="O5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178629.82199999999</v>
      </c>
      <c r="P545" s="17">
        <f>Таблица82343[[#This Row],[Начисленовзносов  расчетное]]-Таблица82343[[#This Row],[Начислено взносов по отчету УК, руб,]]</f>
        <v>-1.800000001094304E-2</v>
      </c>
      <c r="Q545" s="17">
        <v>181187.14</v>
      </c>
      <c r="R545" s="22">
        <f>Таблица82343[[#This Row],[ПОСТУПИЛО ВЗНОСОВ ПО БАНКОВСКОЙ ВЫПИСКЕ]]-Таблица82343[[#This Row],[Оплачено пени, руб,]]</f>
        <v>176613.52000000002</v>
      </c>
      <c r="S545" s="17">
        <f t="shared" si="9"/>
        <v>7489.7399999999789</v>
      </c>
      <c r="T545" s="17">
        <v>10047.040000000001</v>
      </c>
      <c r="U545" s="17">
        <v>4573.62</v>
      </c>
      <c r="V545" s="17">
        <v>3454.52</v>
      </c>
      <c r="W545" s="17">
        <v>0</v>
      </c>
      <c r="X545" s="17">
        <v>0</v>
      </c>
      <c r="Y545" s="17">
        <v>0</v>
      </c>
      <c r="Z545" s="17">
        <v>0</v>
      </c>
      <c r="AA545" s="22">
        <v>2938733</v>
      </c>
      <c r="AB545" s="16">
        <v>2754091.34</v>
      </c>
      <c r="AC545" s="17">
        <v>2938733</v>
      </c>
      <c r="AD545" s="17">
        <v>0</v>
      </c>
      <c r="AE545" s="3"/>
      <c r="AF545" s="1" t="s">
        <v>1375</v>
      </c>
      <c r="AG545" s="1">
        <v>2754091.34</v>
      </c>
    </row>
    <row r="546" spans="2:33" ht="30">
      <c r="B546" s="2" t="s">
        <v>1802</v>
      </c>
      <c r="C546" s="1" t="s">
        <v>1376</v>
      </c>
      <c r="D546" s="1" t="s">
        <v>33</v>
      </c>
      <c r="E546" s="1" t="s">
        <v>236</v>
      </c>
      <c r="F546" s="1" t="s">
        <v>237</v>
      </c>
      <c r="G546" s="1" t="s">
        <v>339</v>
      </c>
      <c r="I546" s="1" t="s">
        <v>1377</v>
      </c>
      <c r="J546" s="1" t="s">
        <v>1378</v>
      </c>
      <c r="K546" s="17">
        <v>22444.98</v>
      </c>
      <c r="L546" s="17">
        <v>903.8</v>
      </c>
      <c r="M546" s="17">
        <v>10.039999999999999</v>
      </c>
      <c r="N546" s="17">
        <v>683322.39</v>
      </c>
      <c r="O5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703265.25359999994</v>
      </c>
      <c r="P546" s="17">
        <f>Таблица82343[[#This Row],[Начисленовзносов  расчетное]]-Таблица82343[[#This Row],[Начислено взносов по отчету УК, руб,]]</f>
        <v>19942.863599999924</v>
      </c>
      <c r="Q546" s="17">
        <v>804034.07</v>
      </c>
      <c r="R546" s="22">
        <f>Таблица82343[[#This Row],[ПОСТУПИЛО ВЗНОСОВ ПО БАНКОВСКОЙ ВЫПИСКЕ]]-Таблица82343[[#This Row],[Оплачено пени, руб,]]</f>
        <v>778655.65999999992</v>
      </c>
      <c r="S546" s="17">
        <f t="shared" si="9"/>
        <v>-102199.5999999999</v>
      </c>
      <c r="T546" s="17">
        <v>18512.080000000002</v>
      </c>
      <c r="U546" s="17">
        <v>25378.41</v>
      </c>
      <c r="V546" s="17">
        <v>28922.05</v>
      </c>
      <c r="W546" s="17">
        <v>0</v>
      </c>
      <c r="X546" s="17">
        <v>0</v>
      </c>
      <c r="Y546" s="17">
        <v>0</v>
      </c>
      <c r="Z546" s="17">
        <v>432.07</v>
      </c>
      <c r="AA546" s="22">
        <v>11292695.939999999</v>
      </c>
      <c r="AB546" s="16">
        <v>10460171.890000001</v>
      </c>
      <c r="AC546" s="17">
        <v>11292695.939999999</v>
      </c>
      <c r="AD546" s="17">
        <v>0</v>
      </c>
      <c r="AE546" s="3" t="s">
        <v>282</v>
      </c>
      <c r="AF546" s="1" t="s">
        <v>1376</v>
      </c>
      <c r="AG546" s="1">
        <v>10460171.890000001</v>
      </c>
    </row>
    <row r="547" spans="2:33" ht="30">
      <c r="B547" s="2" t="s">
        <v>1802</v>
      </c>
      <c r="C547" s="1" t="s">
        <v>1379</v>
      </c>
      <c r="D547" s="1" t="s">
        <v>33</v>
      </c>
      <c r="E547" s="1" t="s">
        <v>538</v>
      </c>
      <c r="F547" s="1" t="s">
        <v>1380</v>
      </c>
      <c r="G547" s="1" t="s">
        <v>1096</v>
      </c>
      <c r="I547" s="1" t="s">
        <v>325</v>
      </c>
      <c r="J547" s="1" t="s">
        <v>326</v>
      </c>
      <c r="K547" s="17">
        <v>23941.599999999999</v>
      </c>
      <c r="L547" s="17">
        <v>12.8</v>
      </c>
      <c r="M547" s="17">
        <v>10.039999999999999</v>
      </c>
      <c r="N547" s="17">
        <v>721393.09</v>
      </c>
      <c r="O5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721506.52799999993</v>
      </c>
      <c r="P547" s="17">
        <f>Таблица82343[[#This Row],[Начисленовзносов  расчетное]]-Таблица82343[[#This Row],[Начислено взносов по отчету УК, руб,]]</f>
        <v>113.43799999996554</v>
      </c>
      <c r="Q547" s="17">
        <v>722918.47</v>
      </c>
      <c r="R547" s="22">
        <f>Таблица82343[[#This Row],[ПОСТУПИЛО ВЗНОСОВ ПО БАНКОВСКОЙ ВЫПИСКЕ]]-Таблица82343[[#This Row],[Оплачено пени, руб,]]</f>
        <v>719362.03999999992</v>
      </c>
      <c r="S547" s="17">
        <f t="shared" si="9"/>
        <v>3927.4400000000464</v>
      </c>
      <c r="T547" s="44">
        <v>5452.82</v>
      </c>
      <c r="U547" s="47">
        <v>3556.43</v>
      </c>
      <c r="V547" s="17">
        <v>53703.28</v>
      </c>
      <c r="W547" s="17">
        <v>0</v>
      </c>
      <c r="X547" s="17">
        <v>0</v>
      </c>
      <c r="Y547" s="17">
        <v>0</v>
      </c>
      <c r="Z547" s="17">
        <v>0</v>
      </c>
      <c r="AA547" s="22">
        <v>7788917.5599999996</v>
      </c>
      <c r="AB547" s="16">
        <v>7012295.8099999996</v>
      </c>
      <c r="AC547" s="17">
        <v>7788917.5599999996</v>
      </c>
      <c r="AD547" s="17">
        <v>0</v>
      </c>
      <c r="AE547" s="3"/>
      <c r="AF547" s="1" t="s">
        <v>1379</v>
      </c>
      <c r="AG547" s="1">
        <v>7012295.8099999996</v>
      </c>
    </row>
    <row r="548" spans="2:33" ht="30">
      <c r="B548" s="2" t="s">
        <v>1802</v>
      </c>
      <c r="C548" s="1" t="s">
        <v>1381</v>
      </c>
      <c r="D548" s="1" t="s">
        <v>443</v>
      </c>
      <c r="E548" s="1" t="s">
        <v>802</v>
      </c>
      <c r="F548" s="1" t="s">
        <v>1382</v>
      </c>
      <c r="G548" s="1" t="s">
        <v>213</v>
      </c>
      <c r="I548" s="1" t="s">
        <v>1239</v>
      </c>
      <c r="J548" s="1" t="s">
        <v>1240</v>
      </c>
      <c r="K548" s="17">
        <v>5107.1000000000004</v>
      </c>
      <c r="L548" s="17">
        <v>0</v>
      </c>
      <c r="M548" s="17">
        <v>9.66</v>
      </c>
      <c r="N548" s="17">
        <v>148003.758</v>
      </c>
      <c r="O5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148003.758</v>
      </c>
      <c r="P548" s="17">
        <f>Таблица82343[[#This Row],[Начисленовзносов  расчетное]]-Таблица82343[[#This Row],[Начислено взносов по отчету УК, руб,]]</f>
        <v>0</v>
      </c>
      <c r="Q548" s="17">
        <v>140717.54</v>
      </c>
      <c r="R548" s="22">
        <f>Таблица82343[[#This Row],[ПОСТУПИЛО ВЗНОСОВ ПО БАНКОВСКОЙ ВЫПИСКЕ]]-Таблица82343[[#This Row],[Оплачено пени, руб,]]</f>
        <v>140135.94</v>
      </c>
      <c r="S548" s="17">
        <f t="shared" si="9"/>
        <v>19007.088000000003</v>
      </c>
      <c r="T548" s="44">
        <v>11720.87</v>
      </c>
      <c r="U548" s="47">
        <v>581.6</v>
      </c>
      <c r="V548" s="17">
        <v>0</v>
      </c>
      <c r="W548" s="17">
        <v>0</v>
      </c>
      <c r="X548" s="17">
        <v>0</v>
      </c>
      <c r="Y548" s="17">
        <v>0</v>
      </c>
      <c r="Z548" s="17">
        <v>0</v>
      </c>
      <c r="AA548" s="22">
        <v>4481461.88</v>
      </c>
      <c r="AB548" s="16">
        <v>4340744.34</v>
      </c>
      <c r="AC548" s="22">
        <v>4481461.88</v>
      </c>
      <c r="AD548" s="17">
        <v>0</v>
      </c>
      <c r="AE548" s="3"/>
      <c r="AF548" s="1" t="s">
        <v>1381</v>
      </c>
      <c r="AG548" s="1">
        <v>4340744.34</v>
      </c>
    </row>
    <row r="549" spans="2:33" ht="30">
      <c r="B549" s="2" t="s">
        <v>1802</v>
      </c>
      <c r="C549" s="1" t="s">
        <v>1383</v>
      </c>
      <c r="D549" s="1" t="s">
        <v>33</v>
      </c>
      <c r="E549" s="1" t="s">
        <v>1103</v>
      </c>
      <c r="F549" s="1" t="s">
        <v>1104</v>
      </c>
      <c r="G549" s="1" t="s">
        <v>786</v>
      </c>
      <c r="I549" s="1" t="s">
        <v>1105</v>
      </c>
      <c r="J549" s="1" t="s">
        <v>1106</v>
      </c>
      <c r="K549" s="17">
        <v>24261.7</v>
      </c>
      <c r="L549" s="17">
        <v>2875.7</v>
      </c>
      <c r="M549" s="17">
        <v>10.039999999999999</v>
      </c>
      <c r="N549" s="17">
        <v>817378.14</v>
      </c>
      <c r="O5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817378.48800000001</v>
      </c>
      <c r="P549" s="17">
        <f>Таблица82343[[#This Row],[Начисленовзносов  расчетное]]-Таблица82343[[#This Row],[Начислено взносов по отчету УК, руб,]]</f>
        <v>0.34799999999813735</v>
      </c>
      <c r="Q549" s="17">
        <v>892152.08</v>
      </c>
      <c r="R549" s="22">
        <f>Таблица82343[[#This Row],[ПОСТУПИЛО ВЗНОСОВ ПО БАНКОВСКОЙ ВЫПИСКЕ]]-Таблица82343[[#This Row],[Оплачено пени, руб,]]</f>
        <v>885595.39999999991</v>
      </c>
      <c r="S549" s="17">
        <f t="shared" si="9"/>
        <v>-66533.709999999905</v>
      </c>
      <c r="T549" s="17">
        <v>8240.23</v>
      </c>
      <c r="U549" s="17">
        <v>6556.68</v>
      </c>
      <c r="V549" s="17">
        <v>0</v>
      </c>
      <c r="W549" s="17">
        <v>0</v>
      </c>
      <c r="X549" s="17">
        <v>0</v>
      </c>
      <c r="Y549" s="17">
        <v>0</v>
      </c>
      <c r="Z549" s="17">
        <v>0</v>
      </c>
      <c r="AA549" s="22">
        <v>5268761.3</v>
      </c>
      <c r="AB549" s="16">
        <v>4376609.22</v>
      </c>
      <c r="AC549" s="17">
        <v>5268761.3</v>
      </c>
      <c r="AD549" s="17">
        <v>0</v>
      </c>
      <c r="AE549" s="3"/>
      <c r="AF549" s="1" t="s">
        <v>1383</v>
      </c>
      <c r="AG549" s="1">
        <v>4376609.22</v>
      </c>
    </row>
    <row r="550" spans="2:33" ht="30">
      <c r="B550" s="2" t="s">
        <v>1802</v>
      </c>
      <c r="C550" s="1" t="s">
        <v>1384</v>
      </c>
      <c r="D550" s="1" t="s">
        <v>33</v>
      </c>
      <c r="E550" s="1" t="s">
        <v>1385</v>
      </c>
      <c r="F550" s="1" t="s">
        <v>1386</v>
      </c>
      <c r="G550" s="1" t="s">
        <v>446</v>
      </c>
      <c r="I550" s="1" t="s">
        <v>1387</v>
      </c>
      <c r="J550" s="1" t="s">
        <v>1388</v>
      </c>
      <c r="K550" s="17">
        <v>13742.8</v>
      </c>
      <c r="L550" s="17">
        <v>0</v>
      </c>
      <c r="M550" s="17">
        <v>10.039999999999999</v>
      </c>
      <c r="N550" s="17">
        <v>413933.16</v>
      </c>
      <c r="O5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413933.13599999988</v>
      </c>
      <c r="P550" s="17">
        <f>Таблица82343[[#This Row],[Начисленовзносов  расчетное]]-Таблица82343[[#This Row],[Начислено взносов по отчету УК, руб,]]</f>
        <v>-2.4000000092200935E-2</v>
      </c>
      <c r="Q550" s="49">
        <v>488272.16</v>
      </c>
      <c r="R550" s="22">
        <f>Таблица82343[[#This Row],[ПОСТУПИЛО ВЗНОСОВ ПО БАНКОВСКОЙ ВЫПИСКЕ]]-Таблица82343[[#This Row],[Оплачено пени, руб,]]</f>
        <v>485339.18</v>
      </c>
      <c r="S550" s="17">
        <f t="shared" si="9"/>
        <v>-64400.200000000019</v>
      </c>
      <c r="T550" s="17">
        <v>9938.7999999999993</v>
      </c>
      <c r="U550" s="17">
        <v>2932.98</v>
      </c>
      <c r="V550" s="49">
        <v>3034.22</v>
      </c>
      <c r="W550" s="17">
        <v>0</v>
      </c>
      <c r="X550" s="17">
        <v>0</v>
      </c>
      <c r="Y550" s="17">
        <v>0</v>
      </c>
      <c r="Z550" s="17">
        <v>0</v>
      </c>
      <c r="AA550" s="22">
        <v>2851437.7199999997</v>
      </c>
      <c r="AB550" s="16">
        <v>2360131.34</v>
      </c>
      <c r="AC550" s="17">
        <v>2851437.72</v>
      </c>
      <c r="AD550" s="17">
        <v>0</v>
      </c>
      <c r="AE550" s="3"/>
      <c r="AF550" s="1" t="s">
        <v>1384</v>
      </c>
      <c r="AG550" s="1">
        <v>2360131.34</v>
      </c>
    </row>
    <row r="551" spans="2:33" ht="30">
      <c r="B551" s="2" t="s">
        <v>1802</v>
      </c>
      <c r="C551" s="1" t="s">
        <v>1389</v>
      </c>
      <c r="D551" s="1" t="s">
        <v>33</v>
      </c>
      <c r="E551" s="1" t="s">
        <v>471</v>
      </c>
      <c r="F551" s="1" t="s">
        <v>472</v>
      </c>
      <c r="G551" s="1" t="s">
        <v>1390</v>
      </c>
      <c r="I551" s="1" t="s">
        <v>345</v>
      </c>
      <c r="J551" s="1" t="s">
        <v>346</v>
      </c>
      <c r="K551" s="17">
        <v>25292.7</v>
      </c>
      <c r="L551" s="17">
        <v>2706.8</v>
      </c>
      <c r="M551" s="17">
        <v>10.039999999999999</v>
      </c>
      <c r="N551" s="17">
        <v>843344.46</v>
      </c>
      <c r="O5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843344.94</v>
      </c>
      <c r="P551" s="17">
        <f>Таблица82343[[#This Row],[Начисленовзносов  расчетное]]-Таблица82343[[#This Row],[Начислено взносов по отчету УК, руб,]]</f>
        <v>0.47999999998137355</v>
      </c>
      <c r="Q551" s="17">
        <v>970559.88</v>
      </c>
      <c r="R551" s="22">
        <f>Таблица82343[[#This Row],[ПОСТУПИЛО ВЗНОСОВ ПО БАНКОВСКОЙ ВЫПИСКЕ]]-Таблица82343[[#This Row],[Оплачено пени, руб,]]</f>
        <v>960696.94000000006</v>
      </c>
      <c r="S551" s="17">
        <f t="shared" si="9"/>
        <v>-93825.480000000098</v>
      </c>
      <c r="T551" s="44">
        <v>33389.94</v>
      </c>
      <c r="U551" s="47">
        <v>9862.94</v>
      </c>
      <c r="V551" s="17">
        <v>68083.64</v>
      </c>
      <c r="W551" s="17">
        <v>0</v>
      </c>
      <c r="X551" s="17">
        <v>0</v>
      </c>
      <c r="Y551" s="17">
        <v>0</v>
      </c>
      <c r="Z551" s="17">
        <v>0</v>
      </c>
      <c r="AA551" s="22">
        <v>28208428.34</v>
      </c>
      <c r="AB551" s="16">
        <v>27169784.82</v>
      </c>
      <c r="AC551" s="17">
        <v>28208428.34</v>
      </c>
      <c r="AD551" s="17">
        <v>0</v>
      </c>
      <c r="AE551" s="3"/>
      <c r="AF551" s="1" t="s">
        <v>1389</v>
      </c>
      <c r="AG551" s="1">
        <v>27169784.82</v>
      </c>
    </row>
    <row r="552" spans="2:33" ht="45">
      <c r="B552" s="2" t="s">
        <v>1802</v>
      </c>
      <c r="C552" s="1" t="s">
        <v>1391</v>
      </c>
      <c r="D552" s="1" t="s">
        <v>33</v>
      </c>
      <c r="E552" s="1" t="s">
        <v>255</v>
      </c>
      <c r="F552" s="1" t="s">
        <v>256</v>
      </c>
      <c r="G552" s="1" t="s">
        <v>432</v>
      </c>
      <c r="I552" s="1" t="s">
        <v>258</v>
      </c>
      <c r="J552" s="1" t="s">
        <v>259</v>
      </c>
      <c r="K552" s="17">
        <v>24249.200000000001</v>
      </c>
      <c r="L552" s="17">
        <v>3866.3</v>
      </c>
      <c r="M552" s="17">
        <v>10.039999999999999</v>
      </c>
      <c r="N552" s="44">
        <v>847507.47</v>
      </c>
      <c r="O5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846838.86</v>
      </c>
      <c r="P552" s="17">
        <f>Таблица82343[[#This Row],[Начисленовзносов  расчетное]]-Таблица82343[[#This Row],[Начислено взносов по отчету УК, руб,]]</f>
        <v>-668.60999999998603</v>
      </c>
      <c r="Q552" s="17">
        <v>893640.87</v>
      </c>
      <c r="R552" s="22">
        <f>Таблица82343[[#This Row],[ПОСТУПИЛО ВЗНОСОВ ПО БАНКОВСКОЙ ВЫПИСКЕ]]-Таблица82343[[#This Row],[Оплачено пени, руб,]]</f>
        <v>893640.87</v>
      </c>
      <c r="S552" s="17">
        <f t="shared" si="9"/>
        <v>-46133.400000000023</v>
      </c>
      <c r="T552" s="17">
        <v>0</v>
      </c>
      <c r="U552" s="17">
        <v>0</v>
      </c>
      <c r="V552" s="17">
        <v>69432.19</v>
      </c>
      <c r="W552" s="17">
        <v>0</v>
      </c>
      <c r="X552" s="17">
        <v>0</v>
      </c>
      <c r="Y552" s="17">
        <v>0</v>
      </c>
      <c r="Z552" s="17">
        <v>500</v>
      </c>
      <c r="AA552" s="22">
        <v>28682028.939999998</v>
      </c>
      <c r="AB552" s="16">
        <v>27719455.879999999</v>
      </c>
      <c r="AC552" s="17">
        <v>28682028.939999998</v>
      </c>
      <c r="AD552" s="17">
        <v>0</v>
      </c>
      <c r="AE552" s="3" t="s">
        <v>260</v>
      </c>
      <c r="AF552" s="1" t="s">
        <v>1391</v>
      </c>
      <c r="AG552" s="1">
        <v>27719455.879999999</v>
      </c>
    </row>
    <row r="553" spans="2:33" ht="30">
      <c r="B553" s="2" t="s">
        <v>1802</v>
      </c>
      <c r="C553" s="1" t="s">
        <v>1392</v>
      </c>
      <c r="D553" s="1" t="s">
        <v>33</v>
      </c>
      <c r="E553" s="1" t="s">
        <v>1393</v>
      </c>
      <c r="F553" s="1" t="s">
        <v>1394</v>
      </c>
      <c r="G553" s="1" t="s">
        <v>115</v>
      </c>
      <c r="I553" s="1" t="s">
        <v>1395</v>
      </c>
      <c r="J553" s="1" t="s">
        <v>1396</v>
      </c>
      <c r="K553" s="17">
        <v>32054.5</v>
      </c>
      <c r="L553" s="17">
        <v>231.7</v>
      </c>
      <c r="M553" s="17">
        <v>10.039999999999999</v>
      </c>
      <c r="N553" s="17">
        <v>972460.02</v>
      </c>
      <c r="O5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972460.34399999992</v>
      </c>
      <c r="P553" s="17">
        <f>Таблица82343[[#This Row],[Начисленовзносов  расчетное]]-Таблица82343[[#This Row],[Начислено взносов по отчету УК, руб,]]</f>
        <v>0.32399999990593642</v>
      </c>
      <c r="Q553" s="49">
        <v>986387.21</v>
      </c>
      <c r="R553" s="22">
        <f>Таблица82343[[#This Row],[ПОСТУПИЛО ВЗНОСОВ ПО БАНКОВСКОЙ ВЫПИСКЕ]]-Таблица82343[[#This Row],[Оплачено пени, руб,]]</f>
        <v>972122.02</v>
      </c>
      <c r="S553" s="17">
        <f t="shared" si="9"/>
        <v>51907.599999999991</v>
      </c>
      <c r="T553" s="17">
        <v>65834.789999999994</v>
      </c>
      <c r="U553" s="17">
        <v>14265.19</v>
      </c>
      <c r="V553" s="49">
        <v>6145.43</v>
      </c>
      <c r="W553" s="17">
        <v>0</v>
      </c>
      <c r="X553" s="17">
        <v>0</v>
      </c>
      <c r="Y553" s="17">
        <v>919500</v>
      </c>
      <c r="Z553" s="17">
        <v>0</v>
      </c>
      <c r="AA553" s="22">
        <v>4875894</v>
      </c>
      <c r="AB553" s="16">
        <v>4802861.3600000003</v>
      </c>
      <c r="AC553" s="17">
        <v>4875894</v>
      </c>
      <c r="AD553" s="17">
        <v>0</v>
      </c>
      <c r="AE553" s="3"/>
      <c r="AF553" s="1" t="s">
        <v>1392</v>
      </c>
      <c r="AG553" s="1">
        <v>4802861.3600000003</v>
      </c>
    </row>
    <row r="554" spans="2:33" ht="30">
      <c r="B554" s="2" t="s">
        <v>1802</v>
      </c>
      <c r="C554" s="1" t="s">
        <v>1397</v>
      </c>
      <c r="D554" s="1" t="s">
        <v>443</v>
      </c>
      <c r="E554" s="1" t="s">
        <v>47</v>
      </c>
      <c r="F554" s="1" t="s">
        <v>1398</v>
      </c>
      <c r="G554" s="1" t="s">
        <v>89</v>
      </c>
      <c r="I554" s="1" t="s">
        <v>1239</v>
      </c>
      <c r="J554" s="1" t="s">
        <v>1240</v>
      </c>
      <c r="K554" s="17">
        <v>6491.8</v>
      </c>
      <c r="L554" s="17">
        <v>0</v>
      </c>
      <c r="M554" s="17">
        <v>9.66</v>
      </c>
      <c r="N554" s="44">
        <v>188132.364</v>
      </c>
      <c r="O5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188132.36400000003</v>
      </c>
      <c r="P554" s="17">
        <f>Таблица82343[[#This Row],[Начисленовзносов  расчетное]]-Таблица82343[[#This Row],[Начислено взносов по отчету УК, руб,]]</f>
        <v>0</v>
      </c>
      <c r="Q554" s="17">
        <v>180219.53</v>
      </c>
      <c r="R554" s="22">
        <f>Таблица82343[[#This Row],[ПОСТУПИЛО ВЗНОСОВ ПО БАНКОВСКОЙ ВЫПИСКЕ]]-Таблица82343[[#This Row],[Оплачено пени, руб,]]</f>
        <v>179345.2</v>
      </c>
      <c r="S554" s="17">
        <f t="shared" si="9"/>
        <v>10693.133999999989</v>
      </c>
      <c r="T554" s="44">
        <v>2780.3</v>
      </c>
      <c r="U554" s="47">
        <v>874.33</v>
      </c>
      <c r="V554" s="17">
        <v>0</v>
      </c>
      <c r="W554" s="17">
        <v>0</v>
      </c>
      <c r="X554" s="17">
        <v>0</v>
      </c>
      <c r="Y554" s="17">
        <v>0</v>
      </c>
      <c r="Z554" s="17">
        <v>0</v>
      </c>
      <c r="AA554" s="22">
        <v>5785905.46</v>
      </c>
      <c r="AB554" s="16">
        <v>5605685.9299999997</v>
      </c>
      <c r="AC554" s="17">
        <v>5785905.46</v>
      </c>
      <c r="AD554" s="17">
        <v>0</v>
      </c>
      <c r="AE554" s="3"/>
      <c r="AF554" s="1" t="s">
        <v>1397</v>
      </c>
      <c r="AG554" s="1">
        <v>5605685.9299999997</v>
      </c>
    </row>
    <row r="555" spans="2:33" ht="30">
      <c r="B555" s="2" t="s">
        <v>1802</v>
      </c>
      <c r="C555" s="1" t="s">
        <v>1399</v>
      </c>
      <c r="D555" s="1" t="s">
        <v>827</v>
      </c>
      <c r="E555" s="1" t="s">
        <v>1183</v>
      </c>
      <c r="F555" s="1" t="s">
        <v>1179</v>
      </c>
      <c r="G555" s="1" t="s">
        <v>1069</v>
      </c>
      <c r="I555" s="1" t="s">
        <v>1181</v>
      </c>
      <c r="J555" s="1" t="s">
        <v>831</v>
      </c>
      <c r="K555" s="17">
        <v>29451</v>
      </c>
      <c r="L555" s="17">
        <v>3659.1</v>
      </c>
      <c r="M555" s="17">
        <v>10.040019309314479</v>
      </c>
      <c r="N555" s="17">
        <v>997279.14</v>
      </c>
      <c r="O5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997278.12999999989</v>
      </c>
      <c r="P555" s="17">
        <f>Таблица82343[[#This Row],[Начисленовзносов  расчетное]]-Таблица82343[[#This Row],[Начислено взносов по отчету УК, руб,]]</f>
        <v>-1.0100000001257285</v>
      </c>
      <c r="Q555" s="17">
        <v>1495837.51</v>
      </c>
      <c r="R555" s="22">
        <f>Таблица82343[[#This Row],[ПОСТУПИЛО ВЗНОСОВ ПО БАНКОВСКОЙ ВЫПИСКЕ]]-Таблица82343[[#This Row],[Оплачено пени, руб,]]</f>
        <v>1492378.16</v>
      </c>
      <c r="S555" s="17">
        <f t="shared" si="9"/>
        <v>-494925.6999999999</v>
      </c>
      <c r="T555" s="17">
        <v>3632.67</v>
      </c>
      <c r="U555" s="17">
        <v>3459.35</v>
      </c>
      <c r="V555" s="17">
        <v>0</v>
      </c>
      <c r="W555" s="17">
        <v>0</v>
      </c>
      <c r="X555" s="17">
        <v>0</v>
      </c>
      <c r="Y555" s="17">
        <v>0</v>
      </c>
      <c r="Z555" s="17">
        <v>0</v>
      </c>
      <c r="AA555" s="22">
        <v>6880358.4199999999</v>
      </c>
      <c r="AB555" s="16">
        <v>5384520.9100000001</v>
      </c>
      <c r="AC555" s="17">
        <v>6880358.4199999999</v>
      </c>
      <c r="AD555" s="17">
        <v>0</v>
      </c>
      <c r="AE555" s="3" t="s">
        <v>661</v>
      </c>
      <c r="AF555" s="1" t="s">
        <v>1399</v>
      </c>
      <c r="AG555" s="1">
        <v>5384520.9100000001</v>
      </c>
    </row>
    <row r="556" spans="2:33" ht="30">
      <c r="B556" s="2" t="s">
        <v>1802</v>
      </c>
      <c r="C556" s="1" t="s">
        <v>1400</v>
      </c>
      <c r="D556" s="1" t="s">
        <v>33</v>
      </c>
      <c r="E556" s="1" t="s">
        <v>208</v>
      </c>
      <c r="F556" s="1" t="s">
        <v>209</v>
      </c>
      <c r="G556" s="1" t="s">
        <v>1401</v>
      </c>
      <c r="I556" s="30" t="s">
        <v>1291</v>
      </c>
      <c r="J556" s="30" t="s">
        <v>1292</v>
      </c>
      <c r="K556" s="31">
        <v>18698.859</v>
      </c>
      <c r="L556" s="31">
        <v>64</v>
      </c>
      <c r="M556" s="31">
        <v>10.039999999999999</v>
      </c>
      <c r="N556" s="17">
        <v>565324.96</v>
      </c>
      <c r="O5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565137.31307999999</v>
      </c>
      <c r="P556" s="17">
        <f>Таблица82343[[#This Row],[Начисленовзносов  расчетное]]-Таблица82343[[#This Row],[Начислено взносов по отчету УК, руб,]]</f>
        <v>-187.64691999997012</v>
      </c>
      <c r="Q556" s="17">
        <v>727612.85</v>
      </c>
      <c r="R556" s="22">
        <f>Таблица82343[[#This Row],[ПОСТУПИЛО ВЗНОСОВ ПО БАНКОВСКОЙ ВЫПИСКЕ]]-Таблица82343[[#This Row],[Оплачено пени, руб,]]</f>
        <v>676977.71</v>
      </c>
      <c r="S556" s="17">
        <f t="shared" si="9"/>
        <v>-106896.16</v>
      </c>
      <c r="T556" s="17">
        <v>55391.73</v>
      </c>
      <c r="U556" s="17">
        <v>50635.14</v>
      </c>
      <c r="V556" s="17">
        <v>45465.919999999998</v>
      </c>
      <c r="W556" s="17">
        <v>0</v>
      </c>
      <c r="X556" s="17">
        <v>0</v>
      </c>
      <c r="Y556" s="17">
        <v>0</v>
      </c>
      <c r="Z556" s="17">
        <v>0</v>
      </c>
      <c r="AA556" s="22">
        <v>18891063.579999998</v>
      </c>
      <c r="AB556" s="16">
        <v>18117984.809999999</v>
      </c>
      <c r="AC556" s="17">
        <v>18891063.579999998</v>
      </c>
      <c r="AD556" s="17">
        <v>0</v>
      </c>
      <c r="AE556" s="3"/>
      <c r="AF556" s="1" t="s">
        <v>1400</v>
      </c>
      <c r="AG556" s="1">
        <v>18117984.809999999</v>
      </c>
    </row>
    <row r="557" spans="2:33" ht="30">
      <c r="B557" s="2" t="s">
        <v>1802</v>
      </c>
      <c r="C557" s="1" t="s">
        <v>1402</v>
      </c>
      <c r="D557" s="1" t="s">
        <v>33</v>
      </c>
      <c r="E557" s="1" t="s">
        <v>1403</v>
      </c>
      <c r="F557" s="1" t="s">
        <v>1404</v>
      </c>
      <c r="G557" s="1" t="s">
        <v>525</v>
      </c>
      <c r="I557" s="1" t="s">
        <v>1225</v>
      </c>
      <c r="J557" s="1" t="s">
        <v>1226</v>
      </c>
      <c r="K557" s="17">
        <v>15575.9</v>
      </c>
      <c r="L557" s="17">
        <v>5377.27</v>
      </c>
      <c r="M557" s="17">
        <v>10.039999999999999</v>
      </c>
      <c r="N557" s="17">
        <v>631109.01</v>
      </c>
      <c r="O5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631109.48039999988</v>
      </c>
      <c r="P557" s="17">
        <f>Таблица82343[[#This Row],[Начисленовзносов  расчетное]]-Таблица82343[[#This Row],[Начислено взносов по отчету УК, руб,]]</f>
        <v>0.47039999987464398</v>
      </c>
      <c r="Q557" s="17">
        <v>845332.73</v>
      </c>
      <c r="R557" s="22">
        <f>Таблица82343[[#This Row],[ПОСТУПИЛО ВЗНОСОВ ПО БАНКОВСКОЙ ВЫПИСКЕ]]-Таблица82343[[#This Row],[Оплачено пени, руб,]]</f>
        <v>817076.54999999993</v>
      </c>
      <c r="S557" s="17">
        <f t="shared" si="9"/>
        <v>-22788.629999999925</v>
      </c>
      <c r="T557" s="17">
        <v>191435.09</v>
      </c>
      <c r="U557" s="17">
        <v>28256.18</v>
      </c>
      <c r="V557" s="17">
        <v>0</v>
      </c>
      <c r="W557" s="17">
        <v>0</v>
      </c>
      <c r="X557" s="17">
        <v>0</v>
      </c>
      <c r="Y557" s="17">
        <v>0</v>
      </c>
      <c r="Z557" s="17">
        <v>0</v>
      </c>
      <c r="AA557" s="22">
        <v>14975082.110000001</v>
      </c>
      <c r="AB557" s="16">
        <v>14129749.380000001</v>
      </c>
      <c r="AC557" s="17">
        <v>14975082.109999999</v>
      </c>
      <c r="AD557" s="17">
        <v>0</v>
      </c>
      <c r="AE557" s="3"/>
      <c r="AF557" s="1" t="s">
        <v>1402</v>
      </c>
      <c r="AG557" s="1">
        <v>14129749.380000001</v>
      </c>
    </row>
    <row r="558" spans="2:33" ht="45">
      <c r="B558" s="2" t="s">
        <v>1802</v>
      </c>
      <c r="C558" s="1" t="s">
        <v>1405</v>
      </c>
      <c r="D558" s="1" t="s">
        <v>33</v>
      </c>
      <c r="E558" s="1" t="s">
        <v>255</v>
      </c>
      <c r="F558" s="1" t="s">
        <v>256</v>
      </c>
      <c r="G558" s="1" t="s">
        <v>162</v>
      </c>
      <c r="I558" s="1" t="s">
        <v>1194</v>
      </c>
      <c r="J558" s="1" t="s">
        <v>1195</v>
      </c>
      <c r="K558" s="17">
        <v>23373.5</v>
      </c>
      <c r="L558" s="17">
        <v>3626.6</v>
      </c>
      <c r="M558" s="17">
        <v>10.039999999999999</v>
      </c>
      <c r="N558" s="17">
        <v>809908.71</v>
      </c>
      <c r="O5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813243.01199999987</v>
      </c>
      <c r="P558" s="17">
        <f>Таблица82343[[#This Row],[Начисленовзносов  расчетное]]-Таблица82343[[#This Row],[Начислено взносов по отчету УК, руб,]]</f>
        <v>3334.3019999999087</v>
      </c>
      <c r="Q558" s="17">
        <v>821925.48</v>
      </c>
      <c r="R558" s="22">
        <f>Таблица82343[[#This Row],[ПОСТУПИЛО ВЗНОСОВ ПО БАНКОВСКОЙ ВЫПИСКЕ]]-Таблица82343[[#This Row],[Оплачено пени, руб,]]</f>
        <v>804716.98</v>
      </c>
      <c r="S558" s="17">
        <f t="shared" si="9"/>
        <v>9054.7299999999814</v>
      </c>
      <c r="T558" s="17">
        <v>21071.5</v>
      </c>
      <c r="U558" s="17">
        <v>17208.5</v>
      </c>
      <c r="V558" s="17">
        <v>49292.55</v>
      </c>
      <c r="W558" s="17">
        <v>0</v>
      </c>
      <c r="X558" s="17">
        <v>0</v>
      </c>
      <c r="Y558" s="17">
        <v>0</v>
      </c>
      <c r="Z558" s="17">
        <v>0</v>
      </c>
      <c r="AA558" s="22">
        <v>20540793.220000003</v>
      </c>
      <c r="AB558" s="16">
        <v>19669575.190000001</v>
      </c>
      <c r="AC558" s="17">
        <v>20540793.219999999</v>
      </c>
      <c r="AD558" s="17">
        <v>0</v>
      </c>
      <c r="AE558" s="3"/>
      <c r="AF558" s="1" t="s">
        <v>1405</v>
      </c>
      <c r="AG558" s="1">
        <v>19669575.190000001</v>
      </c>
    </row>
    <row r="559" spans="2:33" ht="30">
      <c r="B559" s="2" t="s">
        <v>1802</v>
      </c>
      <c r="C559" s="1" t="s">
        <v>1407</v>
      </c>
      <c r="D559" s="1" t="s">
        <v>443</v>
      </c>
      <c r="E559" s="1" t="s">
        <v>893</v>
      </c>
      <c r="F559" s="1" t="s">
        <v>894</v>
      </c>
      <c r="G559" s="1" t="s">
        <v>115</v>
      </c>
      <c r="I559" s="1" t="s">
        <v>1408</v>
      </c>
      <c r="J559" s="1" t="s">
        <v>1409</v>
      </c>
      <c r="K559" s="17">
        <v>9737.6</v>
      </c>
      <c r="L559" s="17">
        <v>225.3</v>
      </c>
      <c r="M559" s="17">
        <v>10.039999999999999</v>
      </c>
      <c r="N559" s="17">
        <f>89992.82+100027.48*2</f>
        <v>290047.78000000003</v>
      </c>
      <c r="O55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300082.54799999995</v>
      </c>
      <c r="P559" s="17">
        <f>Таблица82343[[#This Row],[Начисленовзносов  расчетное]]-Таблица82343[[#This Row],[Начислено взносов по отчету УК, руб,]]</f>
        <v>10034.767999999924</v>
      </c>
      <c r="Q559" s="17">
        <v>328619.88</v>
      </c>
      <c r="R559" s="22">
        <f>Таблица82343[[#This Row],[ПОСТУПИЛО ВЗНОСОВ ПО БАНКОВСКОЙ ВЫПИСКЕ]]-Таблица82343[[#This Row],[Оплачено пени, руб,]]</f>
        <v>328619.88</v>
      </c>
      <c r="S559" s="17">
        <f t="shared" si="9"/>
        <v>-38572.099999999977</v>
      </c>
      <c r="T559" s="17">
        <v>0</v>
      </c>
      <c r="U559" s="17">
        <v>0</v>
      </c>
      <c r="V559" s="17">
        <v>0</v>
      </c>
      <c r="W559" s="17">
        <v>0</v>
      </c>
      <c r="X559" s="17">
        <v>0</v>
      </c>
      <c r="Y559" s="17">
        <v>0</v>
      </c>
      <c r="Z559" s="17">
        <v>0</v>
      </c>
      <c r="AA559" s="22">
        <v>9268371.2400000002</v>
      </c>
      <c r="AB559" s="16">
        <v>8939751.3599999994</v>
      </c>
      <c r="AC559" s="17">
        <v>9268371.2400000002</v>
      </c>
      <c r="AD559" s="17">
        <v>0</v>
      </c>
      <c r="AE559" s="3" t="s">
        <v>282</v>
      </c>
      <c r="AF559" s="1" t="s">
        <v>1407</v>
      </c>
      <c r="AG559" s="1">
        <v>8939751.3599999994</v>
      </c>
    </row>
    <row r="560" spans="2:33" ht="30">
      <c r="B560" s="2" t="s">
        <v>1802</v>
      </c>
      <c r="C560" s="1" t="s">
        <v>1410</v>
      </c>
      <c r="D560" s="1" t="s">
        <v>33</v>
      </c>
      <c r="E560" s="1" t="s">
        <v>617</v>
      </c>
      <c r="F560" s="1" t="s">
        <v>618</v>
      </c>
      <c r="G560" s="1" t="s">
        <v>1259</v>
      </c>
      <c r="I560" s="1" t="s">
        <v>345</v>
      </c>
      <c r="J560" s="1" t="s">
        <v>346</v>
      </c>
      <c r="K560" s="17">
        <v>2713.2</v>
      </c>
      <c r="L560" s="17">
        <v>864.7</v>
      </c>
      <c r="M560" s="17">
        <v>9.66</v>
      </c>
      <c r="N560" s="17">
        <v>103687.5</v>
      </c>
      <c r="O56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103687.54199999999</v>
      </c>
      <c r="P560" s="17">
        <f>Таблица82343[[#This Row],[Начисленовзносов  расчетное]]-Таблица82343[[#This Row],[Начислено взносов по отчету УК, руб,]]</f>
        <v>4.1999999986728653E-2</v>
      </c>
      <c r="Q560" s="17">
        <v>129116.93</v>
      </c>
      <c r="R560" s="22">
        <f>Таблица82343[[#This Row],[ПОСТУПИЛО ВЗНОСОВ ПО БАНКОВСКОЙ ВЫПИСКЕ]]-Таблица82343[[#This Row],[Оплачено пени, руб,]]</f>
        <v>118443.10999999999</v>
      </c>
      <c r="S560" s="17">
        <f t="shared" si="9"/>
        <v>-24615.609999999986</v>
      </c>
      <c r="T560" s="44">
        <v>813.82</v>
      </c>
      <c r="U560" s="47">
        <v>10673.82</v>
      </c>
      <c r="V560" s="17">
        <v>2982.35</v>
      </c>
      <c r="W560" s="17">
        <v>0</v>
      </c>
      <c r="X560" s="17">
        <v>0</v>
      </c>
      <c r="Y560" s="17">
        <v>0</v>
      </c>
      <c r="Z560" s="17">
        <v>0</v>
      </c>
      <c r="AA560" s="22">
        <v>2505219.69</v>
      </c>
      <c r="AB560" s="16">
        <v>2373120.41</v>
      </c>
      <c r="AC560" s="17">
        <v>2505219.69</v>
      </c>
      <c r="AD560" s="17">
        <v>0</v>
      </c>
      <c r="AE560" s="3"/>
      <c r="AF560" s="1" t="s">
        <v>1410</v>
      </c>
      <c r="AG560" s="1">
        <v>2373120.41</v>
      </c>
    </row>
    <row r="561" spans="2:33" ht="30">
      <c r="B561" s="2" t="s">
        <v>1802</v>
      </c>
      <c r="C561" s="1" t="s">
        <v>1411</v>
      </c>
      <c r="D561" s="1" t="s">
        <v>33</v>
      </c>
      <c r="E561" s="1" t="s">
        <v>474</v>
      </c>
      <c r="F561" s="1" t="s">
        <v>475</v>
      </c>
      <c r="G561" s="1" t="s">
        <v>125</v>
      </c>
      <c r="I561" s="30" t="s">
        <v>195</v>
      </c>
      <c r="J561" s="1" t="s">
        <v>51</v>
      </c>
      <c r="K561" s="17">
        <v>15172.2</v>
      </c>
      <c r="L561" s="17">
        <v>1243.7</v>
      </c>
      <c r="M561" s="17">
        <v>10.039999999999999</v>
      </c>
      <c r="N561" s="17">
        <v>494446.81</v>
      </c>
      <c r="O56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494446.908</v>
      </c>
      <c r="P561" s="17">
        <f>Таблица82343[[#This Row],[Начисленовзносов  расчетное]]-Таблица82343[[#This Row],[Начислено взносов по отчету УК, руб,]]</f>
        <v>9.7999999998137355E-2</v>
      </c>
      <c r="Q561" s="49">
        <v>465265.37</v>
      </c>
      <c r="R561" s="22">
        <f>Таблица82343[[#This Row],[ПОСТУПИЛО ВЗНОСОВ ПО БАНКОВСКОЙ ВЫПИСКЕ]]-Таблица82343[[#This Row],[Оплачено пени, руб,]]</f>
        <v>464973.72</v>
      </c>
      <c r="S561" s="17">
        <f t="shared" si="9"/>
        <v>66509.36000000003</v>
      </c>
      <c r="T561" s="17">
        <v>37327.919999999998</v>
      </c>
      <c r="U561" s="17">
        <v>291.64999999999998</v>
      </c>
      <c r="V561" s="17">
        <v>4488.7299999999996</v>
      </c>
      <c r="W561" s="17">
        <v>0</v>
      </c>
      <c r="X561" s="17">
        <v>0</v>
      </c>
      <c r="Y561" s="17">
        <v>0</v>
      </c>
      <c r="Z561" s="17">
        <v>0</v>
      </c>
      <c r="AA561" s="22">
        <v>4006615.67</v>
      </c>
      <c r="AB561" s="16">
        <v>3536861.57</v>
      </c>
      <c r="AC561" s="17">
        <v>4006615.67</v>
      </c>
      <c r="AD561" s="17">
        <v>0</v>
      </c>
      <c r="AE561" s="3"/>
      <c r="AF561" s="1" t="s">
        <v>1411</v>
      </c>
      <c r="AG561" s="1">
        <v>3536861.57</v>
      </c>
    </row>
    <row r="562" spans="2:33" ht="30">
      <c r="B562" s="2" t="s">
        <v>1802</v>
      </c>
      <c r="C562" s="1" t="s">
        <v>1412</v>
      </c>
      <c r="D562" s="1" t="s">
        <v>33</v>
      </c>
      <c r="E562" s="1" t="s">
        <v>617</v>
      </c>
      <c r="F562" s="1" t="s">
        <v>618</v>
      </c>
      <c r="G562" s="1" t="s">
        <v>138</v>
      </c>
      <c r="I562" s="1" t="s">
        <v>345</v>
      </c>
      <c r="J562" s="1" t="s">
        <v>346</v>
      </c>
      <c r="K562" s="17">
        <v>7574</v>
      </c>
      <c r="L562" s="17">
        <v>196.1</v>
      </c>
      <c r="M562" s="17">
        <v>10.039999999999999</v>
      </c>
      <c r="N562" s="17">
        <v>234035.37</v>
      </c>
      <c r="O56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234035.41200000001</v>
      </c>
      <c r="P562" s="17">
        <f>Таблица82343[[#This Row],[Начисленовзносов  расчетное]]-Таблица82343[[#This Row],[Начислено взносов по отчету УК, руб,]]</f>
        <v>4.2000000015832484E-2</v>
      </c>
      <c r="Q562" s="17">
        <v>272163.5</v>
      </c>
      <c r="R562" s="22">
        <f>Таблица82343[[#This Row],[ПОСТУПИЛО ВЗНОСОВ ПО БАНКОВСКОЙ ВЫПИСКЕ]]-Таблица82343[[#This Row],[Оплачено пени, руб,]]</f>
        <v>263578.67</v>
      </c>
      <c r="S562" s="17">
        <f t="shared" si="9"/>
        <v>-41506.959999999992</v>
      </c>
      <c r="T562" s="44">
        <v>-3378.83</v>
      </c>
      <c r="U562" s="47">
        <v>8584.83</v>
      </c>
      <c r="V562" s="17">
        <v>2836.98</v>
      </c>
      <c r="W562" s="17">
        <v>0</v>
      </c>
      <c r="X562" s="17">
        <v>0</v>
      </c>
      <c r="Y562" s="17">
        <v>0</v>
      </c>
      <c r="Z562" s="17">
        <v>15239.57</v>
      </c>
      <c r="AA562" s="22">
        <v>2486812.4700000002</v>
      </c>
      <c r="AB562" s="16">
        <v>2227051.56</v>
      </c>
      <c r="AC562" s="17">
        <v>2486812.4700000002</v>
      </c>
      <c r="AD562" s="17">
        <v>0</v>
      </c>
      <c r="AE562" s="3" t="s">
        <v>649</v>
      </c>
      <c r="AF562" s="1" t="s">
        <v>1412</v>
      </c>
      <c r="AG562" s="1">
        <v>2227051.56</v>
      </c>
    </row>
    <row r="563" spans="2:33" ht="30">
      <c r="B563" s="2" t="s">
        <v>1802</v>
      </c>
      <c r="C563" s="1" t="s">
        <v>1413</v>
      </c>
      <c r="D563" s="1" t="s">
        <v>33</v>
      </c>
      <c r="E563" s="1" t="s">
        <v>617</v>
      </c>
      <c r="F563" s="1" t="s">
        <v>618</v>
      </c>
      <c r="G563" s="1" t="s">
        <v>1414</v>
      </c>
      <c r="I563" s="1" t="s">
        <v>345</v>
      </c>
      <c r="J563" s="1" t="s">
        <v>346</v>
      </c>
      <c r="K563" s="17">
        <v>10446.299999999999</v>
      </c>
      <c r="L563" s="17">
        <v>0</v>
      </c>
      <c r="M563" s="17">
        <v>10.039999999999999</v>
      </c>
      <c r="N563" s="17">
        <v>314642.7</v>
      </c>
      <c r="O5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314642.55599999992</v>
      </c>
      <c r="P563" s="17">
        <f>Таблица82343[[#This Row],[Начисленовзносов  расчетное]]-Таблица82343[[#This Row],[Начислено взносов по отчету УК, руб,]]</f>
        <v>-0.14400000008754432</v>
      </c>
      <c r="Q563" s="17">
        <v>324780.68</v>
      </c>
      <c r="R563" s="22">
        <f>Таблица82343[[#This Row],[ПОСТУПИЛО ВЗНОСОВ ПО БАНКОВСКОЙ ВЫПИСКЕ]]-Таблица82343[[#This Row],[Оплачено пени, руб,]]</f>
        <v>324430.27999999997</v>
      </c>
      <c r="S563" s="17">
        <f t="shared" si="9"/>
        <v>-8041.3299999999581</v>
      </c>
      <c r="T563" s="44">
        <v>2096.65</v>
      </c>
      <c r="U563" s="47">
        <v>350.4</v>
      </c>
      <c r="V563" s="17">
        <v>1624.16</v>
      </c>
      <c r="W563" s="17">
        <v>0</v>
      </c>
      <c r="X563" s="17">
        <v>0</v>
      </c>
      <c r="Y563" s="17">
        <v>0</v>
      </c>
      <c r="Z563" s="17">
        <v>0</v>
      </c>
      <c r="AA563" s="22">
        <v>1571642.6099999999</v>
      </c>
      <c r="AB563" s="16">
        <v>1245237.77</v>
      </c>
      <c r="AC563" s="17">
        <v>1571642.61</v>
      </c>
      <c r="AD563" s="17">
        <v>0</v>
      </c>
      <c r="AE563" s="3"/>
      <c r="AF563" s="1" t="s">
        <v>1413</v>
      </c>
      <c r="AG563" s="1">
        <v>1245237.77</v>
      </c>
    </row>
    <row r="564" spans="2:33" ht="30">
      <c r="B564" s="2" t="s">
        <v>1802</v>
      </c>
      <c r="C564" s="1" t="s">
        <v>1415</v>
      </c>
      <c r="D564" s="1" t="s">
        <v>33</v>
      </c>
      <c r="E564" s="1" t="s">
        <v>467</v>
      </c>
      <c r="F564" s="1" t="s">
        <v>468</v>
      </c>
      <c r="G564" s="1" t="s">
        <v>428</v>
      </c>
      <c r="I564" s="1" t="s">
        <v>345</v>
      </c>
      <c r="J564" s="1" t="s">
        <v>346</v>
      </c>
      <c r="K564" s="17">
        <v>10542.8</v>
      </c>
      <c r="L564" s="17">
        <v>311.60000000000002</v>
      </c>
      <c r="M564" s="17">
        <v>10.039999999999999</v>
      </c>
      <c r="N564" s="17">
        <v>326934.67</v>
      </c>
      <c r="O56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326934.52799999993</v>
      </c>
      <c r="P564" s="17">
        <f>Таблица82343[[#This Row],[Начисленовзносов  расчетное]]-Таблица82343[[#This Row],[Начислено взносов по отчету УК, руб,]]</f>
        <v>-0.14200000005075708</v>
      </c>
      <c r="Q564" s="17">
        <v>336113.64</v>
      </c>
      <c r="R564" s="22">
        <f>Таблица82343[[#This Row],[ПОСТУПИЛО ВЗНОСОВ ПО БАНКОВСКОЙ ВЫПИСКЕ]]-Таблица82343[[#This Row],[Оплачено пени, руб,]]</f>
        <v>332667.83</v>
      </c>
      <c r="S564" s="17">
        <f t="shared" si="9"/>
        <v>-1692.9300000000326</v>
      </c>
      <c r="T564" s="44">
        <v>7486.04</v>
      </c>
      <c r="U564" s="47">
        <v>3445.81</v>
      </c>
      <c r="V564" s="17">
        <v>0</v>
      </c>
      <c r="W564" s="17">
        <v>0</v>
      </c>
      <c r="X564" s="17">
        <v>0</v>
      </c>
      <c r="Y564" s="17">
        <v>0</v>
      </c>
      <c r="Z564" s="17">
        <v>0</v>
      </c>
      <c r="AA564" s="22">
        <v>3865662.9</v>
      </c>
      <c r="AB564" s="16">
        <v>3529549.26</v>
      </c>
      <c r="AC564" s="17">
        <v>3865662.9</v>
      </c>
      <c r="AD564" s="17">
        <v>0</v>
      </c>
      <c r="AE564" s="3"/>
      <c r="AF564" s="1" t="s">
        <v>1415</v>
      </c>
      <c r="AG564" s="1">
        <v>3529549.26</v>
      </c>
    </row>
    <row r="565" spans="2:33" ht="30">
      <c r="B565" s="2" t="s">
        <v>1802</v>
      </c>
      <c r="C565" s="1" t="s">
        <v>1416</v>
      </c>
      <c r="D565" s="1" t="s">
        <v>33</v>
      </c>
      <c r="E565" s="1" t="s">
        <v>617</v>
      </c>
      <c r="F565" s="1" t="s">
        <v>618</v>
      </c>
      <c r="G565" s="1" t="s">
        <v>1417</v>
      </c>
      <c r="I565" s="1" t="s">
        <v>345</v>
      </c>
      <c r="J565" s="1" t="s">
        <v>346</v>
      </c>
      <c r="K565" s="17">
        <v>12437.6</v>
      </c>
      <c r="L565" s="17">
        <v>399.7</v>
      </c>
      <c r="M565" s="17">
        <v>10.039999999999999</v>
      </c>
      <c r="N565" s="17">
        <v>386659.53</v>
      </c>
      <c r="O56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386659.47599999997</v>
      </c>
      <c r="P565" s="17">
        <f>Таблица82343[[#This Row],[Начисленовзносов  расчетное]]-Таблица82343[[#This Row],[Начислено взносов по отчету УК, руб,]]</f>
        <v>-5.4000000061932951E-2</v>
      </c>
      <c r="Q565" s="17">
        <v>428830.19</v>
      </c>
      <c r="R565" s="22">
        <f>Таблица82343[[#This Row],[ПОСТУПИЛО ВЗНОСОВ ПО БАНКОВСКОЙ ВЫПИСКЕ]]-Таблица82343[[#This Row],[Оплачено пени, руб,]]</f>
        <v>425806.1</v>
      </c>
      <c r="S565" s="17">
        <f t="shared" si="9"/>
        <v>-37426.159999999945</v>
      </c>
      <c r="T565" s="44">
        <v>4744.5</v>
      </c>
      <c r="U565" s="47">
        <v>3024.09</v>
      </c>
      <c r="V565" s="17">
        <v>2038.21</v>
      </c>
      <c r="W565" s="17">
        <v>0</v>
      </c>
      <c r="X565" s="17">
        <v>0</v>
      </c>
      <c r="Y565" s="17">
        <v>0</v>
      </c>
      <c r="Z565" s="17">
        <v>0</v>
      </c>
      <c r="AA565" s="22">
        <v>1983506.8199999998</v>
      </c>
      <c r="AB565" s="16">
        <v>1552638.42</v>
      </c>
      <c r="AC565" s="17">
        <v>1983506.82</v>
      </c>
      <c r="AD565" s="17">
        <v>0</v>
      </c>
      <c r="AE565" s="3"/>
      <c r="AF565" s="1" t="s">
        <v>1416</v>
      </c>
      <c r="AG565" s="1">
        <v>1552638.42</v>
      </c>
    </row>
    <row r="566" spans="2:33" ht="30">
      <c r="B566" s="2" t="s">
        <v>1802</v>
      </c>
      <c r="C566" s="1" t="s">
        <v>1418</v>
      </c>
      <c r="D566" s="1" t="s">
        <v>33</v>
      </c>
      <c r="E566" s="1" t="s">
        <v>467</v>
      </c>
      <c r="F566" s="1" t="s">
        <v>468</v>
      </c>
      <c r="G566" s="1" t="s">
        <v>544</v>
      </c>
      <c r="I566" s="1" t="s">
        <v>345</v>
      </c>
      <c r="J566" s="1" t="s">
        <v>346</v>
      </c>
      <c r="K566" s="17">
        <v>3229</v>
      </c>
      <c r="L566" s="17">
        <v>105.2</v>
      </c>
      <c r="M566" s="17">
        <v>9.66</v>
      </c>
      <c r="N566" s="17">
        <v>96625.11</v>
      </c>
      <c r="O5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96625.115999999995</v>
      </c>
      <c r="P566" s="17">
        <f>Таблица82343[[#This Row],[Начисленовзносов  расчетное]]-Таблица82343[[#This Row],[Начислено взносов по отчету УК, руб,]]</f>
        <v>5.9999999939464033E-3</v>
      </c>
      <c r="Q566" s="16">
        <v>103963.68</v>
      </c>
      <c r="R566" s="22">
        <f>Таблица82343[[#This Row],[ПОСТУПИЛО ВЗНОСОВ ПО БАНКОВСКОЙ ВЫПИСКЕ]]-Таблица82343[[#This Row],[Оплачено пени, руб,]]</f>
        <v>103810.23999999999</v>
      </c>
      <c r="S566" s="17">
        <f t="shared" si="9"/>
        <v>-5603.0599999999895</v>
      </c>
      <c r="T566" s="44">
        <v>1735.51</v>
      </c>
      <c r="U566" s="47">
        <v>153.44</v>
      </c>
      <c r="V566" s="16">
        <v>2034.91</v>
      </c>
      <c r="W566" s="17">
        <v>0</v>
      </c>
      <c r="X566" s="17">
        <v>0</v>
      </c>
      <c r="Y566" s="17">
        <v>0</v>
      </c>
      <c r="Z566" s="17">
        <v>0</v>
      </c>
      <c r="AA566" s="22">
        <v>1721038.1300000001</v>
      </c>
      <c r="AB566" s="16">
        <v>1615039.54</v>
      </c>
      <c r="AC566" s="17">
        <v>1721038.13</v>
      </c>
      <c r="AD566" s="17">
        <v>0</v>
      </c>
      <c r="AE566" s="3"/>
      <c r="AF566" s="1" t="s">
        <v>1418</v>
      </c>
      <c r="AG566" s="1">
        <v>1615039.54</v>
      </c>
    </row>
    <row r="567" spans="2:33" ht="30">
      <c r="B567" s="2" t="s">
        <v>1802</v>
      </c>
      <c r="C567" s="1" t="s">
        <v>1421</v>
      </c>
      <c r="D567" s="1" t="s">
        <v>33</v>
      </c>
      <c r="E567" s="1" t="s">
        <v>298</v>
      </c>
      <c r="F567" s="1" t="s">
        <v>299</v>
      </c>
      <c r="G567" s="1" t="s">
        <v>62</v>
      </c>
      <c r="I567" s="1" t="s">
        <v>1422</v>
      </c>
      <c r="J567" s="1" t="s">
        <v>1423</v>
      </c>
      <c r="K567" s="17">
        <v>3586.3</v>
      </c>
      <c r="L567" s="17">
        <v>477</v>
      </c>
      <c r="M567" s="17">
        <v>10.039999999999999</v>
      </c>
      <c r="N567" s="17">
        <v>122386.74</v>
      </c>
      <c r="O5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122386.59600000001</v>
      </c>
      <c r="P567" s="17">
        <f>Таблица82343[[#This Row],[Начисленовзносов  расчетное]]-Таблица82343[[#This Row],[Начислено взносов по отчету УК, руб,]]</f>
        <v>-0.14400000000023283</v>
      </c>
      <c r="Q567" s="17">
        <v>201396.69</v>
      </c>
      <c r="R567" s="22">
        <f>Таблица82343[[#This Row],[ПОСТУПИЛО ВЗНОСОВ ПО БАНКОВСКОЙ ВЫПИСКЕ]]-Таблица82343[[#This Row],[Оплачено пени, руб,]]</f>
        <v>201396.69</v>
      </c>
      <c r="S567" s="17">
        <f t="shared" si="9"/>
        <v>-74389.78</v>
      </c>
      <c r="T567" s="17">
        <v>4620.17</v>
      </c>
      <c r="U567" s="17"/>
      <c r="V567" s="17">
        <v>0</v>
      </c>
      <c r="W567" s="17">
        <v>0</v>
      </c>
      <c r="X567" s="17">
        <v>0</v>
      </c>
      <c r="Y567" s="17">
        <v>0</v>
      </c>
      <c r="Z567" s="17">
        <v>0</v>
      </c>
      <c r="AA567" s="22">
        <v>3421191.98</v>
      </c>
      <c r="AB567" s="16">
        <v>3219795.29</v>
      </c>
      <c r="AC567" s="17">
        <v>3421191.98</v>
      </c>
      <c r="AD567" s="17">
        <v>0</v>
      </c>
      <c r="AE567" s="3"/>
      <c r="AF567" s="1" t="s">
        <v>1421</v>
      </c>
      <c r="AG567" s="1">
        <v>3219795.29</v>
      </c>
    </row>
    <row r="568" spans="2:33" ht="30">
      <c r="B568" s="2" t="s">
        <v>1802</v>
      </c>
      <c r="C568" s="2" t="s">
        <v>1424</v>
      </c>
      <c r="D568" s="1" t="s">
        <v>33</v>
      </c>
      <c r="E568" s="1" t="s">
        <v>563</v>
      </c>
      <c r="F568" s="1" t="s">
        <v>564</v>
      </c>
      <c r="G568" s="1" t="s">
        <v>115</v>
      </c>
      <c r="I568" s="1" t="s">
        <v>1425</v>
      </c>
      <c r="J568" s="1" t="s">
        <v>1426</v>
      </c>
      <c r="K568" s="17">
        <v>6588.6</v>
      </c>
      <c r="L568" s="17">
        <v>1665.7</v>
      </c>
      <c r="M568" s="17">
        <v>10.039999999999999</v>
      </c>
      <c r="N568" s="17">
        <v>248655.54</v>
      </c>
      <c r="O5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248619.516</v>
      </c>
      <c r="P568" s="17">
        <f>Таблица82343[[#This Row],[Начисленовзносов  расчетное]]-Таблица82343[[#This Row],[Начислено взносов по отчету УК, руб,]]</f>
        <v>-36.024000000004889</v>
      </c>
      <c r="Q568" s="17">
        <v>360149.37</v>
      </c>
      <c r="R568" s="22">
        <f>Таблица82343[[#This Row],[ПОСТУПИЛО ВЗНОСОВ ПО БАНКОВСКОЙ ВЫПИСКЕ]]-Таблица82343[[#This Row],[Оплачено пени, руб,]]</f>
        <v>358263.83</v>
      </c>
      <c r="S568" s="17">
        <f t="shared" si="9"/>
        <v>-93692.160000000003</v>
      </c>
      <c r="T568" s="17">
        <v>17801.669999999998</v>
      </c>
      <c r="U568" s="17">
        <v>1885.54</v>
      </c>
      <c r="V568" s="17">
        <v>3410.36</v>
      </c>
      <c r="W568" s="17">
        <v>0</v>
      </c>
      <c r="X568" s="17">
        <v>0</v>
      </c>
      <c r="Y568" s="17">
        <v>0</v>
      </c>
      <c r="Z568" s="17">
        <v>0</v>
      </c>
      <c r="AA568" s="22">
        <v>2989179.07</v>
      </c>
      <c r="AB568" s="16">
        <v>2625619.34</v>
      </c>
      <c r="AC568" s="17">
        <v>2989179.07</v>
      </c>
      <c r="AD568" s="17">
        <v>0</v>
      </c>
      <c r="AE568" s="3"/>
      <c r="AF568" s="1" t="s">
        <v>1424</v>
      </c>
      <c r="AG568" s="1">
        <v>2625619.34</v>
      </c>
    </row>
    <row r="569" spans="2:33" ht="75">
      <c r="B569" s="2" t="s">
        <v>1802</v>
      </c>
      <c r="C569" s="1" t="s">
        <v>1427</v>
      </c>
      <c r="D569" s="1" t="s">
        <v>33</v>
      </c>
      <c r="E569" s="1" t="s">
        <v>1428</v>
      </c>
      <c r="F569" s="1" t="s">
        <v>1429</v>
      </c>
      <c r="G569" s="1" t="s">
        <v>316</v>
      </c>
      <c r="I569" s="1" t="s">
        <v>1422</v>
      </c>
      <c r="J569" s="1" t="s">
        <v>1423</v>
      </c>
      <c r="K569" s="17">
        <v>4722.3999999999996</v>
      </c>
      <c r="L569" s="17">
        <v>0</v>
      </c>
      <c r="M569" s="17">
        <v>10.039999999999999</v>
      </c>
      <c r="N569" s="17">
        <v>142238.95000000001</v>
      </c>
      <c r="O5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142238.68799999997</v>
      </c>
      <c r="P569" s="17">
        <f>Таблица82343[[#This Row],[Начисленовзносов  расчетное]]-Таблица82343[[#This Row],[Начислено взносов по отчету УК, руб,]]</f>
        <v>-0.26200000004610047</v>
      </c>
      <c r="Q569" s="17">
        <v>171433.83</v>
      </c>
      <c r="R569" s="22">
        <f>Таблица82343[[#This Row],[ПОСТУПИЛО ВЗНОСОВ ПО БАНКОВСКОЙ ВЫПИСКЕ]]-Таблица82343[[#This Row],[Оплачено пени, руб,]]</f>
        <v>171433.83</v>
      </c>
      <c r="S569" s="17">
        <f t="shared" si="9"/>
        <v>-25599.219999999976</v>
      </c>
      <c r="T569" s="17">
        <v>3595.66</v>
      </c>
      <c r="U569" s="17"/>
      <c r="V569" s="17">
        <v>2154.58</v>
      </c>
      <c r="W569" s="17">
        <v>0</v>
      </c>
      <c r="X569" s="17">
        <v>0</v>
      </c>
      <c r="Y569" s="17">
        <v>0</v>
      </c>
      <c r="Z569" s="17">
        <v>0</v>
      </c>
      <c r="AA569" s="22">
        <v>1875221.47</v>
      </c>
      <c r="AB569" s="16">
        <v>1701633.06</v>
      </c>
      <c r="AC569" s="17">
        <v>1875221.47</v>
      </c>
      <c r="AD569" s="17">
        <v>0</v>
      </c>
      <c r="AE569" s="3"/>
      <c r="AF569" s="1" t="s">
        <v>1427</v>
      </c>
      <c r="AG569" s="1">
        <v>1701633.06</v>
      </c>
    </row>
    <row r="570" spans="2:33" ht="30">
      <c r="B570" s="2" t="s">
        <v>1802</v>
      </c>
      <c r="C570" s="1" t="s">
        <v>1430</v>
      </c>
      <c r="D570" s="1" t="s">
        <v>33</v>
      </c>
      <c r="E570" s="1" t="s">
        <v>1431</v>
      </c>
      <c r="F570" s="1" t="s">
        <v>1432</v>
      </c>
      <c r="G570" s="1" t="s">
        <v>1433</v>
      </c>
      <c r="I570" s="1" t="s">
        <v>1434</v>
      </c>
      <c r="J570" s="1" t="s">
        <v>1435</v>
      </c>
      <c r="K570" s="17">
        <v>3384.6</v>
      </c>
      <c r="L570" s="17">
        <v>1442.1</v>
      </c>
      <c r="M570" s="17" t="s">
        <v>96</v>
      </c>
      <c r="N570" s="17" t="s">
        <v>96</v>
      </c>
      <c r="O570" s="17" t="s">
        <v>96</v>
      </c>
      <c r="P570" s="17" t="s">
        <v>96</v>
      </c>
      <c r="Q570" s="17">
        <v>168556.08</v>
      </c>
      <c r="R570" s="22">
        <f>Таблица82343[[#This Row],[ПОСТУПИЛО ВЗНОСОВ ПО БАНКОВСКОЙ ВЫПИСКЕ]]-Таблица82343[[#This Row],[Оплачено пени, руб,]]</f>
        <v>168556.08</v>
      </c>
      <c r="S570" s="17" t="s">
        <v>1807</v>
      </c>
      <c r="T570" s="17">
        <v>0</v>
      </c>
      <c r="U570" s="17">
        <v>0</v>
      </c>
      <c r="V570" s="17">
        <v>3442.34</v>
      </c>
      <c r="W570" s="17">
        <v>0</v>
      </c>
      <c r="X570" s="17">
        <v>0</v>
      </c>
      <c r="Y570" s="17">
        <v>1716624</v>
      </c>
      <c r="Z570" s="17">
        <v>0</v>
      </c>
      <c r="AA570" s="22">
        <v>1194334.1400000001</v>
      </c>
      <c r="AB570" s="16">
        <v>2738959.72</v>
      </c>
      <c r="AC570" s="17">
        <v>1194334.1399999999</v>
      </c>
      <c r="AD570" s="17">
        <v>0</v>
      </c>
      <c r="AE570" s="3"/>
      <c r="AF570" s="1" t="s">
        <v>1430</v>
      </c>
      <c r="AG570" s="1">
        <v>2738959.72</v>
      </c>
    </row>
    <row r="571" spans="2:33" ht="45">
      <c r="B571" s="2" t="s">
        <v>1802</v>
      </c>
      <c r="C571" s="1" t="s">
        <v>1436</v>
      </c>
      <c r="D571" s="1" t="s">
        <v>33</v>
      </c>
      <c r="E571" s="1" t="s">
        <v>342</v>
      </c>
      <c r="F571" s="1" t="s">
        <v>343</v>
      </c>
      <c r="G571" s="1" t="s">
        <v>1437</v>
      </c>
      <c r="I571" s="1" t="s">
        <v>345</v>
      </c>
      <c r="J571" s="1" t="s">
        <v>346</v>
      </c>
      <c r="K571" s="17">
        <v>2475.5</v>
      </c>
      <c r="L571" s="17">
        <v>71.8</v>
      </c>
      <c r="M571" s="17">
        <v>9.66</v>
      </c>
      <c r="N571" s="17">
        <v>73820.73</v>
      </c>
      <c r="O5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73820.754000000001</v>
      </c>
      <c r="P571" s="17">
        <f>Таблица82343[[#This Row],[Начисленовзносов  расчетное]]-Таблица82343[[#This Row],[Начислено взносов по отчету УК, руб,]]</f>
        <v>2.4000000004889444E-2</v>
      </c>
      <c r="Q571" s="17">
        <v>98958</v>
      </c>
      <c r="R571" s="22">
        <f>Таблица82343[[#This Row],[ПОСТУПИЛО ВЗНОСОВ ПО БАНКОВСКОЙ ВЫПИСКЕ]]-Таблица82343[[#This Row],[Оплачено пени, руб,]]</f>
        <v>82850.240000000005</v>
      </c>
      <c r="S571" s="17">
        <f t="shared" si="9"/>
        <v>-23712.290000000008</v>
      </c>
      <c r="T571" s="44">
        <v>1424.98</v>
      </c>
      <c r="U571" s="47">
        <v>16107.76</v>
      </c>
      <c r="V571" s="17">
        <v>0</v>
      </c>
      <c r="W571" s="17">
        <v>0</v>
      </c>
      <c r="X571" s="17">
        <v>0</v>
      </c>
      <c r="Y571" s="17">
        <v>0</v>
      </c>
      <c r="Z571" s="17">
        <v>0</v>
      </c>
      <c r="AA571" s="22">
        <v>836805.58</v>
      </c>
      <c r="AB571" s="16">
        <v>737847.58</v>
      </c>
      <c r="AC571" s="17">
        <v>836805.58</v>
      </c>
      <c r="AD571" s="17">
        <v>0</v>
      </c>
      <c r="AE571" s="3"/>
      <c r="AF571" s="1" t="s">
        <v>1436</v>
      </c>
      <c r="AG571" s="1">
        <v>737847.58</v>
      </c>
    </row>
    <row r="572" spans="2:33" ht="30">
      <c r="B572" s="2" t="s">
        <v>1802</v>
      </c>
      <c r="C572" s="1" t="s">
        <v>1438</v>
      </c>
      <c r="D572" s="1" t="s">
        <v>33</v>
      </c>
      <c r="E572" s="1" t="s">
        <v>154</v>
      </c>
      <c r="F572" s="1" t="s">
        <v>155</v>
      </c>
      <c r="G572" s="1" t="s">
        <v>446</v>
      </c>
      <c r="I572" s="1" t="s">
        <v>989</v>
      </c>
      <c r="J572" s="1" t="s">
        <v>990</v>
      </c>
      <c r="K572" s="17">
        <v>4564.3999999999996</v>
      </c>
      <c r="L572" s="17">
        <v>291</v>
      </c>
      <c r="M572" s="17">
        <v>9.66</v>
      </c>
      <c r="N572" s="17">
        <v>140709.45000000001</v>
      </c>
      <c r="O5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140709.492</v>
      </c>
      <c r="P572" s="17">
        <f>Таблица82343[[#This Row],[Начисленовзносов  расчетное]]-Таблица82343[[#This Row],[Начислено взносов по отчету УК, руб,]]</f>
        <v>4.1999999986728653E-2</v>
      </c>
      <c r="Q572" s="17">
        <v>148839.26999999999</v>
      </c>
      <c r="R572" s="22">
        <f>Таблица82343[[#This Row],[ПОСТУПИЛО ВЗНОСОВ ПО БАНКОВСКОЙ ВЫПИСКЕ]]-Таблица82343[[#This Row],[Оплачено пени, руб,]]</f>
        <v>143033.47</v>
      </c>
      <c r="S572" s="17">
        <f t="shared" si="9"/>
        <v>-3521.5499999999893</v>
      </c>
      <c r="T572" s="17">
        <v>4608.2700000000004</v>
      </c>
      <c r="U572" s="17">
        <v>5805.8</v>
      </c>
      <c r="V572" s="17">
        <v>0</v>
      </c>
      <c r="W572" s="17">
        <v>0</v>
      </c>
      <c r="X572" s="17">
        <v>0</v>
      </c>
      <c r="Y572" s="17">
        <v>0</v>
      </c>
      <c r="Z572" s="17">
        <v>0</v>
      </c>
      <c r="AA572" s="22">
        <v>816688.95000000007</v>
      </c>
      <c r="AB572" s="16">
        <v>667849.68000000005</v>
      </c>
      <c r="AC572" s="17">
        <v>816688.95</v>
      </c>
      <c r="AD572" s="17">
        <v>0</v>
      </c>
      <c r="AE572" s="3"/>
      <c r="AF572" s="1" t="s">
        <v>1438</v>
      </c>
      <c r="AG572" s="1">
        <v>667849.68000000005</v>
      </c>
    </row>
    <row r="573" spans="2:33" ht="30">
      <c r="B573" s="2" t="s">
        <v>1802</v>
      </c>
      <c r="C573" s="1" t="s">
        <v>1439</v>
      </c>
      <c r="D573" s="1" t="s">
        <v>33</v>
      </c>
      <c r="E573" s="1" t="s">
        <v>154</v>
      </c>
      <c r="F573" s="1" t="s">
        <v>155</v>
      </c>
      <c r="G573" s="1" t="s">
        <v>406</v>
      </c>
      <c r="I573" s="1" t="s">
        <v>989</v>
      </c>
      <c r="J573" s="1" t="s">
        <v>990</v>
      </c>
      <c r="K573" s="17">
        <v>2560.1</v>
      </c>
      <c r="L573" s="17">
        <v>1380.9</v>
      </c>
      <c r="M573" s="17">
        <v>9.66</v>
      </c>
      <c r="N573" s="17">
        <v>114210.12</v>
      </c>
      <c r="O57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114210.18000000001</v>
      </c>
      <c r="P573" s="17">
        <f>Таблица82343[[#This Row],[Начисленовзносов  расчетное]]-Таблица82343[[#This Row],[Начислено взносов по отчету УК, руб,]]</f>
        <v>6.0000000012223609E-2</v>
      </c>
      <c r="Q573" s="17">
        <v>140030.82</v>
      </c>
      <c r="R573" s="22">
        <f>Таблица82343[[#This Row],[ПОСТУПИЛО ВЗНОСОВ ПО БАНКОВСКОЙ ВЫПИСКЕ]]-Таблица82343[[#This Row],[Оплачено пени, руб,]]</f>
        <v>138962.76</v>
      </c>
      <c r="S573" s="17">
        <f t="shared" si="9"/>
        <v>-25681.170000000016</v>
      </c>
      <c r="T573" s="17">
        <v>139.53</v>
      </c>
      <c r="U573" s="17">
        <v>1068.06</v>
      </c>
      <c r="V573" s="17">
        <v>0</v>
      </c>
      <c r="W573" s="17">
        <v>0</v>
      </c>
      <c r="X573" s="17">
        <v>0</v>
      </c>
      <c r="Y573" s="17">
        <v>1259971.52</v>
      </c>
      <c r="Z573" s="17">
        <v>0</v>
      </c>
      <c r="AA573" s="22">
        <v>347541.27</v>
      </c>
      <c r="AB573" s="16">
        <v>1467481.97</v>
      </c>
      <c r="AC573" s="17">
        <v>347541.27</v>
      </c>
      <c r="AD573" s="17">
        <v>0</v>
      </c>
      <c r="AE573" s="3"/>
      <c r="AF573" s="1" t="s">
        <v>1439</v>
      </c>
      <c r="AG573" s="1">
        <v>1467481.97</v>
      </c>
    </row>
    <row r="574" spans="2:33" ht="30">
      <c r="B574" s="2" t="s">
        <v>1802</v>
      </c>
      <c r="C574" s="1" t="s">
        <v>1440</v>
      </c>
      <c r="D574" s="1" t="s">
        <v>33</v>
      </c>
      <c r="E574" s="1" t="s">
        <v>154</v>
      </c>
      <c r="F574" s="1" t="s">
        <v>155</v>
      </c>
      <c r="G574" s="1" t="s">
        <v>525</v>
      </c>
      <c r="I574" s="1" t="s">
        <v>989</v>
      </c>
      <c r="J574" s="1" t="s">
        <v>990</v>
      </c>
      <c r="K574" s="17">
        <v>2552.5</v>
      </c>
      <c r="L574" s="17">
        <v>0</v>
      </c>
      <c r="M574" s="17">
        <v>9.66</v>
      </c>
      <c r="N574" s="17">
        <v>73927.740000000005</v>
      </c>
      <c r="O5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73971.45</v>
      </c>
      <c r="P574" s="17">
        <f>Таблица82343[[#This Row],[Начисленовзносов  расчетное]]-Таблица82343[[#This Row],[Начислено взносов по отчету УК, руб,]]</f>
        <v>43.709999999991851</v>
      </c>
      <c r="Q574" s="17">
        <v>86934.59</v>
      </c>
      <c r="R574" s="22">
        <f>Таблица82343[[#This Row],[ПОСТУПИЛО ВЗНОСОВ ПО БАНКОВСКОЙ ВЫПИСКЕ]]-Таблица82343[[#This Row],[Оплачено пени, руб,]]</f>
        <v>85607.62999999999</v>
      </c>
      <c r="S574" s="17">
        <f t="shared" si="9"/>
        <v>-11618.749999999985</v>
      </c>
      <c r="T574" s="17">
        <v>1388.1</v>
      </c>
      <c r="U574" s="17">
        <v>1326.96</v>
      </c>
      <c r="V574" s="17">
        <v>0</v>
      </c>
      <c r="W574" s="17">
        <v>0</v>
      </c>
      <c r="X574" s="17">
        <v>0</v>
      </c>
      <c r="Y574" s="17">
        <v>0</v>
      </c>
      <c r="Z574" s="17">
        <v>0</v>
      </c>
      <c r="AA574" s="22">
        <v>508167.33999999997</v>
      </c>
      <c r="AB574" s="16">
        <v>421232.75</v>
      </c>
      <c r="AC574" s="17">
        <v>508167.34</v>
      </c>
      <c r="AD574" s="17">
        <v>0</v>
      </c>
      <c r="AE574" s="3"/>
      <c r="AF574" s="1" t="s">
        <v>1440</v>
      </c>
      <c r="AG574" s="1">
        <v>421232.75</v>
      </c>
    </row>
    <row r="575" spans="2:33" ht="30">
      <c r="B575" s="2" t="s">
        <v>1802</v>
      </c>
      <c r="C575" s="1" t="s">
        <v>1441</v>
      </c>
      <c r="D575" s="1" t="s">
        <v>33</v>
      </c>
      <c r="E575" s="1" t="s">
        <v>154</v>
      </c>
      <c r="F575" s="1" t="s">
        <v>155</v>
      </c>
      <c r="G575" s="1" t="s">
        <v>644</v>
      </c>
      <c r="I575" s="1" t="s">
        <v>989</v>
      </c>
      <c r="J575" s="1" t="s">
        <v>990</v>
      </c>
      <c r="K575" s="17">
        <v>3518.16</v>
      </c>
      <c r="L575" s="17">
        <v>0</v>
      </c>
      <c r="M575" s="17">
        <v>9.66</v>
      </c>
      <c r="N575" s="17">
        <v>101853.06</v>
      </c>
      <c r="O5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101956.27679999999</v>
      </c>
      <c r="P575" s="17">
        <f>Таблица82343[[#This Row],[Начисленовзносов  расчетное]]-Таблица82343[[#This Row],[Начислено взносов по отчету УК, руб,]]</f>
        <v>103.21679999999469</v>
      </c>
      <c r="Q575" s="17">
        <v>132596.37</v>
      </c>
      <c r="R575" s="22">
        <f>Таблица82343[[#This Row],[ПОСТУПИЛО ВЗНОСОВ ПО БАНКОВСКОЙ ВЫПИСКЕ]]-Таблица82343[[#This Row],[Оплачено пени, руб,]]</f>
        <v>126557.23</v>
      </c>
      <c r="S575" s="17">
        <f t="shared" si="9"/>
        <v>-27757.82</v>
      </c>
      <c r="T575" s="17">
        <v>2985.49</v>
      </c>
      <c r="U575" s="17">
        <v>6039.14</v>
      </c>
      <c r="V575" s="17">
        <v>0</v>
      </c>
      <c r="W575" s="17">
        <v>0</v>
      </c>
      <c r="X575" s="17">
        <v>0</v>
      </c>
      <c r="Y575" s="17">
        <v>0</v>
      </c>
      <c r="Z575" s="17">
        <v>0</v>
      </c>
      <c r="AA575" s="22">
        <v>570471.19999999995</v>
      </c>
      <c r="AB575" s="16">
        <v>437874.83</v>
      </c>
      <c r="AC575" s="17">
        <v>570471.19999999995</v>
      </c>
      <c r="AD575" s="17">
        <v>0</v>
      </c>
      <c r="AE575" s="3"/>
      <c r="AF575" s="1" t="s">
        <v>1441</v>
      </c>
      <c r="AG575" s="1">
        <v>437874.83</v>
      </c>
    </row>
    <row r="576" spans="2:33" ht="30">
      <c r="B576" s="2" t="s">
        <v>1802</v>
      </c>
      <c r="C576" s="1" t="s">
        <v>1442</v>
      </c>
      <c r="D576" s="1" t="s">
        <v>33</v>
      </c>
      <c r="E576" s="1" t="s">
        <v>84</v>
      </c>
      <c r="F576" s="1" t="s">
        <v>633</v>
      </c>
      <c r="G576" s="1" t="s">
        <v>115</v>
      </c>
      <c r="I576" s="1" t="s">
        <v>989</v>
      </c>
      <c r="J576" s="1" t="s">
        <v>990</v>
      </c>
      <c r="K576" s="17">
        <v>3540.29</v>
      </c>
      <c r="L576" s="17">
        <v>0</v>
      </c>
      <c r="M576" s="17">
        <v>9.66</v>
      </c>
      <c r="N576" s="17">
        <v>102597.93</v>
      </c>
      <c r="O57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102597.60419999999</v>
      </c>
      <c r="P576" s="17">
        <f>Таблица82343[[#This Row],[Начисленовзносов  расчетное]]-Таблица82343[[#This Row],[Начислено взносов по отчету УК, руб,]]</f>
        <v>-0.32580000000598375</v>
      </c>
      <c r="Q576" s="17">
        <v>103739.77</v>
      </c>
      <c r="R576" s="22">
        <f>Таблица82343[[#This Row],[ПОСТУПИЛО ВЗНОСОВ ПО БАНКОВСКОЙ ВЫПИСКЕ]]-Таблица82343[[#This Row],[Оплачено пени, руб,]]</f>
        <v>103305.83</v>
      </c>
      <c r="S576" s="17">
        <f t="shared" si="9"/>
        <v>-633.64000000000874</v>
      </c>
      <c r="T576" s="17">
        <v>508.2</v>
      </c>
      <c r="U576" s="17">
        <v>433.94</v>
      </c>
      <c r="V576" s="17">
        <v>0</v>
      </c>
      <c r="W576" s="17">
        <v>0</v>
      </c>
      <c r="X576" s="17">
        <v>0</v>
      </c>
      <c r="Y576" s="17">
        <v>2100000</v>
      </c>
      <c r="Z576" s="17">
        <v>0</v>
      </c>
      <c r="AA576" s="22">
        <v>448439.31999999983</v>
      </c>
      <c r="AB576" s="16">
        <v>2444699.5499999998</v>
      </c>
      <c r="AC576" s="17">
        <v>448439.32</v>
      </c>
      <c r="AD576" s="17">
        <v>0</v>
      </c>
      <c r="AE576" s="3"/>
      <c r="AF576" s="1" t="s">
        <v>1442</v>
      </c>
      <c r="AG576" s="1">
        <v>2444699.5499999998</v>
      </c>
    </row>
    <row r="577" spans="2:33" ht="30">
      <c r="B577" s="2" t="s">
        <v>1802</v>
      </c>
      <c r="C577" s="1" t="s">
        <v>1443</v>
      </c>
      <c r="D577" s="1" t="s">
        <v>33</v>
      </c>
      <c r="E577" s="1" t="s">
        <v>1444</v>
      </c>
      <c r="F577" s="1" t="s">
        <v>1445</v>
      </c>
      <c r="G577" s="1" t="s">
        <v>1238</v>
      </c>
      <c r="I577" s="1" t="s">
        <v>989</v>
      </c>
      <c r="J577" s="1" t="s">
        <v>990</v>
      </c>
      <c r="K577" s="17">
        <v>3783.19</v>
      </c>
      <c r="L577" s="17">
        <v>1060.5</v>
      </c>
      <c r="M577" s="17">
        <v>9.66</v>
      </c>
      <c r="N577" s="17">
        <v>140370.45000000001</v>
      </c>
      <c r="O5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140370.13620000001</v>
      </c>
      <c r="P577" s="17">
        <f>Таблица82343[[#This Row],[Начисленовзносов  расчетное]]-Таблица82343[[#This Row],[Начислено взносов по отчету УК, руб,]]</f>
        <v>-0.31380000000353903</v>
      </c>
      <c r="Q577" s="17">
        <v>135419.23000000001</v>
      </c>
      <c r="R577" s="22">
        <f>Таблица82343[[#This Row],[ПОСТУПИЛО ВЗНОСОВ ПО БАНКОВСКОЙ ВЫПИСКЕ]]-Таблица82343[[#This Row],[Оплачено пени, руб,]]</f>
        <v>135365.55000000002</v>
      </c>
      <c r="S577" s="17">
        <f t="shared" si="9"/>
        <v>5435.6099999999942</v>
      </c>
      <c r="T577" s="17">
        <v>484.39</v>
      </c>
      <c r="U577" s="17">
        <v>53.68</v>
      </c>
      <c r="V577" s="17">
        <v>0</v>
      </c>
      <c r="W577" s="17">
        <v>0</v>
      </c>
      <c r="X577" s="17">
        <v>0</v>
      </c>
      <c r="Y577" s="17">
        <v>1467187.58</v>
      </c>
      <c r="Z577" s="17">
        <v>0</v>
      </c>
      <c r="AA577" s="22">
        <v>1806247.2999999998</v>
      </c>
      <c r="AB577" s="16">
        <v>3138015.65</v>
      </c>
      <c r="AC577" s="17">
        <v>1806247.3</v>
      </c>
      <c r="AD577" s="17">
        <v>0</v>
      </c>
      <c r="AE577" s="3"/>
      <c r="AF577" s="1" t="s">
        <v>1443</v>
      </c>
      <c r="AG577" s="1">
        <v>3138015.65</v>
      </c>
    </row>
    <row r="578" spans="2:33" ht="30">
      <c r="B578" s="2" t="s">
        <v>1802</v>
      </c>
      <c r="C578" s="1" t="s">
        <v>1446</v>
      </c>
      <c r="D578" s="1" t="s">
        <v>33</v>
      </c>
      <c r="E578" s="1" t="s">
        <v>395</v>
      </c>
      <c r="F578" s="1" t="s">
        <v>396</v>
      </c>
      <c r="G578" s="1" t="s">
        <v>406</v>
      </c>
      <c r="I578" s="1" t="s">
        <v>989</v>
      </c>
      <c r="J578" s="1" t="s">
        <v>990</v>
      </c>
      <c r="K578" s="17">
        <v>2937.7</v>
      </c>
      <c r="L578" s="17">
        <v>0</v>
      </c>
      <c r="M578" s="17">
        <v>9.66</v>
      </c>
      <c r="N578" s="17">
        <v>85186.8</v>
      </c>
      <c r="O57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85134.545999999988</v>
      </c>
      <c r="P578" s="17">
        <f>Таблица82343[[#This Row],[Начисленовзносов  расчетное]]-Таблица82343[[#This Row],[Начислено взносов по отчету УК, руб,]]</f>
        <v>-52.254000000015367</v>
      </c>
      <c r="Q578" s="17">
        <v>87920.98</v>
      </c>
      <c r="R578" s="22">
        <f>Таблица82343[[#This Row],[ПОСТУПИЛО ВЗНОСОВ ПО БАНКОВСКОЙ ВЫПИСКЕ]]-Таблица82343[[#This Row],[Оплачено пени, руб,]]</f>
        <v>87907.56</v>
      </c>
      <c r="S578" s="17">
        <f t="shared" si="9"/>
        <v>-2291.269999999995</v>
      </c>
      <c r="T578" s="17">
        <v>442.91</v>
      </c>
      <c r="U578" s="17">
        <v>13.42</v>
      </c>
      <c r="V578" s="17">
        <v>414.31</v>
      </c>
      <c r="W578" s="17">
        <v>0</v>
      </c>
      <c r="X578" s="17">
        <v>0</v>
      </c>
      <c r="Y578" s="17">
        <v>0</v>
      </c>
      <c r="Z578" s="17">
        <v>0</v>
      </c>
      <c r="AA578" s="22">
        <v>1053454.9099999999</v>
      </c>
      <c r="AB578" s="16">
        <v>965119.62</v>
      </c>
      <c r="AC578" s="17">
        <v>1053454.9099999999</v>
      </c>
      <c r="AD578" s="17">
        <v>0</v>
      </c>
      <c r="AE578" s="3"/>
      <c r="AF578" s="1" t="s">
        <v>1446</v>
      </c>
      <c r="AG578" s="1">
        <v>965119.62</v>
      </c>
    </row>
    <row r="579" spans="2:33" ht="45">
      <c r="B579" s="2" t="s">
        <v>1802</v>
      </c>
      <c r="C579" s="1" t="s">
        <v>1447</v>
      </c>
      <c r="D579" s="1" t="s">
        <v>1448</v>
      </c>
      <c r="E579" s="1" t="s">
        <v>1449</v>
      </c>
      <c r="F579" s="1" t="s">
        <v>614</v>
      </c>
      <c r="G579" s="1" t="s">
        <v>1450</v>
      </c>
      <c r="I579" s="1" t="s">
        <v>1451</v>
      </c>
      <c r="J579" s="1">
        <v>2465132839</v>
      </c>
      <c r="K579" s="17">
        <v>7354.7</v>
      </c>
      <c r="L579" s="17">
        <v>668.6</v>
      </c>
      <c r="M579" s="17">
        <v>10.039999999999999</v>
      </c>
      <c r="N579" s="44">
        <v>241661.76</v>
      </c>
      <c r="O57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241661.796</v>
      </c>
      <c r="P579" s="17">
        <f>Таблица82343[[#This Row],[Начисленовзносов  расчетное]]-Таблица82343[[#This Row],[Начислено взносов по отчету УК, руб,]]</f>
        <v>3.599999999278225E-2</v>
      </c>
      <c r="Q579" s="17">
        <v>232300.94</v>
      </c>
      <c r="R579" s="22">
        <f>Таблица82343[[#This Row],[ПОСТУПИЛО ВЗНОСОВ ПО БАНКОВСКОЙ ВЫПИСКЕ]]-Таблица82343[[#This Row],[Оплачено пени, руб,]]</f>
        <v>230704.72</v>
      </c>
      <c r="S579" s="17">
        <f t="shared" si="9"/>
        <v>10434.910000000009</v>
      </c>
      <c r="T579" s="44">
        <v>1074.0899999999999</v>
      </c>
      <c r="U579" s="47">
        <v>1596.22</v>
      </c>
      <c r="V579" s="17">
        <v>0</v>
      </c>
      <c r="W579" s="17">
        <v>0</v>
      </c>
      <c r="X579" s="17">
        <v>0</v>
      </c>
      <c r="Y579" s="17">
        <v>0</v>
      </c>
      <c r="Z579" s="17">
        <v>0</v>
      </c>
      <c r="AA579" s="22">
        <v>1487514.14</v>
      </c>
      <c r="AB579" s="16">
        <v>1255213.2</v>
      </c>
      <c r="AC579" s="17">
        <v>1487514.14</v>
      </c>
      <c r="AD579" s="17">
        <v>0</v>
      </c>
      <c r="AE579" s="3"/>
      <c r="AF579" s="1" t="s">
        <v>1447</v>
      </c>
      <c r="AG579" s="1">
        <v>1255213.2</v>
      </c>
    </row>
    <row r="580" spans="2:33" ht="45">
      <c r="B580" s="2" t="s">
        <v>1802</v>
      </c>
      <c r="C580" s="1" t="s">
        <v>1452</v>
      </c>
      <c r="D580" s="1" t="s">
        <v>856</v>
      </c>
      <c r="E580" s="1" t="s">
        <v>1453</v>
      </c>
      <c r="F580" s="1" t="s">
        <v>1454</v>
      </c>
      <c r="G580" s="1" t="s">
        <v>105</v>
      </c>
      <c r="I580" s="30" t="s">
        <v>349</v>
      </c>
      <c r="J580" s="30" t="s">
        <v>350</v>
      </c>
      <c r="K580" s="17">
        <v>2558.8000000000002</v>
      </c>
      <c r="L580" s="17">
        <v>0</v>
      </c>
      <c r="M580" s="17">
        <v>9.66</v>
      </c>
      <c r="N580" s="17">
        <v>74154.149999999994</v>
      </c>
      <c r="O58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74154.024000000005</v>
      </c>
      <c r="P580" s="17">
        <f>Таблица82343[[#This Row],[Начисленовзносов  расчетное]]-Таблица82343[[#This Row],[Начислено взносов по отчету УК, руб,]]</f>
        <v>-0.12599999998928979</v>
      </c>
      <c r="Q580" s="17">
        <v>77691.28</v>
      </c>
      <c r="R580" s="22">
        <f>Таблица82343[[#This Row],[ПОСТУПИЛО ВЗНОСОВ ПО БАНКОВСКОЙ ВЫПИСКЕ]]-Таблица82343[[#This Row],[Оплачено пени, руб,]]</f>
        <v>76773.679999999993</v>
      </c>
      <c r="S580" s="17">
        <f t="shared" si="9"/>
        <v>-55.049999999998931</v>
      </c>
      <c r="T580" s="17">
        <v>3482.08</v>
      </c>
      <c r="U580" s="17">
        <v>917.6</v>
      </c>
      <c r="V580" s="17">
        <v>0</v>
      </c>
      <c r="W580" s="17">
        <v>0</v>
      </c>
      <c r="X580" s="17">
        <v>0</v>
      </c>
      <c r="Y580" s="17">
        <v>0</v>
      </c>
      <c r="Z580" s="17">
        <v>2797.8</v>
      </c>
      <c r="AA580" s="22">
        <v>1625703.8599999999</v>
      </c>
      <c r="AB580" s="16">
        <v>1550810.38</v>
      </c>
      <c r="AC580" s="17">
        <v>1625703.86</v>
      </c>
      <c r="AD580" s="17">
        <v>0</v>
      </c>
      <c r="AE580" s="3"/>
      <c r="AF580" s="1" t="s">
        <v>1452</v>
      </c>
      <c r="AG580" s="1">
        <v>1550810.38</v>
      </c>
    </row>
    <row r="581" spans="2:33" ht="45">
      <c r="B581" s="2" t="s">
        <v>1802</v>
      </c>
      <c r="C581" s="1" t="s">
        <v>1455</v>
      </c>
      <c r="D581" s="1" t="s">
        <v>856</v>
      </c>
      <c r="E581" s="1" t="s">
        <v>1456</v>
      </c>
      <c r="F581" s="1" t="s">
        <v>569</v>
      </c>
      <c r="G581" s="1" t="s">
        <v>1302</v>
      </c>
      <c r="I581" s="1" t="s">
        <v>157</v>
      </c>
      <c r="J581" s="1" t="s">
        <v>158</v>
      </c>
      <c r="K581" s="17">
        <v>4634.3999999999996</v>
      </c>
      <c r="L581" s="17">
        <v>102.3</v>
      </c>
      <c r="M581" s="17">
        <v>9.66</v>
      </c>
      <c r="N581" s="17">
        <v>137269.57</v>
      </c>
      <c r="O58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137269.56599999999</v>
      </c>
      <c r="P581" s="17">
        <f>Таблица82343[[#This Row],[Начисленовзносов  расчетное]]-Таблица82343[[#This Row],[Начислено взносов по отчету УК, руб,]]</f>
        <v>-4.0000000153668225E-3</v>
      </c>
      <c r="Q581" s="17">
        <v>108314.52</v>
      </c>
      <c r="R581" s="22">
        <f>Таблица82343[[#This Row],[ПОСТУПИЛО ВЗНОСОВ ПО БАНКОВСКОЙ ВЫПИСКЕ]]-Таблица82343[[#This Row],[Оплачено пени, руб,]]</f>
        <v>108173.1</v>
      </c>
      <c r="S581" s="17">
        <f t="shared" si="9"/>
        <v>38230.11</v>
      </c>
      <c r="T581" s="17">
        <v>9275.06</v>
      </c>
      <c r="U581" s="17">
        <v>141.41999999999999</v>
      </c>
      <c r="V581" s="17">
        <v>0</v>
      </c>
      <c r="W581" s="17">
        <v>0</v>
      </c>
      <c r="X581" s="17">
        <v>0</v>
      </c>
      <c r="Y581" s="17">
        <v>2780986.84</v>
      </c>
      <c r="Z581" s="17">
        <v>0</v>
      </c>
      <c r="AA581" s="22">
        <v>477887.15000000037</v>
      </c>
      <c r="AB581" s="16">
        <v>3150559.47</v>
      </c>
      <c r="AC581" s="17">
        <v>477887.15</v>
      </c>
      <c r="AD581" s="17">
        <v>0</v>
      </c>
      <c r="AE581" s="3"/>
      <c r="AF581" s="1" t="s">
        <v>1455</v>
      </c>
      <c r="AG581" s="1">
        <v>3150559.47</v>
      </c>
    </row>
    <row r="582" spans="2:33" ht="45">
      <c r="B582" s="2" t="s">
        <v>1802</v>
      </c>
      <c r="C582" s="1" t="s">
        <v>1457</v>
      </c>
      <c r="D582" s="1" t="s">
        <v>856</v>
      </c>
      <c r="E582" s="1" t="s">
        <v>563</v>
      </c>
      <c r="F582" s="1" t="s">
        <v>564</v>
      </c>
      <c r="G582" s="1" t="s">
        <v>1458</v>
      </c>
      <c r="I582" s="1" t="s">
        <v>238</v>
      </c>
      <c r="J582" s="1">
        <v>2462048307</v>
      </c>
      <c r="K582" s="17">
        <v>3543.9</v>
      </c>
      <c r="L582" s="17">
        <v>0</v>
      </c>
      <c r="M582" s="17">
        <v>9.66</v>
      </c>
      <c r="N582" s="148">
        <v>102702.3</v>
      </c>
      <c r="O58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102702.22200000001</v>
      </c>
      <c r="P582" s="17">
        <f>Таблица82343[[#This Row],[Начисленовзносов  расчетное]]-Таблица82343[[#This Row],[Начислено взносов по отчету УК, руб,]]</f>
        <v>-7.7999999994062819E-2</v>
      </c>
      <c r="Q582" s="17">
        <v>88112.36</v>
      </c>
      <c r="R582" s="22">
        <f>Таблица82343[[#This Row],[ПОСТУПИЛО ВЗНОСОВ ПО БАНКОВСКОЙ ВЫПИСКЕ]]-Таблица82343[[#This Row],[Оплачено пени, руб,]]</f>
        <v>87650.57</v>
      </c>
      <c r="S582" s="17">
        <f t="shared" si="9"/>
        <v>15164.819999999994</v>
      </c>
      <c r="T582" s="148">
        <v>574.88</v>
      </c>
      <c r="U582" s="144">
        <v>461.79</v>
      </c>
      <c r="V582" s="17">
        <v>0</v>
      </c>
      <c r="W582" s="17">
        <v>0</v>
      </c>
      <c r="X582" s="17">
        <v>0</v>
      </c>
      <c r="Y582" s="17">
        <v>0</v>
      </c>
      <c r="Z582" s="17">
        <v>0</v>
      </c>
      <c r="AA582" s="22">
        <v>566410.63</v>
      </c>
      <c r="AB582" s="16">
        <v>478298.27</v>
      </c>
      <c r="AC582" s="17">
        <v>566410.63</v>
      </c>
      <c r="AD582" s="17">
        <v>0</v>
      </c>
      <c r="AE582" s="3"/>
      <c r="AF582" s="1" t="s">
        <v>1457</v>
      </c>
      <c r="AG582" s="1">
        <v>478298.27</v>
      </c>
    </row>
    <row r="583" spans="2:33" ht="45">
      <c r="B583" s="2" t="s">
        <v>1802</v>
      </c>
      <c r="C583" s="1" t="s">
        <v>1459</v>
      </c>
      <c r="D583" s="1" t="s">
        <v>856</v>
      </c>
      <c r="E583" s="1" t="s">
        <v>703</v>
      </c>
      <c r="F583" s="1" t="s">
        <v>704</v>
      </c>
      <c r="G583" s="1" t="s">
        <v>75</v>
      </c>
      <c r="I583" s="1" t="s">
        <v>705</v>
      </c>
      <c r="J583" s="1" t="s">
        <v>706</v>
      </c>
      <c r="K583" s="17">
        <v>2567.9</v>
      </c>
      <c r="L583" s="17">
        <v>0</v>
      </c>
      <c r="M583" s="17">
        <v>9.66</v>
      </c>
      <c r="N583" s="17">
        <v>74388.69</v>
      </c>
      <c r="O58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74417.742000000013</v>
      </c>
      <c r="P583" s="17">
        <f>Таблица82343[[#This Row],[Начисленовзносов  расчетное]]-Таблица82343[[#This Row],[Начислено взносов по отчету УК, руб,]]</f>
        <v>29.052000000010594</v>
      </c>
      <c r="Q583" s="17">
        <v>81024.23</v>
      </c>
      <c r="R583" s="22">
        <f>Таблица82343[[#This Row],[ПОСТУПИЛО ВЗНОСОВ ПО БАНКОВСКОЙ ВЫПИСКЕ]]-Таблица82343[[#This Row],[Оплачено пени, руб,]]</f>
        <v>80750.84</v>
      </c>
      <c r="S583" s="17">
        <f t="shared" si="9"/>
        <v>-3003.5199999999941</v>
      </c>
      <c r="T583" s="17">
        <v>3632.02</v>
      </c>
      <c r="U583" s="17">
        <v>273.39</v>
      </c>
      <c r="V583" s="17">
        <v>0</v>
      </c>
      <c r="W583" s="17">
        <v>0</v>
      </c>
      <c r="X583" s="17">
        <v>0</v>
      </c>
      <c r="Y583" s="17">
        <v>0</v>
      </c>
      <c r="Z583" s="17">
        <v>0</v>
      </c>
      <c r="AA583" s="22">
        <v>2065295.56</v>
      </c>
      <c r="AB583" s="16">
        <v>1984271.33</v>
      </c>
      <c r="AC583" s="17">
        <v>2065295.56</v>
      </c>
      <c r="AD583" s="17">
        <v>0</v>
      </c>
      <c r="AE583" s="3"/>
      <c r="AF583" s="1" t="s">
        <v>1459</v>
      </c>
      <c r="AG583" s="1">
        <v>1984271.33</v>
      </c>
    </row>
    <row r="584" spans="2:33" ht="45">
      <c r="B584" s="2" t="s">
        <v>1802</v>
      </c>
      <c r="C584" s="1" t="s">
        <v>1460</v>
      </c>
      <c r="D584" s="1" t="s">
        <v>856</v>
      </c>
      <c r="E584" s="1" t="s">
        <v>1461</v>
      </c>
      <c r="F584" s="1" t="s">
        <v>674</v>
      </c>
      <c r="G584" s="1" t="s">
        <v>603</v>
      </c>
      <c r="I584" s="1" t="s">
        <v>349</v>
      </c>
      <c r="J584" s="1" t="s">
        <v>350</v>
      </c>
      <c r="K584" s="17">
        <v>4535</v>
      </c>
      <c r="L584" s="17">
        <v>0</v>
      </c>
      <c r="M584" s="17">
        <v>9.66</v>
      </c>
      <c r="N584" s="17">
        <v>131424.54</v>
      </c>
      <c r="O58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131424.29999999999</v>
      </c>
      <c r="P584" s="17">
        <f>Таблица82343[[#This Row],[Начисленовзносов  расчетное]]-Таблица82343[[#This Row],[Начислено взносов по отчету УК, руб,]]</f>
        <v>-0.2400000000197906</v>
      </c>
      <c r="Q584" s="17">
        <v>132918.92000000001</v>
      </c>
      <c r="R584" s="22">
        <f>Таблица82343[[#This Row],[ПОСТУПИЛО ВЗНОСОВ ПО БАНКОВСКОЙ ВЫПИСКЕ]]-Таблица82343[[#This Row],[Оплачено пени, руб,]]</f>
        <v>132223.22</v>
      </c>
      <c r="S584" s="17">
        <f t="shared" si="9"/>
        <v>3721.5200000000068</v>
      </c>
      <c r="T584" s="17">
        <v>5215.8999999999996</v>
      </c>
      <c r="U584" s="17">
        <v>695.7</v>
      </c>
      <c r="V584" s="17">
        <v>0</v>
      </c>
      <c r="W584" s="17">
        <v>0</v>
      </c>
      <c r="X584" s="17">
        <v>0</v>
      </c>
      <c r="Y584" s="17">
        <v>0</v>
      </c>
      <c r="Z584" s="17">
        <v>0</v>
      </c>
      <c r="AA584" s="22">
        <v>4640146.68</v>
      </c>
      <c r="AB584" s="16">
        <v>4507227.76</v>
      </c>
      <c r="AC584" s="17">
        <v>4640146.68</v>
      </c>
      <c r="AD584" s="17">
        <v>0</v>
      </c>
      <c r="AE584" s="3"/>
      <c r="AF584" s="1" t="s">
        <v>1460</v>
      </c>
      <c r="AG584" s="1">
        <v>4507227.76</v>
      </c>
    </row>
    <row r="585" spans="2:33" ht="60">
      <c r="B585" s="2" t="s">
        <v>1802</v>
      </c>
      <c r="C585" s="1" t="s">
        <v>1462</v>
      </c>
      <c r="D585" s="1" t="s">
        <v>1463</v>
      </c>
      <c r="E585" s="1" t="s">
        <v>1464</v>
      </c>
      <c r="F585" s="1" t="s">
        <v>1465</v>
      </c>
      <c r="G585" s="1" t="s">
        <v>135</v>
      </c>
      <c r="I585" s="1" t="s">
        <v>1466</v>
      </c>
      <c r="J585" s="1">
        <v>2450018474</v>
      </c>
      <c r="K585" s="17">
        <v>278.89999999999998</v>
      </c>
      <c r="L585" s="17">
        <v>0</v>
      </c>
      <c r="M585" s="17" t="s">
        <v>96</v>
      </c>
      <c r="N585" s="17" t="s">
        <v>96</v>
      </c>
      <c r="O585" s="17" t="s">
        <v>96</v>
      </c>
      <c r="P585" s="17" t="s">
        <v>96</v>
      </c>
      <c r="Q585" s="17">
        <v>0</v>
      </c>
      <c r="R585" s="22">
        <f>Таблица82343[[#This Row],[ПОСТУПИЛО ВЗНОСОВ ПО БАНКОВСКОЙ ВЫПИСКЕ]]-Таблица82343[[#This Row],[Оплачено пени, руб,]]</f>
        <v>0</v>
      </c>
      <c r="S585" s="17" t="s">
        <v>1807</v>
      </c>
      <c r="T585" s="17">
        <v>0</v>
      </c>
      <c r="U585" s="17">
        <v>0</v>
      </c>
      <c r="V585" s="17">
        <v>0</v>
      </c>
      <c r="W585" s="17">
        <v>0</v>
      </c>
      <c r="X585" s="17">
        <v>0</v>
      </c>
      <c r="Y585" s="17">
        <v>0</v>
      </c>
      <c r="Z585" s="17">
        <v>0</v>
      </c>
      <c r="AA585" s="22">
        <v>189681.52</v>
      </c>
      <c r="AB585" s="16">
        <v>189681.52</v>
      </c>
      <c r="AC585" s="17">
        <v>189681.52</v>
      </c>
      <c r="AD585" s="17">
        <v>0</v>
      </c>
      <c r="AE585" s="3" t="s">
        <v>1823</v>
      </c>
      <c r="AF585" s="1" t="s">
        <v>1462</v>
      </c>
      <c r="AG585" s="1">
        <v>189681.52</v>
      </c>
    </row>
    <row r="586" spans="2:33" ht="45">
      <c r="B586" s="2" t="s">
        <v>1802</v>
      </c>
      <c r="C586" s="1" t="s">
        <v>1468</v>
      </c>
      <c r="D586" s="1" t="s">
        <v>33</v>
      </c>
      <c r="E586" s="1" t="s">
        <v>1469</v>
      </c>
      <c r="F586" s="1" t="s">
        <v>1470</v>
      </c>
      <c r="G586" s="1" t="s">
        <v>246</v>
      </c>
      <c r="I586" s="1" t="s">
        <v>1471</v>
      </c>
      <c r="J586" s="1">
        <v>2465326827</v>
      </c>
      <c r="K586" s="17">
        <v>107.7</v>
      </c>
      <c r="L586" s="17">
        <v>0</v>
      </c>
      <c r="M586" s="17" t="s">
        <v>96</v>
      </c>
      <c r="N586" s="17" t="s">
        <v>96</v>
      </c>
      <c r="O586" s="17" t="s">
        <v>96</v>
      </c>
      <c r="P586" s="17" t="s">
        <v>96</v>
      </c>
      <c r="Q586" s="17">
        <v>22824.880000000001</v>
      </c>
      <c r="R586" s="22">
        <f>Таблица82343[[#This Row],[ПОСТУПИЛО ВЗНОСОВ ПО БАНКОВСКОЙ ВЫПИСКЕ]]-Таблица82343[[#This Row],[Оплачено пени, руб,]]</f>
        <v>22824.880000000001</v>
      </c>
      <c r="S586" s="17" t="s">
        <v>1807</v>
      </c>
      <c r="T586" s="17">
        <v>0</v>
      </c>
      <c r="U586" s="17">
        <v>0</v>
      </c>
      <c r="V586" s="17">
        <v>0</v>
      </c>
      <c r="W586" s="17">
        <v>0</v>
      </c>
      <c r="X586" s="17">
        <v>0</v>
      </c>
      <c r="Y586" s="17">
        <v>0</v>
      </c>
      <c r="Z586" s="17">
        <v>7318.71</v>
      </c>
      <c r="AA586" s="22">
        <v>107590.61</v>
      </c>
      <c r="AB586" s="16">
        <v>92084.44</v>
      </c>
      <c r="AC586" s="17">
        <v>107590.61</v>
      </c>
      <c r="AD586" s="17">
        <v>0</v>
      </c>
      <c r="AE586" s="3"/>
      <c r="AF586" s="1" t="s">
        <v>1468</v>
      </c>
      <c r="AG586" s="1">
        <v>92084.44</v>
      </c>
    </row>
    <row r="587" spans="2:33" ht="30">
      <c r="B587" s="2" t="s">
        <v>1802</v>
      </c>
      <c r="C587" s="1" t="s">
        <v>1472</v>
      </c>
      <c r="D587" s="1" t="s">
        <v>33</v>
      </c>
      <c r="E587" s="1" t="s">
        <v>752</v>
      </c>
      <c r="F587" s="1" t="s">
        <v>753</v>
      </c>
      <c r="G587" s="1" t="s">
        <v>75</v>
      </c>
      <c r="I587" s="1" t="s">
        <v>566</v>
      </c>
      <c r="J587" s="1" t="s">
        <v>1473</v>
      </c>
      <c r="K587" s="17">
        <v>6167.2</v>
      </c>
      <c r="L587" s="17">
        <v>0</v>
      </c>
      <c r="M587" s="17">
        <v>9.66</v>
      </c>
      <c r="N587" s="17">
        <v>178936.32000000001</v>
      </c>
      <c r="O58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178725.45599999998</v>
      </c>
      <c r="P587" s="17">
        <f>Таблица82343[[#This Row],[Начисленовзносов  расчетное]]-Таблица82343[[#This Row],[Начислено взносов по отчету УК, руб,]]</f>
        <v>-210.8640000000305</v>
      </c>
      <c r="Q587" s="49">
        <v>204440.76</v>
      </c>
      <c r="R587" s="22">
        <f>Таблица82343[[#This Row],[ПОСТУПИЛО ВЗНОСОВ ПО БАНКОВСКОЙ ВЫПИСКЕ]]-Таблица82343[[#This Row],[Оплачено пени, руб,]]</f>
        <v>203535.66</v>
      </c>
      <c r="S587" s="17">
        <f t="shared" si="9"/>
        <v>-24853.239999999994</v>
      </c>
      <c r="T587" s="44">
        <v>651.20000000000005</v>
      </c>
      <c r="U587" s="47">
        <v>905.1</v>
      </c>
      <c r="V587" s="17">
        <v>3319.59</v>
      </c>
      <c r="W587" s="17">
        <v>0</v>
      </c>
      <c r="X587" s="17">
        <v>0</v>
      </c>
      <c r="Y587" s="17">
        <v>0</v>
      </c>
      <c r="Z587" s="17">
        <v>0</v>
      </c>
      <c r="AA587" s="22">
        <v>2799207.24</v>
      </c>
      <c r="AB587" s="16">
        <v>2591446.89</v>
      </c>
      <c r="AC587" s="17">
        <v>2799207.24</v>
      </c>
      <c r="AD587" s="17">
        <v>0</v>
      </c>
      <c r="AE587" s="3"/>
      <c r="AF587" s="1" t="s">
        <v>1472</v>
      </c>
      <c r="AG587" s="1">
        <v>2591446.89</v>
      </c>
    </row>
    <row r="588" spans="2:33" ht="30">
      <c r="B588" s="2" t="s">
        <v>1802</v>
      </c>
      <c r="C588" s="1" t="s">
        <v>1474</v>
      </c>
      <c r="D588" s="1" t="s">
        <v>33</v>
      </c>
      <c r="E588" s="1" t="s">
        <v>752</v>
      </c>
      <c r="F588" s="1" t="s">
        <v>753</v>
      </c>
      <c r="G588" s="1" t="s">
        <v>89</v>
      </c>
      <c r="I588" s="1" t="s">
        <v>566</v>
      </c>
      <c r="J588" s="1" t="s">
        <v>1473</v>
      </c>
      <c r="K588" s="17">
        <v>6075.3</v>
      </c>
      <c r="L588" s="17">
        <v>0</v>
      </c>
      <c r="M588" s="17">
        <v>9.66</v>
      </c>
      <c r="N588" s="17">
        <v>176111.58</v>
      </c>
      <c r="O58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176062.19400000002</v>
      </c>
      <c r="P588" s="17">
        <f>Таблица82343[[#This Row],[Начисленовзносов  расчетное]]-Таблица82343[[#This Row],[Начислено взносов по отчету УК, руб,]]</f>
        <v>-49.385999999969499</v>
      </c>
      <c r="Q588" s="17">
        <v>221133.59</v>
      </c>
      <c r="R588" s="22">
        <f>Таблица82343[[#This Row],[ПОСТУПИЛО ВЗНОСОВ ПО БАНКОВСКОЙ ВЫПИСКЕ]]-Таблица82343[[#This Row],[Оплачено пени, руб,]]</f>
        <v>214567.75</v>
      </c>
      <c r="S588" s="17">
        <f t="shared" si="9"/>
        <v>-40642.080000000016</v>
      </c>
      <c r="T588" s="44">
        <v>4379.93</v>
      </c>
      <c r="U588" s="47">
        <v>6565.84</v>
      </c>
      <c r="V588" s="17">
        <v>0</v>
      </c>
      <c r="W588" s="17">
        <v>0</v>
      </c>
      <c r="X588" s="17">
        <v>0</v>
      </c>
      <c r="Y588" s="17">
        <v>0</v>
      </c>
      <c r="Z588" s="17">
        <v>0</v>
      </c>
      <c r="AA588" s="22">
        <v>1542677.26</v>
      </c>
      <c r="AB588" s="16">
        <v>1321543.67</v>
      </c>
      <c r="AC588" s="17">
        <v>1542677.26</v>
      </c>
      <c r="AD588" s="17">
        <v>0</v>
      </c>
      <c r="AE588" s="3"/>
      <c r="AF588" s="1" t="s">
        <v>1474</v>
      </c>
      <c r="AG588" s="1">
        <v>1321543.67</v>
      </c>
    </row>
    <row r="589" spans="2:33" ht="30">
      <c r="B589" s="2" t="s">
        <v>1802</v>
      </c>
      <c r="C589" s="1" t="s">
        <v>1475</v>
      </c>
      <c r="D589" s="1" t="s">
        <v>33</v>
      </c>
      <c r="E589" s="1" t="s">
        <v>752</v>
      </c>
      <c r="F589" s="1" t="s">
        <v>753</v>
      </c>
      <c r="G589" s="1" t="s">
        <v>135</v>
      </c>
      <c r="I589" s="1" t="s">
        <v>566</v>
      </c>
      <c r="J589" s="1" t="s">
        <v>1473</v>
      </c>
      <c r="K589" s="17">
        <v>6046.8</v>
      </c>
      <c r="L589" s="17">
        <v>0</v>
      </c>
      <c r="M589" s="17">
        <v>9.66</v>
      </c>
      <c r="N589" s="17">
        <v>175284.99</v>
      </c>
      <c r="O58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175236.26400000002</v>
      </c>
      <c r="P589" s="17">
        <f>Таблица82343[[#This Row],[Начисленовзносов  расчетное]]-Таблица82343[[#This Row],[Начислено взносов по отчету УК, руб,]]</f>
        <v>-48.725999999966007</v>
      </c>
      <c r="Q589" s="17">
        <v>187700.04</v>
      </c>
      <c r="R589" s="22">
        <f>Таблица82343[[#This Row],[ПОСТУПИЛО ВЗНОСОВ ПО БАНКОВСКОЙ ВЫПИСКЕ]]-Таблица82343[[#This Row],[Оплачено пени, руб,]]</f>
        <v>186031.71000000002</v>
      </c>
      <c r="S589" s="17">
        <f t="shared" si="9"/>
        <v>-11945.150000000031</v>
      </c>
      <c r="T589" s="44">
        <v>469.9</v>
      </c>
      <c r="U589" s="47">
        <v>1668.33</v>
      </c>
      <c r="V589" s="17">
        <v>0</v>
      </c>
      <c r="W589" s="17">
        <v>0</v>
      </c>
      <c r="X589" s="17">
        <v>0</v>
      </c>
      <c r="Y589" s="17">
        <v>120000</v>
      </c>
      <c r="Z589" s="17">
        <v>0</v>
      </c>
      <c r="AA589" s="22">
        <v>4105135.41</v>
      </c>
      <c r="AB589" s="16">
        <v>4037435.37</v>
      </c>
      <c r="AC589" s="17">
        <v>4105135.41</v>
      </c>
      <c r="AD589" s="17">
        <v>0</v>
      </c>
      <c r="AE589" s="3"/>
      <c r="AF589" s="1" t="s">
        <v>1475</v>
      </c>
      <c r="AG589" s="1">
        <v>4037435.37</v>
      </c>
    </row>
    <row r="590" spans="2:33" ht="30">
      <c r="B590" s="2" t="s">
        <v>1802</v>
      </c>
      <c r="C590" s="1" t="s">
        <v>1476</v>
      </c>
      <c r="D590" s="1" t="s">
        <v>33</v>
      </c>
      <c r="E590" s="1" t="s">
        <v>1477</v>
      </c>
      <c r="F590" s="1" t="s">
        <v>1478</v>
      </c>
      <c r="G590" s="1" t="s">
        <v>128</v>
      </c>
      <c r="I590" s="1" t="s">
        <v>566</v>
      </c>
      <c r="J590" s="1" t="s">
        <v>1473</v>
      </c>
      <c r="K590" s="17">
        <v>2624.4</v>
      </c>
      <c r="L590" s="17">
        <v>0</v>
      </c>
      <c r="M590" s="17">
        <v>9.66</v>
      </c>
      <c r="N590" s="17">
        <v>75866.759999999995</v>
      </c>
      <c r="O59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76055.112000000008</v>
      </c>
      <c r="P590" s="17">
        <f>Таблица82343[[#This Row],[Начисленовзносов  расчетное]]-Таблица82343[[#This Row],[Начислено взносов по отчету УК, руб,]]</f>
        <v>188.3520000000135</v>
      </c>
      <c r="Q590" s="17">
        <v>72417.39</v>
      </c>
      <c r="R590" s="22">
        <f>Таблица82343[[#This Row],[ПОСТУПИЛО ВЗНОСОВ ПО БАНКОВСКОЙ ВЫПИСКЕ]]-Таблица82343[[#This Row],[Оплачено пени, руб,]]</f>
        <v>72389.03</v>
      </c>
      <c r="S590" s="17">
        <f t="shared" ref="S590:S653" si="10">N590-R590+T590-U590</f>
        <v>4033.2299999999959</v>
      </c>
      <c r="T590" s="44">
        <v>583.86</v>
      </c>
      <c r="U590" s="47">
        <v>28.36</v>
      </c>
      <c r="V590" s="17">
        <v>0</v>
      </c>
      <c r="W590" s="17">
        <v>0</v>
      </c>
      <c r="X590" s="17">
        <v>0</v>
      </c>
      <c r="Y590" s="17">
        <v>85000</v>
      </c>
      <c r="Z590" s="17">
        <v>0</v>
      </c>
      <c r="AA590" s="22">
        <v>1509561.3599999999</v>
      </c>
      <c r="AB590" s="16">
        <v>1522143.97</v>
      </c>
      <c r="AC590" s="17">
        <v>1509561.36</v>
      </c>
      <c r="AD590" s="17">
        <v>0</v>
      </c>
      <c r="AE590" s="3"/>
      <c r="AF590" s="1" t="s">
        <v>1476</v>
      </c>
      <c r="AG590" s="1">
        <v>1522143.97</v>
      </c>
    </row>
    <row r="591" spans="2:33" ht="30">
      <c r="B591" s="2" t="s">
        <v>1802</v>
      </c>
      <c r="C591" s="1" t="s">
        <v>1479</v>
      </c>
      <c r="D591" s="1" t="s">
        <v>33</v>
      </c>
      <c r="E591" s="1" t="s">
        <v>1477</v>
      </c>
      <c r="F591" s="1" t="s">
        <v>1478</v>
      </c>
      <c r="G591" s="1" t="s">
        <v>1036</v>
      </c>
      <c r="I591" s="1" t="s">
        <v>566</v>
      </c>
      <c r="J591" s="1" t="s">
        <v>1473</v>
      </c>
      <c r="K591" s="17">
        <v>3412.3</v>
      </c>
      <c r="L591" s="17">
        <v>0</v>
      </c>
      <c r="M591" s="17">
        <v>9.66</v>
      </c>
      <c r="N591" s="17">
        <v>99036.27</v>
      </c>
      <c r="O59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98888.454000000012</v>
      </c>
      <c r="P591" s="17">
        <f>Таблица82343[[#This Row],[Начисленовзносов  расчетное]]-Таблица82343[[#This Row],[Начислено взносов по отчету УК, руб,]]</f>
        <v>-147.81599999999162</v>
      </c>
      <c r="Q591" s="49">
        <v>111451.2</v>
      </c>
      <c r="R591" s="22">
        <f>Таблица82343[[#This Row],[ПОСТУПИЛО ВЗНОСОВ ПО БАНКОВСКОЙ ВЫПИСКЕ]]-Таблица82343[[#This Row],[Оплачено пени, руб,]]</f>
        <v>111212.87</v>
      </c>
      <c r="S591" s="17">
        <f t="shared" si="10"/>
        <v>-11878.429999999991</v>
      </c>
      <c r="T591" s="44">
        <v>536.5</v>
      </c>
      <c r="U591" s="47">
        <v>238.33</v>
      </c>
      <c r="V591" s="17">
        <v>3953.39</v>
      </c>
      <c r="W591" s="17">
        <v>0</v>
      </c>
      <c r="X591" s="17">
        <v>0</v>
      </c>
      <c r="Y591" s="17">
        <v>0</v>
      </c>
      <c r="Z591" s="17">
        <v>0</v>
      </c>
      <c r="AA591" s="22">
        <v>3276116.03</v>
      </c>
      <c r="AB591" s="16">
        <v>3160711.44</v>
      </c>
      <c r="AC591" s="17">
        <v>3276116.03</v>
      </c>
      <c r="AD591" s="17">
        <v>0</v>
      </c>
      <c r="AE591" s="3"/>
      <c r="AF591" s="1" t="s">
        <v>1479</v>
      </c>
      <c r="AG591" s="1">
        <v>3160711.44</v>
      </c>
    </row>
    <row r="592" spans="2:33" ht="30">
      <c r="B592" s="2" t="s">
        <v>1802</v>
      </c>
      <c r="C592" s="1" t="s">
        <v>1480</v>
      </c>
      <c r="D592" s="1" t="s">
        <v>33</v>
      </c>
      <c r="E592" s="1" t="s">
        <v>752</v>
      </c>
      <c r="F592" s="1" t="s">
        <v>753</v>
      </c>
      <c r="G592" s="1" t="s">
        <v>115</v>
      </c>
      <c r="I592" s="1" t="s">
        <v>566</v>
      </c>
      <c r="J592" s="1" t="s">
        <v>1473</v>
      </c>
      <c r="K592" s="17">
        <v>14572.68</v>
      </c>
      <c r="L592" s="17">
        <v>0</v>
      </c>
      <c r="M592" s="17">
        <v>10.039999999999999</v>
      </c>
      <c r="N592" s="17">
        <v>439785.18</v>
      </c>
      <c r="O59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438929.12159999995</v>
      </c>
      <c r="P592" s="17">
        <f>Таблица82343[[#This Row],[Начисленовзносов  расчетное]]-Таблица82343[[#This Row],[Начислено взносов по отчету УК, руб,]]</f>
        <v>-856.05840000003809</v>
      </c>
      <c r="Q592" s="17">
        <v>478333.05</v>
      </c>
      <c r="R592" s="22">
        <f>Таблица82343[[#This Row],[ПОСТУПИЛО ВЗНОСОВ ПО БАНКОВСКОЙ ВЫПИСКЕ]]-Таблица82343[[#This Row],[Оплачено пени, руб,]]</f>
        <v>450011.23</v>
      </c>
      <c r="S592" s="17">
        <f t="shared" si="10"/>
        <v>-36724.899999999987</v>
      </c>
      <c r="T592" s="44">
        <v>1822.97</v>
      </c>
      <c r="U592" s="47">
        <v>28321.82</v>
      </c>
      <c r="V592" s="17">
        <v>0</v>
      </c>
      <c r="W592" s="17">
        <v>0</v>
      </c>
      <c r="X592" s="17">
        <v>0</v>
      </c>
      <c r="Y592" s="17">
        <v>0</v>
      </c>
      <c r="Z592" s="17">
        <v>0</v>
      </c>
      <c r="AA592" s="22">
        <v>15209709.540000001</v>
      </c>
      <c r="AB592" s="16">
        <v>14731376.49</v>
      </c>
      <c r="AC592" s="17">
        <v>15209709.539999999</v>
      </c>
      <c r="AD592" s="17">
        <v>0</v>
      </c>
      <c r="AE592" s="3"/>
      <c r="AF592" s="1" t="s">
        <v>1480</v>
      </c>
      <c r="AG592" s="1">
        <v>14731376.49</v>
      </c>
    </row>
    <row r="593" spans="2:33" ht="60">
      <c r="B593" s="2" t="s">
        <v>1802</v>
      </c>
      <c r="C593" s="1" t="s">
        <v>1481</v>
      </c>
      <c r="D593" s="1" t="s">
        <v>33</v>
      </c>
      <c r="E593" s="1" t="s">
        <v>814</v>
      </c>
      <c r="F593" s="1" t="s">
        <v>815</v>
      </c>
      <c r="G593" s="1" t="s">
        <v>69</v>
      </c>
      <c r="I593" s="1" t="s">
        <v>1482</v>
      </c>
      <c r="J593" s="1">
        <v>2460118735</v>
      </c>
      <c r="K593" s="17">
        <v>2707.1</v>
      </c>
      <c r="L593" s="17">
        <v>0</v>
      </c>
      <c r="M593" s="17">
        <v>9.66</v>
      </c>
      <c r="N593" s="17">
        <v>77173.740000000005</v>
      </c>
      <c r="O59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78451.757999999987</v>
      </c>
      <c r="P593" s="17">
        <f>Таблица82343[[#This Row],[Начисленовзносов  расчетное]]-Таблица82343[[#This Row],[Начислено взносов по отчету УК, руб,]]</f>
        <v>1278.0179999999818</v>
      </c>
      <c r="Q593" s="17">
        <v>81750.34</v>
      </c>
      <c r="R593" s="22">
        <f>Таблица82343[[#This Row],[ПОСТУПИЛО ВЗНОСОВ ПО БАНКОВСКОЙ ВЫПИСКЕ]]-Таблица82343[[#This Row],[Оплачено пени, руб,]]</f>
        <v>77159.09</v>
      </c>
      <c r="S593" s="17">
        <f t="shared" si="10"/>
        <v>-4394.629999999991</v>
      </c>
      <c r="T593" s="17">
        <v>181.97</v>
      </c>
      <c r="U593" s="17">
        <v>4591.25</v>
      </c>
      <c r="V593" s="17">
        <v>0</v>
      </c>
      <c r="W593" s="17">
        <v>0</v>
      </c>
      <c r="X593" s="17">
        <v>0</v>
      </c>
      <c r="Y593" s="17">
        <v>0</v>
      </c>
      <c r="Z593" s="17">
        <v>0</v>
      </c>
      <c r="AA593" s="22">
        <v>2642845.09</v>
      </c>
      <c r="AB593" s="16">
        <v>2561094.75</v>
      </c>
      <c r="AC593" s="17">
        <v>2642845.09</v>
      </c>
      <c r="AD593" s="17">
        <v>0</v>
      </c>
      <c r="AE593" s="3" t="s">
        <v>282</v>
      </c>
      <c r="AF593" s="1" t="s">
        <v>1481</v>
      </c>
      <c r="AG593" s="1">
        <v>2561094.75</v>
      </c>
    </row>
    <row r="594" spans="2:33" ht="45">
      <c r="B594" s="2" t="s">
        <v>1802</v>
      </c>
      <c r="C594" s="1" t="s">
        <v>1483</v>
      </c>
      <c r="D594" s="1" t="s">
        <v>33</v>
      </c>
      <c r="E594" s="1" t="s">
        <v>1228</v>
      </c>
      <c r="F594" s="1" t="s">
        <v>1229</v>
      </c>
      <c r="G594" s="1" t="s">
        <v>406</v>
      </c>
      <c r="I594" s="1" t="s">
        <v>1824</v>
      </c>
      <c r="J594" s="1">
        <v>2463241857</v>
      </c>
      <c r="K594" s="17">
        <v>3361.7</v>
      </c>
      <c r="L594" s="17">
        <v>188.7</v>
      </c>
      <c r="M594" s="17">
        <v>9.66</v>
      </c>
      <c r="N594" s="17">
        <v>102890.31</v>
      </c>
      <c r="O59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102890.59199999999</v>
      </c>
      <c r="P594" s="17">
        <f>Таблица82343[[#This Row],[Начисленовзносов  расчетное]]-Таблица82343[[#This Row],[Начислено взносов по отчету УК, руб,]]</f>
        <v>0.28199999999196734</v>
      </c>
      <c r="Q594" s="17">
        <v>107445.72</v>
      </c>
      <c r="R594" s="22">
        <f>Таблица82343[[#This Row],[ПОСТУПИЛО ВЗНОСОВ ПО БАНКОВСКОЙ ВЫПИСКЕ]]-Таблица82343[[#This Row],[Оплачено пени, руб,]]</f>
        <v>107200.58</v>
      </c>
      <c r="S594" s="17">
        <f t="shared" si="10"/>
        <v>-4307.9200000000046</v>
      </c>
      <c r="T594" s="17">
        <v>247.49</v>
      </c>
      <c r="U594" s="17">
        <v>245.14</v>
      </c>
      <c r="V594" s="17">
        <v>2042.48</v>
      </c>
      <c r="W594" s="17">
        <v>0</v>
      </c>
      <c r="X594" s="17">
        <v>0</v>
      </c>
      <c r="Y594" s="17">
        <v>0</v>
      </c>
      <c r="Z594" s="17">
        <v>0</v>
      </c>
      <c r="AA594" s="22">
        <v>1736227.2</v>
      </c>
      <c r="AB594" s="16">
        <v>1626739</v>
      </c>
      <c r="AC594" s="17">
        <v>1736227.2</v>
      </c>
      <c r="AD594" s="17">
        <v>0</v>
      </c>
      <c r="AE594" s="3"/>
      <c r="AF594" s="1" t="s">
        <v>1483</v>
      </c>
      <c r="AG594" s="1">
        <v>1626739</v>
      </c>
    </row>
    <row r="595" spans="2:33" ht="30">
      <c r="B595" s="2" t="s">
        <v>1802</v>
      </c>
      <c r="C595" s="2" t="s">
        <v>1485</v>
      </c>
      <c r="D595" s="1" t="s">
        <v>33</v>
      </c>
      <c r="E595" s="1" t="s">
        <v>563</v>
      </c>
      <c r="F595" s="1" t="s">
        <v>564</v>
      </c>
      <c r="G595" s="1" t="s">
        <v>1486</v>
      </c>
      <c r="I595" s="1" t="s">
        <v>1487</v>
      </c>
      <c r="J595" s="1" t="s">
        <v>1473</v>
      </c>
      <c r="K595" s="17">
        <v>4150.3</v>
      </c>
      <c r="L595" s="17">
        <v>0</v>
      </c>
      <c r="M595" s="17">
        <v>9.66</v>
      </c>
      <c r="N595" s="17">
        <v>120275.76</v>
      </c>
      <c r="O59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120275.69400000002</v>
      </c>
      <c r="P595" s="17">
        <f>Таблица82343[[#This Row],[Начисленовзносов  расчетное]]-Таблица82343[[#This Row],[Начислено взносов по отчету УК, руб,]]</f>
        <v>-6.5999999977066182E-2</v>
      </c>
      <c r="Q595" s="49">
        <v>163330.38</v>
      </c>
      <c r="R595" s="22">
        <f>Таблица82343[[#This Row],[ПОСТУПИЛО ВЗНОСОВ ПО БАНКОВСКОЙ ВЫПИСКЕ]]-Таблица82343[[#This Row],[Оплачено пени, руб,]]</f>
        <v>162953.74</v>
      </c>
      <c r="S595" s="17">
        <f t="shared" si="10"/>
        <v>-42543.689999999995</v>
      </c>
      <c r="T595" s="44">
        <v>510.93</v>
      </c>
      <c r="U595" s="47">
        <v>376.64</v>
      </c>
      <c r="V595" s="17">
        <v>3405.41</v>
      </c>
      <c r="W595" s="17">
        <v>0</v>
      </c>
      <c r="X595" s="17">
        <v>0</v>
      </c>
      <c r="Y595" s="17">
        <v>0</v>
      </c>
      <c r="Z595" s="17">
        <v>0</v>
      </c>
      <c r="AA595" s="22">
        <v>2877172.47</v>
      </c>
      <c r="AB595" s="16">
        <v>2710436.68</v>
      </c>
      <c r="AC595" s="17">
        <v>2877172.47</v>
      </c>
      <c r="AD595" s="17">
        <v>0</v>
      </c>
      <c r="AE595" s="3"/>
      <c r="AF595" s="1" t="s">
        <v>1485</v>
      </c>
      <c r="AG595" s="1">
        <v>2710436.68</v>
      </c>
    </row>
    <row r="596" spans="2:33" ht="30">
      <c r="B596" s="2" t="s">
        <v>1802</v>
      </c>
      <c r="C596" s="1" t="s">
        <v>1488</v>
      </c>
      <c r="D596" s="1" t="s">
        <v>33</v>
      </c>
      <c r="E596" s="1" t="s">
        <v>84</v>
      </c>
      <c r="F596" s="1" t="s">
        <v>633</v>
      </c>
      <c r="G596" s="1" t="s">
        <v>75</v>
      </c>
      <c r="I596" s="1" t="s">
        <v>1825</v>
      </c>
      <c r="J596" s="1">
        <v>2462044172</v>
      </c>
      <c r="K596" s="17">
        <v>3481.6</v>
      </c>
      <c r="L596" s="17">
        <v>0</v>
      </c>
      <c r="M596" s="17">
        <v>9.66</v>
      </c>
      <c r="N596" s="44">
        <v>100896.768</v>
      </c>
      <c r="O59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100896.768</v>
      </c>
      <c r="P596" s="17">
        <f>Таблица82343[[#This Row],[Начисленовзносов  расчетное]]-Таблица82343[[#This Row],[Начислено взносов по отчету УК, руб,]]</f>
        <v>0</v>
      </c>
      <c r="Q596" s="17">
        <v>168164.53</v>
      </c>
      <c r="R596" s="22">
        <f>Таблица82343[[#This Row],[ПОСТУПИЛО ВЗНОСОВ ПО БАНКОВСКОЙ ВЫПИСКЕ]]-Таблица82343[[#This Row],[Оплачено пени, руб,]]</f>
        <v>167487.91</v>
      </c>
      <c r="S596" s="17">
        <f t="shared" si="10"/>
        <v>-67080.271999999997</v>
      </c>
      <c r="T596" s="44">
        <v>187.49</v>
      </c>
      <c r="U596" s="47">
        <v>676.62</v>
      </c>
      <c r="V596" s="17">
        <v>1908.96</v>
      </c>
      <c r="W596" s="17">
        <v>0</v>
      </c>
      <c r="X596" s="17">
        <v>0</v>
      </c>
      <c r="Y596" s="17">
        <v>0</v>
      </c>
      <c r="Z596" s="17">
        <v>0</v>
      </c>
      <c r="AA596" s="22">
        <v>1671391.83</v>
      </c>
      <c r="AB596" s="16">
        <v>1501318.34</v>
      </c>
      <c r="AC596" s="17">
        <v>1671391.83</v>
      </c>
      <c r="AD596" s="17">
        <v>0</v>
      </c>
      <c r="AE596" s="3"/>
      <c r="AF596" s="1" t="s">
        <v>1488</v>
      </c>
      <c r="AG596" s="1">
        <v>1501318.34</v>
      </c>
    </row>
    <row r="597" spans="2:33" ht="30">
      <c r="B597" s="2" t="s">
        <v>1802</v>
      </c>
      <c r="C597" s="1" t="s">
        <v>1490</v>
      </c>
      <c r="D597" s="1" t="s">
        <v>33</v>
      </c>
      <c r="E597" s="1" t="s">
        <v>752</v>
      </c>
      <c r="F597" s="1" t="s">
        <v>753</v>
      </c>
      <c r="G597" s="1" t="s">
        <v>647</v>
      </c>
      <c r="I597" s="1" t="s">
        <v>1491</v>
      </c>
      <c r="J597" s="1" t="s">
        <v>1473</v>
      </c>
      <c r="K597" s="17">
        <v>10651.87</v>
      </c>
      <c r="L597" s="17">
        <v>0</v>
      </c>
      <c r="M597" s="17">
        <v>10.039999999999999</v>
      </c>
      <c r="N597" s="17">
        <v>320834.55</v>
      </c>
      <c r="O59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320834.32439999998</v>
      </c>
      <c r="P597" s="17">
        <f>Таблица82343[[#This Row],[Начисленовзносов  расчетное]]-Таблица82343[[#This Row],[Начислено взносов по отчету УК, руб,]]</f>
        <v>-0.22560000000521541</v>
      </c>
      <c r="Q597" s="17">
        <v>378950.74</v>
      </c>
      <c r="R597" s="22">
        <f>Таблица82343[[#This Row],[ПОСТУПИЛО ВЗНОСОВ ПО БАНКОВСКОЙ ВЫПИСКЕ]]-Таблица82343[[#This Row],[Оплачено пени, руб,]]</f>
        <v>358346.39</v>
      </c>
      <c r="S597" s="17">
        <f t="shared" si="10"/>
        <v>-56916.770000000026</v>
      </c>
      <c r="T597" s="44">
        <v>1199.42</v>
      </c>
      <c r="U597" s="47">
        <v>20604.349999999999</v>
      </c>
      <c r="V597" s="17">
        <v>0</v>
      </c>
      <c r="W597" s="17">
        <v>0</v>
      </c>
      <c r="X597" s="17">
        <v>0</v>
      </c>
      <c r="Y597" s="17">
        <v>0</v>
      </c>
      <c r="Z597" s="17">
        <v>0</v>
      </c>
      <c r="AA597" s="22">
        <v>11252821.18</v>
      </c>
      <c r="AB597" s="16">
        <v>10873870.439999999</v>
      </c>
      <c r="AC597" s="17">
        <v>11252821.18</v>
      </c>
      <c r="AD597" s="17">
        <v>0</v>
      </c>
      <c r="AE597" s="3"/>
      <c r="AF597" s="1" t="s">
        <v>1490</v>
      </c>
      <c r="AG597" s="1">
        <v>10873870.439999999</v>
      </c>
    </row>
    <row r="598" spans="2:33" ht="30">
      <c r="B598" s="2" t="s">
        <v>1802</v>
      </c>
      <c r="C598" s="1" t="s">
        <v>1492</v>
      </c>
      <c r="D598" s="1" t="s">
        <v>443</v>
      </c>
      <c r="E598" s="1" t="s">
        <v>736</v>
      </c>
      <c r="F598" s="1" t="s">
        <v>737</v>
      </c>
      <c r="G598" s="1" t="s">
        <v>786</v>
      </c>
      <c r="I598" s="30" t="s">
        <v>1493</v>
      </c>
      <c r="J598" s="30" t="s">
        <v>1494</v>
      </c>
      <c r="K598" s="31">
        <v>5072.24</v>
      </c>
      <c r="L598" s="31">
        <v>0</v>
      </c>
      <c r="M598" s="31">
        <v>9.66</v>
      </c>
      <c r="N598" s="17">
        <v>146993.51999999999</v>
      </c>
      <c r="O59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146993.51519999999</v>
      </c>
      <c r="P598" s="17">
        <f>Таблица82343[[#This Row],[Начисленовзносов  расчетное]]-Таблица82343[[#This Row],[Начислено взносов по отчету УК, руб,]]</f>
        <v>-4.7999999951571226E-3</v>
      </c>
      <c r="Q598" s="17">
        <v>147528.01</v>
      </c>
      <c r="R598" s="22">
        <f>Таблица82343[[#This Row],[ПОСТУПИЛО ВЗНОСОВ ПО БАНКОВСКОЙ ВЫПИСКЕ]]-Таблица82343[[#This Row],[Оплачено пени, руб,]]</f>
        <v>147465.57</v>
      </c>
      <c r="S598" s="17">
        <f t="shared" si="10"/>
        <v>-75.270000000017433</v>
      </c>
      <c r="T598" s="17">
        <v>459.22</v>
      </c>
      <c r="U598" s="17">
        <v>62.44</v>
      </c>
      <c r="V598" s="17">
        <v>0</v>
      </c>
      <c r="W598" s="17">
        <v>0</v>
      </c>
      <c r="X598" s="17">
        <v>0</v>
      </c>
      <c r="Y598" s="17">
        <v>0</v>
      </c>
      <c r="Z598" s="17">
        <v>0</v>
      </c>
      <c r="AA598" s="22">
        <v>4234189.13</v>
      </c>
      <c r="AB598" s="16">
        <v>4086661.1200000001</v>
      </c>
      <c r="AC598" s="17">
        <v>4234189.13</v>
      </c>
      <c r="AD598" s="17">
        <v>0</v>
      </c>
      <c r="AE598" s="3"/>
      <c r="AF598" s="1" t="s">
        <v>1492</v>
      </c>
      <c r="AG598" s="1">
        <v>4086661.1200000001</v>
      </c>
    </row>
    <row r="599" spans="2:33" ht="30">
      <c r="B599" s="2" t="s">
        <v>1802</v>
      </c>
      <c r="C599" s="1" t="s">
        <v>1495</v>
      </c>
      <c r="D599" s="1" t="s">
        <v>443</v>
      </c>
      <c r="E599" s="1" t="s">
        <v>893</v>
      </c>
      <c r="F599" s="1" t="s">
        <v>894</v>
      </c>
      <c r="G599" s="1" t="s">
        <v>821</v>
      </c>
      <c r="I599" s="30" t="s">
        <v>1493</v>
      </c>
      <c r="J599" s="30" t="s">
        <v>1494</v>
      </c>
      <c r="K599" s="31">
        <v>11987</v>
      </c>
      <c r="L599" s="31">
        <v>206</v>
      </c>
      <c r="M599" s="31">
        <v>9.66</v>
      </c>
      <c r="N599" s="17">
        <v>353353.14</v>
      </c>
      <c r="O59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353353.14</v>
      </c>
      <c r="P599" s="17">
        <f>Таблица82343[[#This Row],[Начисленовзносов  расчетное]]-Таблица82343[[#This Row],[Начислено взносов по отчету УК, руб,]]</f>
        <v>0</v>
      </c>
      <c r="Q599" s="17">
        <v>528644.32999999996</v>
      </c>
      <c r="R599" s="22">
        <f>Таблица82343[[#This Row],[ПОСТУПИЛО ВЗНОСОВ ПО БАНКОВСКОЙ ВЫПИСКЕ]]-Таблица82343[[#This Row],[Оплачено пени, руб,]]</f>
        <v>516877.66</v>
      </c>
      <c r="S599" s="17">
        <f t="shared" si="10"/>
        <v>-163524.51999999996</v>
      </c>
      <c r="T599" s="17">
        <v>11766.67</v>
      </c>
      <c r="U599" s="17">
        <v>11766.67</v>
      </c>
      <c r="V599" s="17">
        <v>0</v>
      </c>
      <c r="W599" s="17">
        <v>0</v>
      </c>
      <c r="X599" s="17">
        <v>0</v>
      </c>
      <c r="Y599" s="17">
        <v>0</v>
      </c>
      <c r="Z599" s="17">
        <v>0</v>
      </c>
      <c r="AA599" s="22">
        <v>11770456.880000001</v>
      </c>
      <c r="AB599" s="16">
        <v>11241812.550000001</v>
      </c>
      <c r="AC599" s="17">
        <v>11770456.880000001</v>
      </c>
      <c r="AD599" s="17">
        <v>0</v>
      </c>
      <c r="AE599" s="3"/>
      <c r="AF599" s="1" t="s">
        <v>1495</v>
      </c>
      <c r="AG599" s="1">
        <v>11241812.550000001</v>
      </c>
    </row>
    <row r="600" spans="2:33" ht="30">
      <c r="B600" s="2" t="s">
        <v>1802</v>
      </c>
      <c r="C600" s="1" t="s">
        <v>1496</v>
      </c>
      <c r="D600" s="1" t="s">
        <v>443</v>
      </c>
      <c r="E600" s="1" t="s">
        <v>311</v>
      </c>
      <c r="F600" s="1" t="s">
        <v>1237</v>
      </c>
      <c r="G600" s="1" t="s">
        <v>812</v>
      </c>
      <c r="I600" s="1" t="s">
        <v>1493</v>
      </c>
      <c r="J600" s="1" t="s">
        <v>1494</v>
      </c>
      <c r="K600" s="17">
        <v>2951.53</v>
      </c>
      <c r="L600" s="17">
        <v>0</v>
      </c>
      <c r="M600" s="17">
        <v>9.66</v>
      </c>
      <c r="N600" s="17">
        <v>85535.34</v>
      </c>
      <c r="O60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85535.339399999997</v>
      </c>
      <c r="P600" s="17">
        <f>Таблица82343[[#This Row],[Начисленовзносов  расчетное]]-Таблица82343[[#This Row],[Начислено взносов по отчету УК, руб,]]</f>
        <v>-5.9999999939464033E-4</v>
      </c>
      <c r="Q600" s="17">
        <v>87546.91</v>
      </c>
      <c r="R600" s="22">
        <f>Таблица82343[[#This Row],[ПОСТУПИЛО ВЗНОСОВ ПО БАНКОВСКОЙ ВЫПИСКЕ]]-Таблица82343[[#This Row],[Оплачено пени, руб,]]</f>
        <v>87530.49</v>
      </c>
      <c r="S600" s="17">
        <f t="shared" si="10"/>
        <v>-1628.1000000000088</v>
      </c>
      <c r="T600" s="17">
        <v>383.47</v>
      </c>
      <c r="U600" s="17">
        <v>16.420000000000002</v>
      </c>
      <c r="V600" s="17">
        <v>0</v>
      </c>
      <c r="W600" s="17">
        <v>0</v>
      </c>
      <c r="X600" s="17">
        <v>0</v>
      </c>
      <c r="Y600" s="17">
        <v>0</v>
      </c>
      <c r="Z600" s="17">
        <v>0</v>
      </c>
      <c r="AA600" s="22">
        <v>2936396.37</v>
      </c>
      <c r="AB600" s="16">
        <v>2848849.46</v>
      </c>
      <c r="AC600" s="17">
        <v>2936396.37</v>
      </c>
      <c r="AD600" s="17">
        <v>0</v>
      </c>
      <c r="AE600" s="3"/>
      <c r="AF600" s="1" t="s">
        <v>1496</v>
      </c>
      <c r="AG600" s="1">
        <v>2848849.46</v>
      </c>
    </row>
    <row r="601" spans="2:33" ht="30">
      <c r="B601" s="2" t="s">
        <v>1802</v>
      </c>
      <c r="C601" s="1" t="s">
        <v>1497</v>
      </c>
      <c r="D601" s="1" t="s">
        <v>443</v>
      </c>
      <c r="E601" s="1" t="s">
        <v>1498</v>
      </c>
      <c r="F601" s="1" t="s">
        <v>1499</v>
      </c>
      <c r="G601" s="1" t="s">
        <v>540</v>
      </c>
      <c r="I601" s="1" t="s">
        <v>1500</v>
      </c>
      <c r="J601" s="1" t="s">
        <v>1501</v>
      </c>
      <c r="K601" s="17">
        <v>2788.91</v>
      </c>
      <c r="L601" s="17">
        <v>0</v>
      </c>
      <c r="M601" s="17">
        <v>9.66</v>
      </c>
      <c r="N601" s="17">
        <v>80822.649999999994</v>
      </c>
      <c r="O60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80822.611799999999</v>
      </c>
      <c r="P601" s="17">
        <f>Таблица82343[[#This Row],[Начисленовзносов  расчетное]]-Таблица82343[[#This Row],[Начислено взносов по отчету УК, руб,]]</f>
        <v>-3.8199999995413236E-2</v>
      </c>
      <c r="Q601" s="17">
        <v>75380.83</v>
      </c>
      <c r="R601" s="22">
        <f>Таблица82343[[#This Row],[ПОСТУПИЛО ВЗНОСОВ ПО БАНКОВСКОЙ ВЫПИСКЕ]]-Таблица82343[[#This Row],[Оплачено пени, руб,]]</f>
        <v>75053.930000000008</v>
      </c>
      <c r="S601" s="17">
        <f t="shared" si="10"/>
        <v>5775.3599999999869</v>
      </c>
      <c r="T601" s="17">
        <v>333.54</v>
      </c>
      <c r="U601" s="17">
        <v>326.89999999999998</v>
      </c>
      <c r="V601" s="17">
        <v>0</v>
      </c>
      <c r="W601" s="17">
        <v>0</v>
      </c>
      <c r="X601" s="17">
        <v>0</v>
      </c>
      <c r="Y601" s="17">
        <v>0</v>
      </c>
      <c r="Z601" s="17">
        <v>0</v>
      </c>
      <c r="AA601" s="22">
        <v>2559730.89</v>
      </c>
      <c r="AB601" s="16">
        <v>2484350.06</v>
      </c>
      <c r="AC601" s="17">
        <v>2559730.89</v>
      </c>
      <c r="AD601" s="17">
        <v>0</v>
      </c>
      <c r="AE601" s="3"/>
      <c r="AF601" s="1" t="s">
        <v>1497</v>
      </c>
      <c r="AG601" s="1">
        <v>2484350.06</v>
      </c>
    </row>
    <row r="602" spans="2:33" ht="30">
      <c r="B602" s="2" t="s">
        <v>1802</v>
      </c>
      <c r="C602" s="1" t="s">
        <v>1502</v>
      </c>
      <c r="D602" s="1" t="s">
        <v>443</v>
      </c>
      <c r="E602" s="1" t="s">
        <v>41</v>
      </c>
      <c r="F602" s="1" t="s">
        <v>1503</v>
      </c>
      <c r="G602" s="1" t="s">
        <v>909</v>
      </c>
      <c r="I602" s="1" t="s">
        <v>1504</v>
      </c>
      <c r="J602" s="1" t="s">
        <v>1501</v>
      </c>
      <c r="K602" s="17">
        <v>5305.2</v>
      </c>
      <c r="L602" s="17">
        <v>0</v>
      </c>
      <c r="M602" s="17">
        <v>9.66</v>
      </c>
      <c r="N602" s="17">
        <v>153744.75</v>
      </c>
      <c r="O60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153744.696</v>
      </c>
      <c r="P602" s="17">
        <f>Таблица82343[[#This Row],[Начисленовзносов  расчетное]]-Таблица82343[[#This Row],[Начислено взносов по отчету УК, руб,]]</f>
        <v>-5.400000000372529E-2</v>
      </c>
      <c r="Q602" s="17">
        <v>211112.83</v>
      </c>
      <c r="R602" s="22">
        <f>Таблица82343[[#This Row],[ПОСТУПИЛО ВЗНОСОВ ПО БАНКОВСКОЙ ВЫПИСКЕ]]-Таблица82343[[#This Row],[Оплачено пени, руб,]]</f>
        <v>206933.97</v>
      </c>
      <c r="S602" s="17">
        <f t="shared" si="10"/>
        <v>-48876.600000000006</v>
      </c>
      <c r="T602" s="17">
        <v>8491.48</v>
      </c>
      <c r="U602" s="17">
        <v>4178.8599999999997</v>
      </c>
      <c r="V602" s="17">
        <v>35729.440000000002</v>
      </c>
      <c r="W602" s="17">
        <v>0</v>
      </c>
      <c r="X602" s="17">
        <v>0</v>
      </c>
      <c r="Y602" s="17">
        <v>0</v>
      </c>
      <c r="Z602" s="17">
        <v>0</v>
      </c>
      <c r="AA602" s="22">
        <v>4985153.8099999996</v>
      </c>
      <c r="AB602" s="16">
        <v>4738311.54</v>
      </c>
      <c r="AC602" s="17">
        <v>4985153.8099999996</v>
      </c>
      <c r="AD602" s="17">
        <v>0</v>
      </c>
      <c r="AE602" s="3"/>
      <c r="AF602" s="1" t="s">
        <v>1502</v>
      </c>
      <c r="AG602" s="1">
        <v>4738311.54</v>
      </c>
    </row>
    <row r="603" spans="2:33" ht="90">
      <c r="B603" s="2" t="s">
        <v>1802</v>
      </c>
      <c r="C603" s="1" t="s">
        <v>1505</v>
      </c>
      <c r="D603" s="1" t="s">
        <v>33</v>
      </c>
      <c r="E603" s="1" t="s">
        <v>1393</v>
      </c>
      <c r="F603" s="1" t="s">
        <v>1394</v>
      </c>
      <c r="G603" s="1" t="s">
        <v>339</v>
      </c>
      <c r="I603" s="1" t="s">
        <v>1506</v>
      </c>
      <c r="J603" s="1" t="s">
        <v>1507</v>
      </c>
      <c r="K603" s="17">
        <v>24865.4</v>
      </c>
      <c r="L603" s="17">
        <v>0</v>
      </c>
      <c r="M603" s="17" t="s">
        <v>96</v>
      </c>
      <c r="N603" s="17" t="s">
        <v>1664</v>
      </c>
      <c r="O603" s="17" t="s">
        <v>96</v>
      </c>
      <c r="P603" s="17" t="s">
        <v>96</v>
      </c>
      <c r="Q603" s="17">
        <v>0</v>
      </c>
      <c r="R603" s="22">
        <f>Таблица82343[[#This Row],[ПОСТУПИЛО ВЗНОСОВ ПО БАНКОВСКОЙ ВЫПИСКЕ]]-Таблица82343[[#This Row],[Оплачено пени, руб,]]</f>
        <v>0</v>
      </c>
      <c r="S603" s="17" t="s">
        <v>1807</v>
      </c>
      <c r="T603" s="17">
        <v>0</v>
      </c>
      <c r="U603" s="17">
        <v>0</v>
      </c>
      <c r="V603" s="17">
        <v>0</v>
      </c>
      <c r="W603" s="17">
        <v>0</v>
      </c>
      <c r="X603" s="17">
        <v>0</v>
      </c>
      <c r="Y603" s="17">
        <v>0</v>
      </c>
      <c r="Z603" s="17">
        <v>0</v>
      </c>
      <c r="AA603" s="22">
        <v>20626389.52</v>
      </c>
      <c r="AB603" s="16">
        <v>20626389.52</v>
      </c>
      <c r="AC603" s="17">
        <v>20626389.52</v>
      </c>
      <c r="AD603" s="17">
        <v>0</v>
      </c>
      <c r="AE603" s="3" t="s">
        <v>1826</v>
      </c>
      <c r="AF603" s="1" t="s">
        <v>1505</v>
      </c>
      <c r="AG603" s="1">
        <v>20626389.52</v>
      </c>
    </row>
    <row r="604" spans="2:33" ht="30">
      <c r="B604" s="2" t="s">
        <v>1802</v>
      </c>
      <c r="C604" s="1" t="s">
        <v>1508</v>
      </c>
      <c r="D604" s="1" t="s">
        <v>33</v>
      </c>
      <c r="E604" s="1" t="s">
        <v>54</v>
      </c>
      <c r="F604" s="1" t="s">
        <v>55</v>
      </c>
      <c r="G604" s="1" t="s">
        <v>1509</v>
      </c>
      <c r="I604" s="1" t="s">
        <v>1510</v>
      </c>
      <c r="J604" s="1" t="s">
        <v>1511</v>
      </c>
      <c r="K604" s="17">
        <v>4314.3</v>
      </c>
      <c r="L604" s="17">
        <v>95.7</v>
      </c>
      <c r="M604" s="17">
        <v>9.66</v>
      </c>
      <c r="N604" s="44">
        <v>127801.8</v>
      </c>
      <c r="O60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127801.8</v>
      </c>
      <c r="P604" s="17">
        <f>Таблица82343[[#This Row],[Начисленовзносов  расчетное]]-Таблица82343[[#This Row],[Начислено взносов по отчету УК, руб,]]</f>
        <v>0</v>
      </c>
      <c r="Q604" s="49">
        <v>157497.78</v>
      </c>
      <c r="R604" s="22">
        <f>Таблица82343[[#This Row],[ПОСТУПИЛО ВЗНОСОВ ПО БАНКОВСКОЙ ВЫПИСКЕ]]-Таблица82343[[#This Row],[Оплачено пени, руб,]]</f>
        <v>155301.59</v>
      </c>
      <c r="S604" s="17">
        <f t="shared" si="10"/>
        <v>-20796.199999999993</v>
      </c>
      <c r="T604" s="44">
        <v>8899.7800000000007</v>
      </c>
      <c r="U604" s="47">
        <v>2196.19</v>
      </c>
      <c r="V604" s="17">
        <v>2580.8000000000002</v>
      </c>
      <c r="W604" s="17">
        <v>0</v>
      </c>
      <c r="X604" s="17">
        <v>0</v>
      </c>
      <c r="Y604" s="17">
        <v>0</v>
      </c>
      <c r="Z604" s="17">
        <v>0</v>
      </c>
      <c r="AA604" s="22">
        <v>2203945.11</v>
      </c>
      <c r="AB604" s="16">
        <v>2043866.53</v>
      </c>
      <c r="AC604" s="17">
        <v>2203945.11</v>
      </c>
      <c r="AD604" s="17">
        <v>0</v>
      </c>
      <c r="AE604" s="3"/>
      <c r="AF604" s="1" t="s">
        <v>1508</v>
      </c>
      <c r="AG604" s="1">
        <v>2043866.53</v>
      </c>
    </row>
    <row r="605" spans="2:33" ht="30">
      <c r="B605" s="2" t="s">
        <v>1802</v>
      </c>
      <c r="C605" s="1" t="s">
        <v>1512</v>
      </c>
      <c r="D605" s="1" t="s">
        <v>33</v>
      </c>
      <c r="E605" s="1" t="s">
        <v>54</v>
      </c>
      <c r="F605" s="1" t="s">
        <v>55</v>
      </c>
      <c r="G605" s="1" t="s">
        <v>873</v>
      </c>
      <c r="I605" s="1" t="s">
        <v>1510</v>
      </c>
      <c r="J605" s="1" t="s">
        <v>1511</v>
      </c>
      <c r="K605" s="17">
        <v>3165</v>
      </c>
      <c r="L605" s="17">
        <v>656.71</v>
      </c>
      <c r="M605" s="17">
        <v>10.039999999999999</v>
      </c>
      <c r="N605" s="44">
        <v>115109.91</v>
      </c>
      <c r="O60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115109.90519999999</v>
      </c>
      <c r="P605" s="17">
        <f>Таблица82343[[#This Row],[Начисленовзносов  расчетное]]-Таблица82343[[#This Row],[Начислено взносов по отчету УК, руб,]]</f>
        <v>-4.8000000097090378E-3</v>
      </c>
      <c r="Q605" s="49">
        <v>117034.51</v>
      </c>
      <c r="R605" s="22">
        <f>Таблица82343[[#This Row],[ПОСТУПИЛО ВЗНОСОВ ПО БАНКОВСКОЙ ВЫПИСКЕ]]-Таблица82343[[#This Row],[Оплачено пени, руб,]]</f>
        <v>115350.15999999999</v>
      </c>
      <c r="S605" s="17">
        <f t="shared" si="10"/>
        <v>3359.9500000000148</v>
      </c>
      <c r="T605" s="44">
        <v>5284.55</v>
      </c>
      <c r="U605" s="47">
        <v>1684.35</v>
      </c>
      <c r="V605" s="17">
        <v>1435.74</v>
      </c>
      <c r="W605" s="17">
        <v>0</v>
      </c>
      <c r="X605" s="17">
        <v>0</v>
      </c>
      <c r="Y605" s="17">
        <v>0</v>
      </c>
      <c r="Z605" s="17">
        <v>0</v>
      </c>
      <c r="AA605" s="22">
        <v>1246777.02</v>
      </c>
      <c r="AB605" s="16">
        <v>1128306.77</v>
      </c>
      <c r="AC605" s="17">
        <v>1246777.02</v>
      </c>
      <c r="AD605" s="17">
        <v>0</v>
      </c>
      <c r="AE605" s="3"/>
      <c r="AF605" s="1" t="s">
        <v>1512</v>
      </c>
      <c r="AG605" s="1">
        <v>1128306.77</v>
      </c>
    </row>
    <row r="606" spans="2:33" ht="30">
      <c r="B606" s="2" t="s">
        <v>1802</v>
      </c>
      <c r="C606" s="1" t="s">
        <v>1513</v>
      </c>
      <c r="D606" s="1" t="s">
        <v>33</v>
      </c>
      <c r="E606" s="1" t="s">
        <v>54</v>
      </c>
      <c r="F606" s="1" t="s">
        <v>55</v>
      </c>
      <c r="G606" s="1" t="s">
        <v>367</v>
      </c>
      <c r="I606" s="1" t="s">
        <v>1510</v>
      </c>
      <c r="J606" s="1" t="s">
        <v>1511</v>
      </c>
      <c r="K606" s="17">
        <v>15039.43</v>
      </c>
      <c r="L606" s="17">
        <v>429</v>
      </c>
      <c r="M606" s="17">
        <v>10.039999999999999</v>
      </c>
      <c r="N606" s="44">
        <v>465909.11</v>
      </c>
      <c r="O60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465909.11159999995</v>
      </c>
      <c r="P606" s="17">
        <f>Таблица82343[[#This Row],[Начисленовзносов  расчетное]]-Таблица82343[[#This Row],[Начислено взносов по отчету УК, руб,]]</f>
        <v>1.5999999595806003E-3</v>
      </c>
      <c r="Q606" s="49">
        <v>564912.31000000006</v>
      </c>
      <c r="R606" s="22">
        <f>Таблица82343[[#This Row],[ПОСТУПИЛО ВЗНОСОВ ПО БАНКОВСКОЙ ВЫПИСКЕ]]-Таблица82343[[#This Row],[Оплачено пени, руб,]]</f>
        <v>558654.53</v>
      </c>
      <c r="S606" s="17">
        <f t="shared" si="10"/>
        <v>-71420.750000000044</v>
      </c>
      <c r="T606" s="44">
        <v>27582.45</v>
      </c>
      <c r="U606" s="47">
        <v>6257.78</v>
      </c>
      <c r="V606" s="17">
        <v>35588.239999999998</v>
      </c>
      <c r="W606" s="17">
        <v>0</v>
      </c>
      <c r="X606" s="17">
        <v>0</v>
      </c>
      <c r="Y606" s="17">
        <v>0</v>
      </c>
      <c r="Z606" s="17">
        <v>0</v>
      </c>
      <c r="AA606" s="22">
        <v>14798830.98</v>
      </c>
      <c r="AB606" s="16">
        <v>14198330.43</v>
      </c>
      <c r="AC606" s="17">
        <v>14798830.98</v>
      </c>
      <c r="AD606" s="17">
        <v>0</v>
      </c>
      <c r="AE606" s="3"/>
      <c r="AF606" s="1" t="s">
        <v>1513</v>
      </c>
      <c r="AG606" s="1">
        <v>14198330.43</v>
      </c>
    </row>
    <row r="607" spans="2:33" ht="30">
      <c r="B607" s="2" t="s">
        <v>1802</v>
      </c>
      <c r="C607" s="1" t="s">
        <v>1514</v>
      </c>
      <c r="D607" s="1" t="s">
        <v>33</v>
      </c>
      <c r="E607" s="1" t="s">
        <v>582</v>
      </c>
      <c r="F607" s="1" t="s">
        <v>583</v>
      </c>
      <c r="G607" s="1" t="s">
        <v>1515</v>
      </c>
      <c r="I607" s="1" t="s">
        <v>1510</v>
      </c>
      <c r="J607" s="1" t="s">
        <v>1511</v>
      </c>
      <c r="K607" s="17">
        <v>15294.2</v>
      </c>
      <c r="L607" s="17">
        <v>181.1</v>
      </c>
      <c r="M607" s="17">
        <v>10.039999999999999</v>
      </c>
      <c r="N607" s="44">
        <v>466116.04</v>
      </c>
      <c r="O60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466116.03599999996</v>
      </c>
      <c r="P607" s="17">
        <f>Таблица82343[[#This Row],[Начисленовзносов  расчетное]]-Таблица82343[[#This Row],[Начислено взносов по отчету УК, руб,]]</f>
        <v>-4.0000000153668225E-3</v>
      </c>
      <c r="Q607" s="49">
        <v>458798.83</v>
      </c>
      <c r="R607" s="22">
        <f>Таблица82343[[#This Row],[ПОСТУПИЛО ВЗНОСОВ ПО БАНКОВСКОЙ ВЫПИСКЕ]]-Таблица82343[[#This Row],[Оплачено пени, руб,]]</f>
        <v>458385.06</v>
      </c>
      <c r="S607" s="17">
        <f t="shared" si="10"/>
        <v>40944.389999999985</v>
      </c>
      <c r="T607" s="44">
        <v>33627.18</v>
      </c>
      <c r="U607" s="47">
        <v>413.77</v>
      </c>
      <c r="V607" s="17">
        <v>1803.13</v>
      </c>
      <c r="W607" s="17">
        <v>0</v>
      </c>
      <c r="X607" s="17">
        <v>0</v>
      </c>
      <c r="Y607" s="17">
        <v>0</v>
      </c>
      <c r="Z607" s="17">
        <v>0</v>
      </c>
      <c r="AA607" s="22">
        <v>1825141.96</v>
      </c>
      <c r="AB607" s="16">
        <v>1364540</v>
      </c>
      <c r="AC607" s="17">
        <v>1825141.96</v>
      </c>
      <c r="AD607" s="17">
        <v>0</v>
      </c>
      <c r="AE607" s="3"/>
      <c r="AF607" s="1" t="s">
        <v>1514</v>
      </c>
      <c r="AG607" s="1">
        <v>1364540</v>
      </c>
    </row>
    <row r="608" spans="2:33" ht="30">
      <c r="B608" s="2" t="s">
        <v>1802</v>
      </c>
      <c r="C608" s="1" t="s">
        <v>1516</v>
      </c>
      <c r="D608" s="1" t="s">
        <v>33</v>
      </c>
      <c r="E608" s="1" t="s">
        <v>1517</v>
      </c>
      <c r="F608" s="1" t="s">
        <v>1518</v>
      </c>
      <c r="G608" s="1" t="s">
        <v>459</v>
      </c>
      <c r="I608" s="1" t="s">
        <v>1510</v>
      </c>
      <c r="J608" s="1" t="s">
        <v>1511</v>
      </c>
      <c r="K608" s="17">
        <v>9159.7000000000007</v>
      </c>
      <c r="L608" s="17">
        <v>0</v>
      </c>
      <c r="M608" s="17">
        <v>10.039999999999999</v>
      </c>
      <c r="N608" s="44">
        <v>275890.15999999997</v>
      </c>
      <c r="O60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275890.16399999999</v>
      </c>
      <c r="P608" s="17">
        <f>Таблица82343[[#This Row],[Начисленовзносов  расчетное]]-Таблица82343[[#This Row],[Начислено взносов по отчету УК, руб,]]</f>
        <v>4.0000000153668225E-3</v>
      </c>
      <c r="Q608" s="49">
        <v>486741.92</v>
      </c>
      <c r="R608" s="22">
        <f>Таблица82343[[#This Row],[ПОСТУПИЛО ВЗНОСОВ ПО БАНКОВСКОЙ ВЫПИСКЕ]]-Таблица82343[[#This Row],[Оплачено пени, руб,]]</f>
        <v>432688.14</v>
      </c>
      <c r="S608" s="17">
        <f t="shared" si="10"/>
        <v>-202772.38000000003</v>
      </c>
      <c r="T608" s="44">
        <v>8079.38</v>
      </c>
      <c r="U608" s="47">
        <v>54053.78</v>
      </c>
      <c r="V608" s="17">
        <v>2613.0500000000002</v>
      </c>
      <c r="W608" s="17">
        <v>0</v>
      </c>
      <c r="X608" s="17">
        <v>0</v>
      </c>
      <c r="Y608" s="17">
        <v>0</v>
      </c>
      <c r="Z608" s="17">
        <v>0</v>
      </c>
      <c r="AA608" s="22">
        <v>2478618.61</v>
      </c>
      <c r="AB608" s="16">
        <v>1989263.64</v>
      </c>
      <c r="AC608" s="17">
        <v>2478618.61</v>
      </c>
      <c r="AD608" s="17">
        <v>0</v>
      </c>
      <c r="AE608" s="3"/>
      <c r="AF608" s="1" t="s">
        <v>1516</v>
      </c>
      <c r="AG608" s="1">
        <v>1989263.64</v>
      </c>
    </row>
    <row r="609" spans="2:33" ht="30">
      <c r="B609" s="2" t="s">
        <v>1802</v>
      </c>
      <c r="C609" s="1" t="s">
        <v>1519</v>
      </c>
      <c r="D609" s="1" t="s">
        <v>33</v>
      </c>
      <c r="E609" s="1" t="s">
        <v>1520</v>
      </c>
      <c r="F609" s="1" t="s">
        <v>1521</v>
      </c>
      <c r="G609" s="1" t="s">
        <v>138</v>
      </c>
      <c r="I609" s="1" t="s">
        <v>1522</v>
      </c>
      <c r="J609" s="1" t="s">
        <v>1523</v>
      </c>
      <c r="K609" s="17">
        <v>8061.2</v>
      </c>
      <c r="L609" s="17">
        <v>2073.3000000000002</v>
      </c>
      <c r="M609" s="17">
        <v>10.039999999999999</v>
      </c>
      <c r="N609" s="17">
        <v>308273.76</v>
      </c>
      <c r="O60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305251.13999999996</v>
      </c>
      <c r="P609" s="17">
        <f>Таблица82343[[#This Row],[Начисленовзносов  расчетное]]-Таблица82343[[#This Row],[Начислено взносов по отчету УК, руб,]]</f>
        <v>-3022.6200000000536</v>
      </c>
      <c r="Q609" s="17">
        <v>351923.99</v>
      </c>
      <c r="R609" s="22">
        <f>Таблица82343[[#This Row],[ПОСТУПИЛО ВЗНОСОВ ПО БАНКОВСКОЙ ВЫПИСКЕ]]-Таблица82343[[#This Row],[Оплачено пени, руб,]]</f>
        <v>349979.69</v>
      </c>
      <c r="S609" s="17">
        <f t="shared" si="10"/>
        <v>-29592.579999999991</v>
      </c>
      <c r="T609" s="17">
        <v>14057.65</v>
      </c>
      <c r="U609" s="17">
        <v>1944.3</v>
      </c>
      <c r="V609" s="17">
        <v>37342.769999999997</v>
      </c>
      <c r="W609" s="17">
        <v>0</v>
      </c>
      <c r="X609" s="17">
        <v>0</v>
      </c>
      <c r="Y609" s="17">
        <v>0</v>
      </c>
      <c r="Z609" s="17">
        <v>0</v>
      </c>
      <c r="AA609" s="22">
        <v>5294312.38</v>
      </c>
      <c r="AB609" s="16">
        <v>4905045.62</v>
      </c>
      <c r="AC609" s="17">
        <v>5294312.38</v>
      </c>
      <c r="AD609" s="17">
        <v>0</v>
      </c>
      <c r="AE609" s="3" t="s">
        <v>1524</v>
      </c>
      <c r="AF609" s="1" t="s">
        <v>1519</v>
      </c>
      <c r="AG609" s="1">
        <v>4905045.62</v>
      </c>
    </row>
    <row r="610" spans="2:33" ht="30">
      <c r="B610" s="2" t="s">
        <v>1802</v>
      </c>
      <c r="C610" s="1" t="s">
        <v>1525</v>
      </c>
      <c r="D610" s="1" t="s">
        <v>33</v>
      </c>
      <c r="E610" s="1" t="s">
        <v>1358</v>
      </c>
      <c r="F610" s="1" t="s">
        <v>1359</v>
      </c>
      <c r="G610" s="1" t="s">
        <v>880</v>
      </c>
      <c r="I610" s="1" t="s">
        <v>1526</v>
      </c>
      <c r="J610" s="1" t="s">
        <v>1527</v>
      </c>
      <c r="K610" s="17">
        <v>10871.5</v>
      </c>
      <c r="L610" s="17">
        <v>491.2</v>
      </c>
      <c r="M610" s="17">
        <v>10.039999999999999</v>
      </c>
      <c r="N610" s="17">
        <v>342244.52</v>
      </c>
      <c r="O61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342244.52400000003</v>
      </c>
      <c r="P610" s="17">
        <f>Таблица82343[[#This Row],[Начисленовзносов  расчетное]]-Таблица82343[[#This Row],[Начислено взносов по отчету УК, руб,]]</f>
        <v>4.0000000153668225E-3</v>
      </c>
      <c r="Q610" s="17">
        <v>414414.12</v>
      </c>
      <c r="R610" s="22">
        <f>Таблица82343[[#This Row],[ПОСТУПИЛО ВЗНОСОВ ПО БАНКОВСКОЙ ВЫПИСКЕ]]-Таблица82343[[#This Row],[Оплачено пени, руб,]]</f>
        <v>402383.5</v>
      </c>
      <c r="S610" s="17">
        <f t="shared" si="10"/>
        <v>-63764.489999999983</v>
      </c>
      <c r="T610" s="17">
        <v>8405.11</v>
      </c>
      <c r="U610" s="17">
        <v>12030.62</v>
      </c>
      <c r="V610" s="17">
        <v>0</v>
      </c>
      <c r="W610" s="17">
        <v>0</v>
      </c>
      <c r="X610" s="17">
        <v>0</v>
      </c>
      <c r="Y610" s="17">
        <v>0</v>
      </c>
      <c r="Z610" s="17">
        <v>10000</v>
      </c>
      <c r="AA610" s="22">
        <v>11764980.35</v>
      </c>
      <c r="AB610" s="16">
        <v>11360566.23</v>
      </c>
      <c r="AC610" s="17">
        <v>11764980.35</v>
      </c>
      <c r="AD610" s="17">
        <v>0</v>
      </c>
      <c r="AE610" s="3"/>
      <c r="AF610" s="1" t="s">
        <v>1525</v>
      </c>
      <c r="AG610" s="1">
        <v>11360566.23</v>
      </c>
    </row>
    <row r="611" spans="2:33" ht="60">
      <c r="B611" s="2" t="s">
        <v>1802</v>
      </c>
      <c r="C611" s="1" t="s">
        <v>1528</v>
      </c>
      <c r="D611" s="1" t="s">
        <v>33</v>
      </c>
      <c r="E611" s="1" t="s">
        <v>328</v>
      </c>
      <c r="F611" s="1" t="s">
        <v>306</v>
      </c>
      <c r="G611" s="1" t="s">
        <v>743</v>
      </c>
      <c r="I611" s="1" t="s">
        <v>1529</v>
      </c>
      <c r="J611" s="1" t="s">
        <v>1530</v>
      </c>
      <c r="K611" s="17">
        <v>10273.5</v>
      </c>
      <c r="L611" s="17">
        <v>0</v>
      </c>
      <c r="M611" s="17">
        <v>9.66</v>
      </c>
      <c r="N611" s="44">
        <v>301772.37</v>
      </c>
      <c r="O61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297726.03000000003</v>
      </c>
      <c r="P611" s="17">
        <f>Таблица82343[[#This Row],[Начисленовзносов  расчетное]]-Таблица82343[[#This Row],[Начислено взносов по отчету УК, руб,]]</f>
        <v>-4046.3399999999674</v>
      </c>
      <c r="Q611" s="17">
        <v>284712.69</v>
      </c>
      <c r="R611" s="22">
        <f>Таблица82343[[#This Row],[ПОСТУПИЛО ВЗНОСОВ ПО БАНКОВСКОЙ ВЫПИСКЕ]]-Таблица82343[[#This Row],[Оплачено пени, руб,]]</f>
        <v>284588.63</v>
      </c>
      <c r="S611" s="17">
        <f t="shared" si="10"/>
        <v>21311.62999999999</v>
      </c>
      <c r="T611" s="44">
        <v>4251.95</v>
      </c>
      <c r="U611" s="47">
        <v>124.06</v>
      </c>
      <c r="V611" s="17">
        <v>6151.8</v>
      </c>
      <c r="W611" s="17">
        <v>0</v>
      </c>
      <c r="X611" s="17">
        <v>0</v>
      </c>
      <c r="Y611" s="17">
        <v>0</v>
      </c>
      <c r="Z611" s="17">
        <v>0</v>
      </c>
      <c r="AA611" s="22">
        <v>5177104.92</v>
      </c>
      <c r="AB611" s="16">
        <v>4886240.43</v>
      </c>
      <c r="AC611" s="17">
        <v>5177104.92</v>
      </c>
      <c r="AD611" s="17">
        <v>0</v>
      </c>
      <c r="AE611" s="3" t="s">
        <v>1531</v>
      </c>
      <c r="AF611" s="1" t="s">
        <v>1528</v>
      </c>
      <c r="AG611" s="1">
        <v>4886240.43</v>
      </c>
    </row>
    <row r="612" spans="2:33" ht="30">
      <c r="B612" s="2" t="s">
        <v>1802</v>
      </c>
      <c r="C612" s="2" t="s">
        <v>1532</v>
      </c>
      <c r="D612" s="1" t="s">
        <v>33</v>
      </c>
      <c r="E612" s="1" t="s">
        <v>1533</v>
      </c>
      <c r="F612" s="1" t="s">
        <v>1534</v>
      </c>
      <c r="G612" s="1" t="s">
        <v>105</v>
      </c>
      <c r="I612" s="1" t="s">
        <v>1529</v>
      </c>
      <c r="J612" s="1" t="s">
        <v>1530</v>
      </c>
      <c r="K612" s="17">
        <v>5552</v>
      </c>
      <c r="L612" s="17">
        <v>0</v>
      </c>
      <c r="M612" s="17">
        <v>10.039999999999999</v>
      </c>
      <c r="N612" s="44">
        <v>167226.23999999999</v>
      </c>
      <c r="O61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167226.23999999999</v>
      </c>
      <c r="P612" s="17">
        <f>Таблица82343[[#This Row],[Начисленовзносов  расчетное]]-Таблица82343[[#This Row],[Начислено взносов по отчету УК, руб,]]</f>
        <v>0</v>
      </c>
      <c r="Q612" s="17">
        <v>143369.07</v>
      </c>
      <c r="R612" s="22">
        <f>Таблица82343[[#This Row],[ПОСТУПИЛО ВЗНОСОВ ПО БАНКОВСКОЙ ВЫПИСКЕ]]-Таблица82343[[#This Row],[Оплачено пени, руб,]]</f>
        <v>143125</v>
      </c>
      <c r="S612" s="17">
        <f t="shared" si="10"/>
        <v>25756.28999999999</v>
      </c>
      <c r="T612" s="44">
        <v>1899.12</v>
      </c>
      <c r="U612" s="47">
        <v>244.07</v>
      </c>
      <c r="V612" s="17">
        <v>3035.85</v>
      </c>
      <c r="W612" s="17">
        <v>0</v>
      </c>
      <c r="X612" s="17">
        <v>0</v>
      </c>
      <c r="Y612" s="17">
        <v>0</v>
      </c>
      <c r="Z612" s="17">
        <v>0</v>
      </c>
      <c r="AA612" s="22">
        <v>2564586.83</v>
      </c>
      <c r="AB612" s="16">
        <v>2418181.91</v>
      </c>
      <c r="AC612" s="17">
        <v>2564586.83</v>
      </c>
      <c r="AD612" s="17">
        <v>0</v>
      </c>
      <c r="AE612" s="3"/>
      <c r="AF612" s="1" t="s">
        <v>1532</v>
      </c>
      <c r="AG612" s="1">
        <v>2418181.91</v>
      </c>
    </row>
    <row r="613" spans="2:33" ht="30">
      <c r="B613" s="2" t="s">
        <v>1802</v>
      </c>
      <c r="C613" s="1" t="s">
        <v>1535</v>
      </c>
      <c r="D613" s="1" t="s">
        <v>33</v>
      </c>
      <c r="E613" s="1" t="s">
        <v>1536</v>
      </c>
      <c r="F613" s="1" t="s">
        <v>1537</v>
      </c>
      <c r="G613" s="1" t="s">
        <v>565</v>
      </c>
      <c r="I613" s="1" t="s">
        <v>1538</v>
      </c>
      <c r="J613" s="1" t="s">
        <v>1539</v>
      </c>
      <c r="K613" s="17">
        <v>10076.200000000001</v>
      </c>
      <c r="L613" s="17">
        <v>0</v>
      </c>
      <c r="M613" s="17">
        <v>10.039999999999999</v>
      </c>
      <c r="N613" s="17">
        <v>303477.21000000002</v>
      </c>
      <c r="O61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303495.14399999997</v>
      </c>
      <c r="P613" s="17">
        <f>Таблица82343[[#This Row],[Начисленовзносов  расчетное]]-Таблица82343[[#This Row],[Начислено взносов по отчету УК, руб,]]</f>
        <v>17.933999999950174</v>
      </c>
      <c r="Q613" s="17">
        <v>329659.56</v>
      </c>
      <c r="R613" s="22">
        <f>Таблица82343[[#This Row],[ПОСТУПИЛО ВЗНОСОВ ПО БАНКОВСКОЙ ВЫПИСКЕ]]-Таблица82343[[#This Row],[Оплачено пени, руб,]]</f>
        <v>329659.56</v>
      </c>
      <c r="S613" s="17">
        <f t="shared" si="10"/>
        <v>-26182.349999999977</v>
      </c>
      <c r="T613" s="17">
        <v>0</v>
      </c>
      <c r="U613" s="17">
        <v>0</v>
      </c>
      <c r="V613" s="17">
        <v>0</v>
      </c>
      <c r="W613" s="17">
        <v>0</v>
      </c>
      <c r="X613" s="17">
        <v>0</v>
      </c>
      <c r="Y613" s="17">
        <v>0</v>
      </c>
      <c r="Z613" s="17">
        <v>0</v>
      </c>
      <c r="AA613" s="22">
        <v>3221022.83</v>
      </c>
      <c r="AB613" s="16">
        <v>2891363.27</v>
      </c>
      <c r="AC613" s="17">
        <v>3221022.83</v>
      </c>
      <c r="AD613" s="17">
        <v>0</v>
      </c>
      <c r="AE613" s="3"/>
      <c r="AF613" s="1" t="s">
        <v>1535</v>
      </c>
      <c r="AG613" s="1">
        <v>2891363.27</v>
      </c>
    </row>
    <row r="614" spans="2:33" ht="75">
      <c r="B614" s="2" t="s">
        <v>1802</v>
      </c>
      <c r="C614" s="1" t="s">
        <v>1540</v>
      </c>
      <c r="D614" s="1" t="s">
        <v>33</v>
      </c>
      <c r="E614" s="1" t="s">
        <v>454</v>
      </c>
      <c r="F614" s="1" t="s">
        <v>455</v>
      </c>
      <c r="G614" s="1" t="s">
        <v>1541</v>
      </c>
      <c r="I614" s="1" t="s">
        <v>1542</v>
      </c>
      <c r="J614" s="1" t="s">
        <v>1543</v>
      </c>
      <c r="K614" s="17">
        <v>7772.8</v>
      </c>
      <c r="L614" s="17">
        <v>0</v>
      </c>
      <c r="M614" s="17">
        <v>10.039999999999999</v>
      </c>
      <c r="N614" s="17">
        <v>234116.64</v>
      </c>
      <c r="O61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234116.736</v>
      </c>
      <c r="P614" s="17">
        <f>Таблица82343[[#This Row],[Начисленовзносов  расчетное]]-Таблица82343[[#This Row],[Начислено взносов по отчету УК, руб,]]</f>
        <v>9.5999999990453944E-2</v>
      </c>
      <c r="Q614" s="49">
        <v>251633.69</v>
      </c>
      <c r="R614" s="22">
        <f>Таблица82343[[#This Row],[ПОСТУПИЛО ВЗНОСОВ ПО БАНКОВСКОЙ ВЫПИСКЕ]]-Таблица82343[[#This Row],[Оплачено пени, руб,]]</f>
        <v>250333.83000000002</v>
      </c>
      <c r="S614" s="17">
        <f t="shared" si="10"/>
        <v>-10130.240000000002</v>
      </c>
      <c r="T614" s="17">
        <v>7386.81</v>
      </c>
      <c r="U614" s="17">
        <v>1299.8599999999999</v>
      </c>
      <c r="V614" s="49">
        <v>5052.54</v>
      </c>
      <c r="W614" s="17">
        <v>0</v>
      </c>
      <c r="X614" s="17">
        <v>0</v>
      </c>
      <c r="Y614" s="17">
        <v>1639758.03</v>
      </c>
      <c r="Z614" s="17">
        <v>0</v>
      </c>
      <c r="AA614" s="22">
        <v>2634062.09</v>
      </c>
      <c r="AB614" s="16">
        <v>4017133.89</v>
      </c>
      <c r="AC614" s="17">
        <v>2634062.09</v>
      </c>
      <c r="AD614" s="17">
        <v>0</v>
      </c>
      <c r="AE614" s="3"/>
      <c r="AF614" s="1" t="s">
        <v>1540</v>
      </c>
      <c r="AG614" s="1">
        <v>4017133.89</v>
      </c>
    </row>
    <row r="615" spans="2:33" ht="30">
      <c r="B615" s="2" t="s">
        <v>1802</v>
      </c>
      <c r="C615" s="1" t="s">
        <v>1544</v>
      </c>
      <c r="D615" s="1" t="s">
        <v>33</v>
      </c>
      <c r="E615" s="1" t="s">
        <v>439</v>
      </c>
      <c r="F615" s="1" t="s">
        <v>440</v>
      </c>
      <c r="G615" s="1" t="s">
        <v>549</v>
      </c>
      <c r="I615" s="1" t="s">
        <v>1545</v>
      </c>
      <c r="J615" s="1" t="s">
        <v>1546</v>
      </c>
      <c r="K615" s="17">
        <v>7377.12</v>
      </c>
      <c r="L615" s="17">
        <v>0</v>
      </c>
      <c r="M615" s="17">
        <v>10.039999999999999</v>
      </c>
      <c r="N615" s="17">
        <v>222198.24</v>
      </c>
      <c r="O61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222198.85439999998</v>
      </c>
      <c r="P615" s="17">
        <f>Таблица82343[[#This Row],[Начисленовзносов  расчетное]]-Таблица82343[[#This Row],[Начислено взносов по отчету УК, руб,]]</f>
        <v>0.61439999999129213</v>
      </c>
      <c r="Q615" s="17">
        <v>211618.34</v>
      </c>
      <c r="R615" s="22">
        <f>Таблица82343[[#This Row],[ПОСТУПИЛО ВЗНОСОВ ПО БАНКОВСКОЙ ВЫПИСКЕ]]-Таблица82343[[#This Row],[Оплачено пени, руб,]]</f>
        <v>205626.81</v>
      </c>
      <c r="S615" s="17">
        <f t="shared" si="10"/>
        <v>12506.199999999993</v>
      </c>
      <c r="T615" s="17">
        <v>1926.3</v>
      </c>
      <c r="U615" s="17">
        <v>5991.53</v>
      </c>
      <c r="V615" s="17">
        <v>0</v>
      </c>
      <c r="W615" s="17">
        <v>0</v>
      </c>
      <c r="X615" s="17">
        <v>0</v>
      </c>
      <c r="Y615" s="17">
        <v>0</v>
      </c>
      <c r="Z615" s="17">
        <v>0</v>
      </c>
      <c r="AA615" s="22">
        <v>6089966.1099999994</v>
      </c>
      <c r="AB615" s="16">
        <v>5878347.7699999996</v>
      </c>
      <c r="AC615" s="17">
        <v>6089966.1100000003</v>
      </c>
      <c r="AD615" s="17">
        <v>0</v>
      </c>
      <c r="AE615" s="3"/>
      <c r="AF615" s="1" t="s">
        <v>1544</v>
      </c>
      <c r="AG615" s="1">
        <v>5878347.7699999996</v>
      </c>
    </row>
    <row r="616" spans="2:33" ht="30">
      <c r="B616" s="2" t="s">
        <v>1802</v>
      </c>
      <c r="C616" s="1" t="s">
        <v>1547</v>
      </c>
      <c r="D616" s="1" t="s">
        <v>33</v>
      </c>
      <c r="E616" s="1" t="s">
        <v>1358</v>
      </c>
      <c r="F616" s="1" t="s">
        <v>1359</v>
      </c>
      <c r="G616" s="1" t="s">
        <v>339</v>
      </c>
      <c r="I616" s="1" t="s">
        <v>1548</v>
      </c>
      <c r="J616" s="1" t="s">
        <v>1549</v>
      </c>
      <c r="K616" s="17">
        <v>4299.7</v>
      </c>
      <c r="L616" s="17">
        <v>0</v>
      </c>
      <c r="M616" s="17">
        <v>9.66</v>
      </c>
      <c r="N616" s="17">
        <v>126654.28</v>
      </c>
      <c r="O61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124605.30599999998</v>
      </c>
      <c r="P616" s="17">
        <f>Таблица82343[[#This Row],[Начисленовзносов  расчетное]]-Таблица82343[[#This Row],[Начислено взносов по отчету УК, руб,]]</f>
        <v>-2048.9740000000165</v>
      </c>
      <c r="Q616" s="49">
        <v>192627.47</v>
      </c>
      <c r="R616" s="22">
        <f>Таблица82343[[#This Row],[ПОСТУПИЛО ВЗНОСОВ ПО БАНКОВСКОЙ ВЫПИСКЕ]]-Таблица82343[[#This Row],[Оплачено пени, руб,]]</f>
        <v>192603.09</v>
      </c>
      <c r="S616" s="17">
        <f t="shared" si="10"/>
        <v>-65922.77</v>
      </c>
      <c r="T616" s="44">
        <v>50.42</v>
      </c>
      <c r="U616" s="47">
        <v>24.38</v>
      </c>
      <c r="V616" s="17">
        <v>2439.9699999999998</v>
      </c>
      <c r="W616" s="17">
        <v>0</v>
      </c>
      <c r="X616" s="17">
        <v>0</v>
      </c>
      <c r="Y616" s="17">
        <v>0</v>
      </c>
      <c r="Z616" s="17">
        <v>0</v>
      </c>
      <c r="AA616" s="22">
        <v>2109051.36</v>
      </c>
      <c r="AB616" s="16">
        <v>1913983.92</v>
      </c>
      <c r="AC616" s="17">
        <v>2109051.36</v>
      </c>
      <c r="AD616" s="17">
        <v>0</v>
      </c>
      <c r="AE616" s="3"/>
      <c r="AF616" s="1" t="s">
        <v>1547</v>
      </c>
      <c r="AG616" s="1">
        <v>1913983.92</v>
      </c>
    </row>
    <row r="617" spans="2:33" ht="30">
      <c r="B617" s="2" t="s">
        <v>1802</v>
      </c>
      <c r="C617" s="2" t="s">
        <v>1550</v>
      </c>
      <c r="D617" s="1" t="s">
        <v>33</v>
      </c>
      <c r="E617" s="1" t="s">
        <v>1551</v>
      </c>
      <c r="F617" s="1" t="s">
        <v>1552</v>
      </c>
      <c r="G617" s="1" t="s">
        <v>490</v>
      </c>
      <c r="I617" s="1" t="s">
        <v>1553</v>
      </c>
      <c r="J617" s="1" t="s">
        <v>1554</v>
      </c>
      <c r="K617" s="17">
        <v>4898.8999999999996</v>
      </c>
      <c r="L617" s="17">
        <v>0</v>
      </c>
      <c r="M617" s="17">
        <v>10.039999999999999</v>
      </c>
      <c r="N617" s="17">
        <v>147554.91</v>
      </c>
      <c r="O61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147554.86799999999</v>
      </c>
      <c r="P617" s="17">
        <f>Таблица82343[[#This Row],[Начисленовзносов  расчетное]]-Таблица82343[[#This Row],[Начислено взносов по отчету УК, руб,]]</f>
        <v>-4.2000000015832484E-2</v>
      </c>
      <c r="Q617" s="17">
        <v>161663.98000000001</v>
      </c>
      <c r="R617" s="22">
        <f>Таблица82343[[#This Row],[ПОСТУПИЛО ВЗНОСОВ ПО БАНКОВСКОЙ ВЫПИСКЕ]]-Таблица82343[[#This Row],[Оплачено пени, руб,]]</f>
        <v>158322.04</v>
      </c>
      <c r="S617" s="17">
        <f t="shared" si="10"/>
        <v>-1686.4400000000055</v>
      </c>
      <c r="T617" s="17">
        <v>12422.63</v>
      </c>
      <c r="U617" s="17">
        <v>3341.94</v>
      </c>
      <c r="V617" s="17">
        <v>29644.38</v>
      </c>
      <c r="W617" s="17">
        <v>0</v>
      </c>
      <c r="X617" s="17">
        <v>0</v>
      </c>
      <c r="Y617" s="17">
        <v>0</v>
      </c>
      <c r="Z617" s="17">
        <v>0</v>
      </c>
      <c r="AA617" s="22">
        <v>4120738.01</v>
      </c>
      <c r="AB617" s="16">
        <v>3929429.65</v>
      </c>
      <c r="AC617" s="17">
        <v>4120738.01</v>
      </c>
      <c r="AD617" s="17">
        <v>0</v>
      </c>
      <c r="AE617" s="3"/>
      <c r="AF617" s="1" t="s">
        <v>1550</v>
      </c>
      <c r="AG617" s="1">
        <v>3929429.65</v>
      </c>
    </row>
    <row r="618" spans="2:33" ht="30">
      <c r="B618" s="2" t="s">
        <v>1802</v>
      </c>
      <c r="C618" s="1" t="s">
        <v>1555</v>
      </c>
      <c r="D618" s="1" t="s">
        <v>33</v>
      </c>
      <c r="E618" s="1" t="s">
        <v>362</v>
      </c>
      <c r="F618" s="1" t="s">
        <v>363</v>
      </c>
      <c r="G618" s="1" t="s">
        <v>391</v>
      </c>
      <c r="I618" s="1" t="s">
        <v>1556</v>
      </c>
      <c r="J618" s="1" t="s">
        <v>1557</v>
      </c>
      <c r="K618" s="17">
        <v>9998.6</v>
      </c>
      <c r="L618" s="17">
        <v>0</v>
      </c>
      <c r="M618" s="17">
        <v>10.039999999999999</v>
      </c>
      <c r="N618" s="17">
        <v>301157.78999999998</v>
      </c>
      <c r="O61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301157.83199999999</v>
      </c>
      <c r="P618" s="17">
        <f>Таблица82343[[#This Row],[Начисленовзносов  расчетное]]-Таблица82343[[#This Row],[Начислено взносов по отчету УК, руб,]]</f>
        <v>4.2000000015832484E-2</v>
      </c>
      <c r="Q618" s="17">
        <v>422774.34</v>
      </c>
      <c r="R618" s="22">
        <f>Таблица82343[[#This Row],[ПОСТУПИЛО ВЗНОСОВ ПО БАНКОВСКОЙ ВЫПИСКЕ]]-Таблица82343[[#This Row],[Оплачено пени, руб,]]</f>
        <v>416785.65</v>
      </c>
      <c r="S618" s="17">
        <f t="shared" si="10"/>
        <v>-120306.54000000005</v>
      </c>
      <c r="T618" s="17">
        <v>1310.01</v>
      </c>
      <c r="U618" s="17">
        <v>5988.69</v>
      </c>
      <c r="V618" s="17">
        <v>4400.3</v>
      </c>
      <c r="W618" s="17">
        <v>0</v>
      </c>
      <c r="X618" s="17">
        <v>0</v>
      </c>
      <c r="Y618" s="17">
        <v>0</v>
      </c>
      <c r="Z618" s="17">
        <v>0</v>
      </c>
      <c r="AA618" s="22">
        <v>3843093.66</v>
      </c>
      <c r="AB618" s="16">
        <v>3415919.02</v>
      </c>
      <c r="AC618" s="17">
        <v>3843093.66</v>
      </c>
      <c r="AD618" s="17">
        <v>0</v>
      </c>
      <c r="AE618" s="3"/>
      <c r="AF618" s="1" t="s">
        <v>1555</v>
      </c>
      <c r="AG618" s="1">
        <v>3415919.02</v>
      </c>
    </row>
    <row r="619" spans="2:33" ht="30">
      <c r="B619" s="2" t="s">
        <v>1802</v>
      </c>
      <c r="C619" s="1" t="s">
        <v>1558</v>
      </c>
      <c r="D619" s="1" t="s">
        <v>33</v>
      </c>
      <c r="E619" s="1" t="s">
        <v>1559</v>
      </c>
      <c r="F619" s="1" t="s">
        <v>1560</v>
      </c>
      <c r="G619" s="1" t="s">
        <v>162</v>
      </c>
      <c r="I619" s="1" t="s">
        <v>1556</v>
      </c>
      <c r="J619" s="1" t="s">
        <v>1557</v>
      </c>
      <c r="K619" s="17">
        <v>20003.400000000001</v>
      </c>
      <c r="L619" s="17">
        <v>201.4</v>
      </c>
      <c r="M619" s="17">
        <v>10.039999999999999</v>
      </c>
      <c r="N619" s="17">
        <v>608568.84</v>
      </c>
      <c r="O61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608568.576</v>
      </c>
      <c r="P619" s="17">
        <f>Таблица82343[[#This Row],[Начисленовзносов  расчетное]]-Таблица82343[[#This Row],[Начислено взносов по отчету УК, руб,]]</f>
        <v>-0.26399999996647239</v>
      </c>
      <c r="Q619" s="17">
        <v>729088.22</v>
      </c>
      <c r="R619" s="22">
        <f>Таблица82343[[#This Row],[ПОСТУПИЛО ВЗНОСОВ ПО БАНКОВСКОЙ ВЫПИСКЕ]]-Таблица82343[[#This Row],[Оплачено пени, руб,]]</f>
        <v>714000.5</v>
      </c>
      <c r="S619" s="17">
        <f t="shared" si="10"/>
        <v>-117909.43000000004</v>
      </c>
      <c r="T619" s="17">
        <v>2609.9499999999998</v>
      </c>
      <c r="U619" s="17">
        <v>15087.72</v>
      </c>
      <c r="V619" s="17">
        <v>25848.51</v>
      </c>
      <c r="W619" s="17">
        <v>0</v>
      </c>
      <c r="X619" s="17">
        <v>0</v>
      </c>
      <c r="Y619" s="17">
        <v>12250000</v>
      </c>
      <c r="Z619" s="17">
        <v>0</v>
      </c>
      <c r="AA619" s="22">
        <v>2743159.91</v>
      </c>
      <c r="AB619" s="16">
        <v>14238223.18</v>
      </c>
      <c r="AC619" s="17">
        <v>2743159.91</v>
      </c>
      <c r="AD619" s="17">
        <v>0</v>
      </c>
      <c r="AE619" s="3"/>
      <c r="AF619" s="1" t="s">
        <v>1558</v>
      </c>
      <c r="AG619" s="1">
        <v>14238223.18</v>
      </c>
    </row>
    <row r="620" spans="2:33" ht="30">
      <c r="B620" s="2" t="s">
        <v>1802</v>
      </c>
      <c r="C620" s="1" t="s">
        <v>1561</v>
      </c>
      <c r="D620" s="1" t="s">
        <v>33</v>
      </c>
      <c r="E620" s="1" t="s">
        <v>621</v>
      </c>
      <c r="F620" s="1" t="s">
        <v>622</v>
      </c>
      <c r="G620" s="1" t="s">
        <v>1562</v>
      </c>
      <c r="I620" s="1" t="s">
        <v>1827</v>
      </c>
      <c r="J620" s="1" t="s">
        <v>1563</v>
      </c>
      <c r="K620" s="17">
        <v>6994</v>
      </c>
      <c r="L620" s="17">
        <v>0</v>
      </c>
      <c r="M620" s="17">
        <v>9.66</v>
      </c>
      <c r="N620" s="17">
        <v>202686.12</v>
      </c>
      <c r="O62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202686.12</v>
      </c>
      <c r="P620" s="17">
        <f>Таблица82343[[#This Row],[Начисленовзносов  расчетное]]-Таблица82343[[#This Row],[Начислено взносов по отчету УК, руб,]]</f>
        <v>0</v>
      </c>
      <c r="Q620" s="17">
        <v>204326.11</v>
      </c>
      <c r="R620" s="22">
        <f>Таблица82343[[#This Row],[ПОСТУПИЛО ВЗНОСОВ ПО БАНКОВСКОЙ ВЫПИСКЕ]]-Таблица82343[[#This Row],[Оплачено пени, руб,]]</f>
        <v>202724.97999999998</v>
      </c>
      <c r="S620" s="17">
        <f t="shared" si="10"/>
        <v>1681.1900000000137</v>
      </c>
      <c r="T620" s="17">
        <v>3321.18</v>
      </c>
      <c r="U620" s="17">
        <v>1601.13</v>
      </c>
      <c r="V620" s="17">
        <v>0</v>
      </c>
      <c r="W620" s="17">
        <v>0</v>
      </c>
      <c r="X620" s="17">
        <v>0</v>
      </c>
      <c r="Y620" s="17">
        <v>0</v>
      </c>
      <c r="Z620" s="17">
        <v>0</v>
      </c>
      <c r="AA620" s="22">
        <v>2235992.98</v>
      </c>
      <c r="AB620" s="16">
        <v>2031666.87</v>
      </c>
      <c r="AC620" s="17">
        <v>2235992.98</v>
      </c>
      <c r="AD620" s="17">
        <v>0</v>
      </c>
      <c r="AE620" s="3"/>
      <c r="AF620" s="1" t="s">
        <v>1561</v>
      </c>
      <c r="AG620" s="1">
        <v>2031666.87</v>
      </c>
    </row>
    <row r="621" spans="2:33" ht="30">
      <c r="B621" s="2" t="s">
        <v>1802</v>
      </c>
      <c r="C621" s="1" t="s">
        <v>1564</v>
      </c>
      <c r="D621" s="1" t="s">
        <v>33</v>
      </c>
      <c r="E621" s="1" t="s">
        <v>925</v>
      </c>
      <c r="F621" s="1" t="s">
        <v>926</v>
      </c>
      <c r="G621" s="1" t="s">
        <v>647</v>
      </c>
      <c r="I621" s="1" t="s">
        <v>1565</v>
      </c>
      <c r="J621" s="1" t="s">
        <v>1566</v>
      </c>
      <c r="K621" s="17">
        <v>2073.6999999999998</v>
      </c>
      <c r="L621" s="17">
        <v>1058.2</v>
      </c>
      <c r="M621" s="17">
        <v>9.66</v>
      </c>
      <c r="N621" s="17">
        <v>90762.45</v>
      </c>
      <c r="O62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90762.461999999985</v>
      </c>
      <c r="P621" s="17">
        <f>Таблица82343[[#This Row],[Начисленовзносов  расчетное]]-Таблица82343[[#This Row],[Начислено взносов по отчету УК, руб,]]</f>
        <v>1.1999999987892807E-2</v>
      </c>
      <c r="Q621" s="17">
        <v>43435.26</v>
      </c>
      <c r="R621" s="22">
        <f>Таблица82343[[#This Row],[ПОСТУПИЛО ВЗНОСОВ ПО БАНКОВСКОЙ ВЫПИСКЕ]]-Таблица82343[[#This Row],[Оплачено пени, руб,]]</f>
        <v>43435.26</v>
      </c>
      <c r="S621" s="17">
        <f t="shared" si="10"/>
        <v>121897.07999999999</v>
      </c>
      <c r="T621" s="17">
        <v>74569.89</v>
      </c>
      <c r="U621" s="17">
        <v>0</v>
      </c>
      <c r="V621" s="17">
        <v>0</v>
      </c>
      <c r="W621" s="17">
        <v>0</v>
      </c>
      <c r="X621" s="17">
        <v>0</v>
      </c>
      <c r="Y621" s="17">
        <v>0</v>
      </c>
      <c r="Z621" s="17">
        <v>0</v>
      </c>
      <c r="AA621" s="22">
        <v>1883447.94</v>
      </c>
      <c r="AB621" s="16">
        <v>1840012.68</v>
      </c>
      <c r="AC621" s="17">
        <v>1883447.94</v>
      </c>
      <c r="AD621" s="17">
        <v>0</v>
      </c>
      <c r="AE621" s="3"/>
      <c r="AF621" s="1" t="s">
        <v>1564</v>
      </c>
      <c r="AG621" s="1">
        <v>1840012.68</v>
      </c>
    </row>
    <row r="622" spans="2:33" ht="30">
      <c r="B622" s="2" t="s">
        <v>1802</v>
      </c>
      <c r="C622" s="1" t="s">
        <v>1567</v>
      </c>
      <c r="D622" s="1" t="s">
        <v>33</v>
      </c>
      <c r="E622" s="1" t="s">
        <v>780</v>
      </c>
      <c r="F622" s="1" t="s">
        <v>781</v>
      </c>
      <c r="G622" s="1" t="s">
        <v>560</v>
      </c>
      <c r="I622" s="1" t="s">
        <v>1510</v>
      </c>
      <c r="J622" s="1" t="s">
        <v>1511</v>
      </c>
      <c r="K622" s="17">
        <v>5845.8</v>
      </c>
      <c r="L622" s="17">
        <v>672.5</v>
      </c>
      <c r="M622" s="17">
        <v>9.66</v>
      </c>
      <c r="N622" s="44">
        <v>188900.33</v>
      </c>
      <c r="O62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188900.334</v>
      </c>
      <c r="P622" s="17">
        <f>Таблица82343[[#This Row],[Начисленовзносов  расчетное]]-Таблица82343[[#This Row],[Начислено взносов по отчету УК, руб,]]</f>
        <v>4.0000000153668225E-3</v>
      </c>
      <c r="Q622" s="17">
        <v>262714.76</v>
      </c>
      <c r="R622" s="22">
        <f>Таблица82343[[#This Row],[ПОСТУПИЛО ВЗНОСОВ ПО БАНКОВСКОЙ ВЫПИСКЕ]]-Таблица82343[[#This Row],[Оплачено пени, руб,]]</f>
        <v>258834.96000000002</v>
      </c>
      <c r="S622" s="17">
        <f t="shared" si="10"/>
        <v>-70053.450000000041</v>
      </c>
      <c r="T622" s="44">
        <v>3760.98</v>
      </c>
      <c r="U622" s="47">
        <v>3879.8</v>
      </c>
      <c r="V622" s="17">
        <v>0</v>
      </c>
      <c r="W622" s="17">
        <v>0</v>
      </c>
      <c r="X622" s="17">
        <v>0</v>
      </c>
      <c r="Y622" s="17">
        <v>0</v>
      </c>
      <c r="Z622" s="17">
        <v>0</v>
      </c>
      <c r="AA622" s="22">
        <v>6126423.6499999994</v>
      </c>
      <c r="AB622" s="16">
        <v>5863708.8899999997</v>
      </c>
      <c r="AC622" s="17">
        <v>6126423.6500000004</v>
      </c>
      <c r="AD622" s="17">
        <v>0</v>
      </c>
      <c r="AE622" s="3"/>
      <c r="AF622" s="1" t="s">
        <v>1567</v>
      </c>
      <c r="AG622" s="1">
        <v>5863708.8899999997</v>
      </c>
    </row>
    <row r="623" spans="2:33" ht="30">
      <c r="B623" s="2" t="s">
        <v>1802</v>
      </c>
      <c r="C623" s="1" t="s">
        <v>1568</v>
      </c>
      <c r="D623" s="1" t="s">
        <v>33</v>
      </c>
      <c r="E623" s="1" t="s">
        <v>439</v>
      </c>
      <c r="F623" s="1" t="s">
        <v>440</v>
      </c>
      <c r="G623" s="1" t="s">
        <v>1569</v>
      </c>
      <c r="I623" s="1" t="s">
        <v>1545</v>
      </c>
      <c r="J623" s="1" t="s">
        <v>1546</v>
      </c>
      <c r="K623" s="17">
        <v>3300.4</v>
      </c>
      <c r="L623" s="17">
        <v>125.4</v>
      </c>
      <c r="M623" s="17">
        <v>9.66</v>
      </c>
      <c r="N623" s="17">
        <v>95428.45</v>
      </c>
      <c r="O62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99279.684000000008</v>
      </c>
      <c r="P623" s="17">
        <f>Таблица82343[[#This Row],[Начисленовзносов  расчетное]]-Таблица82343[[#This Row],[Начислено взносов по отчету УК, руб,]]</f>
        <v>3851.2340000000113</v>
      </c>
      <c r="Q623" s="17">
        <v>106239.46</v>
      </c>
      <c r="R623" s="22">
        <f>Таблица82343[[#This Row],[ПОСТУПИЛО ВЗНОСОВ ПО БАНКОВСКОЙ ВЫПИСКЕ]]-Таблица82343[[#This Row],[Оплачено пени, руб,]]</f>
        <v>106237.40000000001</v>
      </c>
      <c r="S623" s="17">
        <f t="shared" si="10"/>
        <v>-9837.5000000000109</v>
      </c>
      <c r="T623" s="17">
        <v>973.51</v>
      </c>
      <c r="U623" s="17">
        <v>2.06</v>
      </c>
      <c r="V623" s="17">
        <v>0</v>
      </c>
      <c r="W623" s="17">
        <v>0</v>
      </c>
      <c r="X623" s="17">
        <v>0</v>
      </c>
      <c r="Y623" s="17">
        <v>0</v>
      </c>
      <c r="Z623" s="17">
        <v>0</v>
      </c>
      <c r="AA623" s="22">
        <v>2563315.98</v>
      </c>
      <c r="AB623" s="16">
        <v>2457076.52</v>
      </c>
      <c r="AC623" s="17">
        <v>2563315.98</v>
      </c>
      <c r="AD623" s="17">
        <v>0</v>
      </c>
      <c r="AE623" s="3" t="s">
        <v>1570</v>
      </c>
      <c r="AF623" s="1" t="s">
        <v>1568</v>
      </c>
      <c r="AG623" s="1">
        <v>2457076.52</v>
      </c>
    </row>
    <row r="624" spans="2:33" ht="30">
      <c r="B624" s="2" t="s">
        <v>1802</v>
      </c>
      <c r="C624" s="1" t="s">
        <v>1571</v>
      </c>
      <c r="D624" s="1" t="s">
        <v>230</v>
      </c>
      <c r="E624" s="1" t="s">
        <v>1572</v>
      </c>
      <c r="F624" s="1" t="s">
        <v>1573</v>
      </c>
      <c r="G624" s="1" t="s">
        <v>383</v>
      </c>
      <c r="I624" s="30" t="s">
        <v>1574</v>
      </c>
      <c r="J624" s="30" t="s">
        <v>1575</v>
      </c>
      <c r="K624" s="31">
        <v>3130.2</v>
      </c>
      <c r="L624" s="31">
        <v>142</v>
      </c>
      <c r="M624" s="31">
        <v>10.039999999999999</v>
      </c>
      <c r="N624" s="17">
        <v>94212</v>
      </c>
      <c r="O62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98558.663999999975</v>
      </c>
      <c r="P624" s="17">
        <f>Таблица82343[[#This Row],[Начисленовзносов  расчетное]]-Таблица82343[[#This Row],[Начислено взносов по отчету УК, руб,]]</f>
        <v>4346.6639999999752</v>
      </c>
      <c r="Q624" s="49">
        <v>21508.17</v>
      </c>
      <c r="R624" s="22">
        <f>Таблица82343[[#This Row],[ПОСТУПИЛО ВЗНОСОВ ПО БАНКОВСКОЙ ВЫПИСКЕ]]-Таблица82343[[#This Row],[Оплачено пени, руб,]]</f>
        <v>21508.17</v>
      </c>
      <c r="S624" s="17">
        <f t="shared" si="10"/>
        <v>72703.83</v>
      </c>
      <c r="T624" s="17">
        <v>0</v>
      </c>
      <c r="U624" s="17">
        <v>0</v>
      </c>
      <c r="V624" s="49">
        <v>25263.52</v>
      </c>
      <c r="W624" s="17">
        <v>0</v>
      </c>
      <c r="X624" s="17">
        <v>0</v>
      </c>
      <c r="Y624" s="17">
        <v>0</v>
      </c>
      <c r="Z624" s="17">
        <v>4946.96</v>
      </c>
      <c r="AA624" s="22">
        <v>3417551</v>
      </c>
      <c r="AB624" s="16">
        <v>3375726.27</v>
      </c>
      <c r="AC624" s="17">
        <v>3417551</v>
      </c>
      <c r="AD624" s="17">
        <v>0</v>
      </c>
      <c r="AE624" s="3" t="s">
        <v>1570</v>
      </c>
      <c r="AF624" s="1" t="s">
        <v>1571</v>
      </c>
      <c r="AG624" s="1">
        <v>3375726.27</v>
      </c>
    </row>
    <row r="625" spans="2:33" ht="30">
      <c r="B625" s="2" t="s">
        <v>1802</v>
      </c>
      <c r="C625" s="1" t="s">
        <v>1576</v>
      </c>
      <c r="D625" s="1" t="s">
        <v>443</v>
      </c>
      <c r="E625" s="1" t="s">
        <v>482</v>
      </c>
      <c r="F625" s="1" t="s">
        <v>1577</v>
      </c>
      <c r="G625" s="1" t="s">
        <v>446</v>
      </c>
      <c r="I625" s="1" t="s">
        <v>1578</v>
      </c>
      <c r="J625" s="1" t="s">
        <v>1579</v>
      </c>
      <c r="K625" s="17">
        <v>5943.6</v>
      </c>
      <c r="L625" s="17">
        <v>0</v>
      </c>
      <c r="M625" s="17">
        <v>9.66</v>
      </c>
      <c r="N625" s="17">
        <v>172187.67</v>
      </c>
      <c r="O62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172245.52800000002</v>
      </c>
      <c r="P625" s="17">
        <f>Таблица82343[[#This Row],[Начисленовзносов  расчетное]]-Таблица82343[[#This Row],[Начислено взносов по отчету УК, руб,]]</f>
        <v>57.858000000007451</v>
      </c>
      <c r="Q625" s="17">
        <v>186023.67999999999</v>
      </c>
      <c r="R625" s="17">
        <f>Q625-U625</f>
        <v>186023.67999999999</v>
      </c>
      <c r="S625" s="17">
        <f t="shared" si="10"/>
        <v>-13836.00999999998</v>
      </c>
      <c r="T625" s="17">
        <v>0</v>
      </c>
      <c r="U625" s="17">
        <v>0</v>
      </c>
      <c r="V625" s="17">
        <v>0</v>
      </c>
      <c r="W625" s="17">
        <v>0</v>
      </c>
      <c r="X625" s="17">
        <v>0</v>
      </c>
      <c r="Y625" s="17">
        <v>54000</v>
      </c>
      <c r="Z625" s="49">
        <v>17353.66</v>
      </c>
      <c r="AA625" s="22">
        <v>5511024.6099999994</v>
      </c>
      <c r="AB625" s="16">
        <v>5396354.5899999999</v>
      </c>
      <c r="AC625" s="17">
        <v>5511024.6100000003</v>
      </c>
      <c r="AD625" s="17">
        <v>0</v>
      </c>
      <c r="AE625" s="3"/>
      <c r="AF625" s="1" t="s">
        <v>1576</v>
      </c>
      <c r="AG625" s="1">
        <v>5396354.5899999999</v>
      </c>
    </row>
    <row r="626" spans="2:33" ht="30">
      <c r="B626" s="2" t="s">
        <v>1802</v>
      </c>
      <c r="C626" s="1" t="s">
        <v>1580</v>
      </c>
      <c r="D626" s="1" t="s">
        <v>33</v>
      </c>
      <c r="E626" s="1" t="s">
        <v>1581</v>
      </c>
      <c r="F626" s="1" t="s">
        <v>1582</v>
      </c>
      <c r="G626" s="1" t="s">
        <v>1486</v>
      </c>
      <c r="I626" s="1" t="s">
        <v>1583</v>
      </c>
      <c r="J626" s="30" t="s">
        <v>1584</v>
      </c>
      <c r="K626" s="17">
        <v>3572.1</v>
      </c>
      <c r="L626" s="17">
        <v>0</v>
      </c>
      <c r="M626" s="17">
        <v>9.66</v>
      </c>
      <c r="N626" s="17">
        <v>103519.47</v>
      </c>
      <c r="O62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103519.458</v>
      </c>
      <c r="P626" s="17">
        <f>Таблица82343[[#This Row],[Начисленовзносов  расчетное]]-Таблица82343[[#This Row],[Начислено взносов по отчету УК, руб,]]</f>
        <v>-1.2000000002444722E-2</v>
      </c>
      <c r="Q626" s="17">
        <v>130930.13</v>
      </c>
      <c r="R626" s="22">
        <f>Таблица82343[[#This Row],[ПОСТУПИЛО ВЗНОСОВ ПО БАНКОВСКОЙ ВЫПИСКЕ]]-Таблица82343[[#This Row],[Оплачено пени, руб,]]</f>
        <v>130185.52</v>
      </c>
      <c r="S626" s="17">
        <f t="shared" si="10"/>
        <v>-26824.460000000003</v>
      </c>
      <c r="T626" s="17">
        <v>586.20000000000005</v>
      </c>
      <c r="U626" s="17">
        <v>744.61</v>
      </c>
      <c r="V626" s="17">
        <v>0</v>
      </c>
      <c r="W626" s="17">
        <v>0</v>
      </c>
      <c r="X626" s="17">
        <v>0</v>
      </c>
      <c r="Y626" s="17">
        <v>0</v>
      </c>
      <c r="Z626" s="17">
        <v>0</v>
      </c>
      <c r="AA626" s="22">
        <v>3213968.96</v>
      </c>
      <c r="AB626" s="16">
        <v>3083038.83</v>
      </c>
      <c r="AC626" s="17">
        <v>3213968.96</v>
      </c>
      <c r="AD626" s="17">
        <v>0</v>
      </c>
      <c r="AE626" s="3"/>
      <c r="AF626" s="1" t="s">
        <v>1580</v>
      </c>
      <c r="AG626" s="1">
        <v>3083038.83</v>
      </c>
    </row>
    <row r="627" spans="2:33" ht="30">
      <c r="B627" s="2" t="s">
        <v>1802</v>
      </c>
      <c r="C627" s="1" t="s">
        <v>1585</v>
      </c>
      <c r="D627" s="1" t="s">
        <v>33</v>
      </c>
      <c r="E627" s="1" t="s">
        <v>1586</v>
      </c>
      <c r="F627" s="1" t="s">
        <v>1587</v>
      </c>
      <c r="G627" s="1" t="s">
        <v>459</v>
      </c>
      <c r="I627" s="1" t="s">
        <v>1583</v>
      </c>
      <c r="J627" s="1" t="s">
        <v>1584</v>
      </c>
      <c r="K627" s="17">
        <v>2759.8</v>
      </c>
      <c r="L627" s="17">
        <v>0</v>
      </c>
      <c r="M627" s="17">
        <v>9.66</v>
      </c>
      <c r="N627" s="17">
        <v>79978.95</v>
      </c>
      <c r="O62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79979.004000000015</v>
      </c>
      <c r="P627" s="17">
        <f>Таблица82343[[#This Row],[Начисленовзносов  расчетное]]-Таблица82343[[#This Row],[Начислено взносов по отчету УК, руб,]]</f>
        <v>5.4000000018277206E-2</v>
      </c>
      <c r="Q627" s="17">
        <v>77251.91</v>
      </c>
      <c r="R627" s="22">
        <f>Таблица82343[[#This Row],[ПОСТУПИЛО ВЗНОСОВ ПО БАНКОВСКОЙ ВЫПИСКЕ]]-Таблица82343[[#This Row],[Оплачено пени, руб,]]</f>
        <v>77248.240000000005</v>
      </c>
      <c r="S627" s="17">
        <f t="shared" si="10"/>
        <v>3651.9199999999919</v>
      </c>
      <c r="T627" s="17">
        <v>924.88</v>
      </c>
      <c r="U627" s="17">
        <v>3.67</v>
      </c>
      <c r="V627" s="17">
        <v>0</v>
      </c>
      <c r="W627" s="17">
        <v>0</v>
      </c>
      <c r="X627" s="17">
        <v>0</v>
      </c>
      <c r="Y627" s="17">
        <v>0</v>
      </c>
      <c r="Z627" s="17">
        <v>0</v>
      </c>
      <c r="AA627" s="22">
        <v>1905461.15</v>
      </c>
      <c r="AB627" s="16">
        <v>1828209.24</v>
      </c>
      <c r="AC627" s="17">
        <v>1905461.15</v>
      </c>
      <c r="AD627" s="17">
        <v>0</v>
      </c>
      <c r="AE627" s="3"/>
      <c r="AF627" s="1" t="s">
        <v>1585</v>
      </c>
      <c r="AG627" s="1">
        <v>1828209.24</v>
      </c>
    </row>
    <row r="628" spans="2:33" ht="30">
      <c r="B628" s="2" t="s">
        <v>1802</v>
      </c>
      <c r="C628" s="1" t="s">
        <v>1588</v>
      </c>
      <c r="D628" s="1" t="s">
        <v>33</v>
      </c>
      <c r="E628" s="1" t="s">
        <v>1589</v>
      </c>
      <c r="F628" s="1" t="s">
        <v>1590</v>
      </c>
      <c r="G628" s="1" t="s">
        <v>446</v>
      </c>
      <c r="I628" s="1" t="s">
        <v>1583</v>
      </c>
      <c r="J628" s="1" t="s">
        <v>1584</v>
      </c>
      <c r="K628" s="17">
        <v>3765.6</v>
      </c>
      <c r="L628" s="17">
        <v>0</v>
      </c>
      <c r="M628" s="17">
        <v>9.66</v>
      </c>
      <c r="N628" s="17">
        <v>109127.03999999999</v>
      </c>
      <c r="O62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109127.08799999999</v>
      </c>
      <c r="P628" s="17">
        <f>Таблица82343[[#This Row],[Начисленовзносов  расчетное]]-Таблица82343[[#This Row],[Начислено взносов по отчету УК, руб,]]</f>
        <v>4.7999999995226972E-2</v>
      </c>
      <c r="Q628" s="17">
        <v>93947.29</v>
      </c>
      <c r="R628" s="22">
        <f>Таблица82343[[#This Row],[ПОСТУПИЛО ВЗНОСОВ ПО БАНКОВСКОЙ ВЫПИСКЕ]]-Таблица82343[[#This Row],[Оплачено пени, руб,]]</f>
        <v>93917.4</v>
      </c>
      <c r="S628" s="17">
        <f t="shared" si="10"/>
        <v>15441.51</v>
      </c>
      <c r="T628" s="17">
        <v>261.76</v>
      </c>
      <c r="U628" s="17">
        <v>29.89</v>
      </c>
      <c r="V628" s="17">
        <v>3763.59</v>
      </c>
      <c r="W628" s="17">
        <v>0</v>
      </c>
      <c r="X628" s="17">
        <v>0</v>
      </c>
      <c r="Y628" s="17">
        <v>0</v>
      </c>
      <c r="Z628" s="17">
        <v>0</v>
      </c>
      <c r="AA628" s="22">
        <v>3106226.12</v>
      </c>
      <c r="AB628" s="16">
        <v>3008515.24</v>
      </c>
      <c r="AC628" s="17">
        <v>3106226.12</v>
      </c>
      <c r="AD628" s="17">
        <v>0</v>
      </c>
      <c r="AE628" s="3"/>
      <c r="AF628" s="1" t="s">
        <v>1588</v>
      </c>
      <c r="AG628" s="1">
        <v>3008515.24</v>
      </c>
    </row>
    <row r="629" spans="2:33" ht="30">
      <c r="B629" s="2" t="s">
        <v>1802</v>
      </c>
      <c r="C629" s="1" t="s">
        <v>1591</v>
      </c>
      <c r="D629" s="1" t="s">
        <v>33</v>
      </c>
      <c r="E629" s="1" t="s">
        <v>1589</v>
      </c>
      <c r="F629" s="1" t="s">
        <v>1590</v>
      </c>
      <c r="G629" s="1" t="s">
        <v>406</v>
      </c>
      <c r="I629" s="1" t="s">
        <v>1583</v>
      </c>
      <c r="J629" s="1" t="s">
        <v>1584</v>
      </c>
      <c r="K629" s="17">
        <v>1964.2</v>
      </c>
      <c r="L629" s="17">
        <v>0</v>
      </c>
      <c r="M629" s="17">
        <v>9.66</v>
      </c>
      <c r="N629" s="17">
        <v>56922.54</v>
      </c>
      <c r="O62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56922.516000000003</v>
      </c>
      <c r="P629" s="17">
        <f>Таблица82343[[#This Row],[Начисленовзносов  расчетное]]-Таблица82343[[#This Row],[Начислено взносов по отчету УК, руб,]]</f>
        <v>-2.3999999997613486E-2</v>
      </c>
      <c r="Q629" s="17">
        <v>57633.77</v>
      </c>
      <c r="R629" s="22">
        <f>Таблица82343[[#This Row],[ПОСТУПИЛО ВЗНОСОВ ПО БАНКОВСКОЙ ВЫПИСКЕ]]-Таблица82343[[#This Row],[Оплачено пени, руб,]]</f>
        <v>57619.409999999996</v>
      </c>
      <c r="S629" s="17">
        <f t="shared" si="10"/>
        <v>-696.86999999999534</v>
      </c>
      <c r="T629" s="17">
        <v>14.36</v>
      </c>
      <c r="U629" s="17">
        <v>14.36</v>
      </c>
      <c r="V629" s="17">
        <v>0</v>
      </c>
      <c r="W629" s="17">
        <v>0</v>
      </c>
      <c r="X629" s="17">
        <v>0</v>
      </c>
      <c r="Y629" s="17">
        <v>0</v>
      </c>
      <c r="Z629" s="17">
        <v>0</v>
      </c>
      <c r="AA629" s="22">
        <v>1869178.11</v>
      </c>
      <c r="AB629" s="16">
        <v>1811544.34</v>
      </c>
      <c r="AC629" s="17">
        <v>1869178.11</v>
      </c>
      <c r="AD629" s="17">
        <v>0</v>
      </c>
      <c r="AE629" s="3"/>
      <c r="AF629" s="1" t="s">
        <v>1591</v>
      </c>
      <c r="AG629" s="1">
        <v>1811544.34</v>
      </c>
    </row>
    <row r="630" spans="2:33" ht="30">
      <c r="B630" s="2" t="s">
        <v>1802</v>
      </c>
      <c r="C630" s="1" t="s">
        <v>1592</v>
      </c>
      <c r="D630" s="1" t="s">
        <v>33</v>
      </c>
      <c r="E630" s="1" t="s">
        <v>1593</v>
      </c>
      <c r="F630" s="1" t="s">
        <v>1100</v>
      </c>
      <c r="G630" s="1" t="s">
        <v>62</v>
      </c>
      <c r="I630" s="1" t="s">
        <v>1583</v>
      </c>
      <c r="J630" s="1" t="s">
        <v>1584</v>
      </c>
      <c r="K630" s="17">
        <v>4919.1000000000004</v>
      </c>
      <c r="L630" s="17">
        <v>0</v>
      </c>
      <c r="M630" s="17">
        <v>10.039999999999999</v>
      </c>
      <c r="N630" s="17">
        <v>148163.28</v>
      </c>
      <c r="O63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148163.29199999999</v>
      </c>
      <c r="P630" s="17">
        <f>Таблица82343[[#This Row],[Начисленовзносов  расчетное]]-Таблица82343[[#This Row],[Начислено взносов по отчету УК, руб,]]</f>
        <v>1.1999999987892807E-2</v>
      </c>
      <c r="Q630" s="17">
        <v>169052.33</v>
      </c>
      <c r="R630" s="22">
        <f>Таблица82343[[#This Row],[ПОСТУПИЛО ВЗНОСОВ ПО БАНКОВСКОЙ ВЫПИСКЕ]]-Таблица82343[[#This Row],[Оплачено пени, руб,]]</f>
        <v>164002.01999999999</v>
      </c>
      <c r="S630" s="17">
        <f t="shared" si="10"/>
        <v>-19839.799999999992</v>
      </c>
      <c r="T630" s="17">
        <v>1049.25</v>
      </c>
      <c r="U630" s="17">
        <v>5050.3100000000004</v>
      </c>
      <c r="V630" s="17">
        <v>5821.44</v>
      </c>
      <c r="W630" s="17">
        <v>0</v>
      </c>
      <c r="X630" s="17">
        <v>0</v>
      </c>
      <c r="Y630" s="17">
        <v>0</v>
      </c>
      <c r="Z630" s="17">
        <v>0</v>
      </c>
      <c r="AA630" s="22">
        <v>4820143.1199999992</v>
      </c>
      <c r="AB630" s="16">
        <v>4645269.3499999996</v>
      </c>
      <c r="AC630" s="17">
        <v>4820143.12</v>
      </c>
      <c r="AD630" s="17">
        <v>0</v>
      </c>
      <c r="AE630" s="3"/>
      <c r="AF630" s="1" t="s">
        <v>1592</v>
      </c>
      <c r="AG630" s="1">
        <v>4645269.3499999996</v>
      </c>
    </row>
    <row r="631" spans="2:33" ht="30">
      <c r="B631" s="2" t="s">
        <v>1802</v>
      </c>
      <c r="C631" s="1" t="s">
        <v>1594</v>
      </c>
      <c r="D631" s="1" t="s">
        <v>33</v>
      </c>
      <c r="E631" s="1" t="s">
        <v>1593</v>
      </c>
      <c r="F631" s="1" t="s">
        <v>1100</v>
      </c>
      <c r="G631" s="1" t="s">
        <v>335</v>
      </c>
      <c r="I631" s="1" t="s">
        <v>1583</v>
      </c>
      <c r="J631" s="1" t="s">
        <v>1584</v>
      </c>
      <c r="K631" s="17">
        <v>4836.8999999999996</v>
      </c>
      <c r="L631" s="17">
        <v>94.8</v>
      </c>
      <c r="M631" s="17">
        <v>10.039999999999999</v>
      </c>
      <c r="N631" s="17">
        <v>148542.93</v>
      </c>
      <c r="O63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148542.80399999997</v>
      </c>
      <c r="P631" s="17">
        <f>Таблица82343[[#This Row],[Начисленовзносов  расчетное]]-Таблица82343[[#This Row],[Начислено взносов по отчету УК, руб,]]</f>
        <v>-0.12600000001839362</v>
      </c>
      <c r="Q631" s="17">
        <v>151453.98000000001</v>
      </c>
      <c r="R631" s="22">
        <f>Таблица82343[[#This Row],[ПОСТУПИЛО ВЗНОСОВ ПО БАНКОВСКОЙ ВЫПИСКЕ]]-Таблица82343[[#This Row],[Оплачено пени, руб,]]</f>
        <v>141098</v>
      </c>
      <c r="S631" s="17">
        <f t="shared" si="10"/>
        <v>-2524.8700000000063</v>
      </c>
      <c r="T631" s="17">
        <v>386.18</v>
      </c>
      <c r="U631" s="17">
        <v>10355.98</v>
      </c>
      <c r="V631" s="17">
        <v>5621.75</v>
      </c>
      <c r="W631" s="17">
        <v>0</v>
      </c>
      <c r="X631" s="17">
        <v>0</v>
      </c>
      <c r="Y631" s="17">
        <v>0</v>
      </c>
      <c r="Z631" s="17">
        <v>0</v>
      </c>
      <c r="AA631" s="22">
        <v>4656871.8800000008</v>
      </c>
      <c r="AB631" s="16">
        <v>4499796.1500000004</v>
      </c>
      <c r="AC631" s="17">
        <v>4656871.88</v>
      </c>
      <c r="AD631" s="17">
        <v>0</v>
      </c>
      <c r="AE631" s="3"/>
      <c r="AF631" s="1" t="s">
        <v>1594</v>
      </c>
      <c r="AG631" s="1">
        <v>4499796.1500000004</v>
      </c>
    </row>
    <row r="632" spans="2:33" ht="30">
      <c r="B632" s="2" t="s">
        <v>1802</v>
      </c>
      <c r="C632" s="1" t="s">
        <v>1595</v>
      </c>
      <c r="D632" s="1" t="s">
        <v>33</v>
      </c>
      <c r="E632" s="1" t="s">
        <v>60</v>
      </c>
      <c r="F632" s="1" t="s">
        <v>61</v>
      </c>
      <c r="G632" s="1" t="s">
        <v>335</v>
      </c>
      <c r="I632" s="1" t="s">
        <v>1583</v>
      </c>
      <c r="J632" s="1" t="s">
        <v>1584</v>
      </c>
      <c r="K632" s="17">
        <v>3014.1</v>
      </c>
      <c r="L632" s="17">
        <v>0</v>
      </c>
      <c r="M632" s="17">
        <v>9.66</v>
      </c>
      <c r="N632" s="17">
        <v>87348.6</v>
      </c>
      <c r="O63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87348.617999999988</v>
      </c>
      <c r="P632" s="17">
        <f>Таблица82343[[#This Row],[Начисленовзносов  расчетное]]-Таблица82343[[#This Row],[Начислено взносов по отчету УК, руб,]]</f>
        <v>1.799999998183921E-2</v>
      </c>
      <c r="Q632" s="17">
        <v>97802.6</v>
      </c>
      <c r="R632" s="22">
        <f>Таблица82343[[#This Row],[ПОСТУПИЛО ВЗНОСОВ ПО БАНКОВСКОЙ ВЫПИСКЕ]]-Таблица82343[[#This Row],[Оплачено пени, руб,]]</f>
        <v>95457.19</v>
      </c>
      <c r="S632" s="17">
        <f t="shared" si="10"/>
        <v>-10306.669999999996</v>
      </c>
      <c r="T632" s="17">
        <v>147.33000000000001</v>
      </c>
      <c r="U632" s="17">
        <v>2345.41</v>
      </c>
      <c r="V632" s="17">
        <v>3501.28</v>
      </c>
      <c r="W632" s="17">
        <v>0</v>
      </c>
      <c r="X632" s="17">
        <v>0</v>
      </c>
      <c r="Y632" s="17">
        <v>0</v>
      </c>
      <c r="Z632" s="17">
        <v>0</v>
      </c>
      <c r="AA632" s="22">
        <v>2898285.4899999998</v>
      </c>
      <c r="AB632" s="16">
        <v>2796981.61</v>
      </c>
      <c r="AC632" s="17">
        <v>2898285.49</v>
      </c>
      <c r="AD632" s="17">
        <v>0</v>
      </c>
      <c r="AE632" s="3"/>
      <c r="AF632" s="1" t="s">
        <v>1595</v>
      </c>
      <c r="AG632" s="1">
        <v>2796981.61</v>
      </c>
    </row>
    <row r="633" spans="2:33" ht="30">
      <c r="B633" s="2" t="s">
        <v>1802</v>
      </c>
      <c r="C633" s="1" t="s">
        <v>1596</v>
      </c>
      <c r="D633" s="1" t="s">
        <v>33</v>
      </c>
      <c r="E633" s="1" t="s">
        <v>1597</v>
      </c>
      <c r="F633" s="1" t="s">
        <v>1598</v>
      </c>
      <c r="G633" s="1" t="s">
        <v>469</v>
      </c>
      <c r="I633" s="30" t="s">
        <v>1583</v>
      </c>
      <c r="J633" s="30" t="s">
        <v>1584</v>
      </c>
      <c r="K633" s="31">
        <v>7108.6</v>
      </c>
      <c r="L633" s="31">
        <v>0</v>
      </c>
      <c r="M633" s="31">
        <v>10.039999999999999</v>
      </c>
      <c r="N633" s="17">
        <v>214110.93</v>
      </c>
      <c r="O63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214111.03200000001</v>
      </c>
      <c r="P633" s="17">
        <f>Таблица82343[[#This Row],[Начисленовзносов  расчетное]]-Таблица82343[[#This Row],[Начислено взносов по отчету УК, руб,]]</f>
        <v>0.10200000001350418</v>
      </c>
      <c r="Q633" s="17">
        <v>244966.95</v>
      </c>
      <c r="R633" s="22">
        <f>Таблица82343[[#This Row],[ПОСТУПИЛО ВЗНОСОВ ПО БАНКОВСКОЙ ВЫПИСКЕ]]-Таблица82343[[#This Row],[Оплачено пени, руб,]]</f>
        <v>241640.33000000002</v>
      </c>
      <c r="S633" s="17">
        <f t="shared" si="10"/>
        <v>-26293.030000000024</v>
      </c>
      <c r="T633" s="17">
        <v>4562.99</v>
      </c>
      <c r="U633" s="17">
        <v>3326.62</v>
      </c>
      <c r="V633" s="17">
        <v>0</v>
      </c>
      <c r="W633" s="17">
        <v>0</v>
      </c>
      <c r="X633" s="17">
        <v>0</v>
      </c>
      <c r="Y633" s="17">
        <v>0</v>
      </c>
      <c r="Z633" s="17">
        <v>0</v>
      </c>
      <c r="AA633" s="22">
        <v>6725445.5899999999</v>
      </c>
      <c r="AB633" s="16">
        <v>6480478.6399999997</v>
      </c>
      <c r="AC633" s="17">
        <v>6725445.5899999999</v>
      </c>
      <c r="AD633" s="17">
        <v>0</v>
      </c>
      <c r="AE633" s="3"/>
      <c r="AF633" s="1" t="s">
        <v>1596</v>
      </c>
      <c r="AG633" s="1">
        <v>6480478.6399999997</v>
      </c>
    </row>
    <row r="634" spans="2:33" ht="30">
      <c r="B634" s="2" t="s">
        <v>1802</v>
      </c>
      <c r="C634" s="1" t="s">
        <v>1599</v>
      </c>
      <c r="D634" s="1" t="s">
        <v>33</v>
      </c>
      <c r="E634" s="1" t="s">
        <v>1600</v>
      </c>
      <c r="F634" s="1" t="s">
        <v>1601</v>
      </c>
      <c r="G634" s="1" t="s">
        <v>1036</v>
      </c>
      <c r="I634" s="1" t="s">
        <v>1583</v>
      </c>
      <c r="J634" s="1" t="s">
        <v>1584</v>
      </c>
      <c r="K634" s="17">
        <v>7046.18</v>
      </c>
      <c r="L634" s="17">
        <v>0</v>
      </c>
      <c r="M634" s="17">
        <v>10.039999999999999</v>
      </c>
      <c r="N634" s="17">
        <v>212230.98</v>
      </c>
      <c r="O63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212230.94159999999</v>
      </c>
      <c r="P634" s="17">
        <f>Таблица82343[[#This Row],[Начисленовзносов  расчетное]]-Таблица82343[[#This Row],[Начислено взносов по отчету УК, руб,]]</f>
        <v>-3.8400000019464642E-2</v>
      </c>
      <c r="Q634" s="49">
        <v>201775.22</v>
      </c>
      <c r="R634" s="22">
        <f>Таблица82343[[#This Row],[ПОСТУПИЛО ВЗНОСОВ ПО БАНКОВСКОЙ ВЫПИСКЕ]]-Таблица82343[[#This Row],[Оплачено пени, руб,]]</f>
        <v>201653.17</v>
      </c>
      <c r="S634" s="17">
        <f t="shared" si="10"/>
        <v>13114.119999999999</v>
      </c>
      <c r="T634" s="17">
        <v>2658.36</v>
      </c>
      <c r="U634" s="17">
        <v>122.05</v>
      </c>
      <c r="V634" s="17">
        <v>7697.06</v>
      </c>
      <c r="W634" s="17">
        <v>0</v>
      </c>
      <c r="X634" s="17">
        <v>0</v>
      </c>
      <c r="Y634" s="17">
        <v>0</v>
      </c>
      <c r="Z634" s="17">
        <v>414.41</v>
      </c>
      <c r="AA634" s="22">
        <v>6362244.2000000002</v>
      </c>
      <c r="AB634" s="16">
        <v>6153186.3300000001</v>
      </c>
      <c r="AC634" s="17">
        <v>6362244.2000000002</v>
      </c>
      <c r="AD634" s="17">
        <v>0</v>
      </c>
      <c r="AE634" s="3"/>
      <c r="AF634" s="1" t="s">
        <v>1599</v>
      </c>
      <c r="AG634" s="1">
        <v>6153186.3300000001</v>
      </c>
    </row>
    <row r="635" spans="2:33" ht="30">
      <c r="B635" s="2" t="s">
        <v>1802</v>
      </c>
      <c r="C635" s="1" t="s">
        <v>1602</v>
      </c>
      <c r="D635" s="1" t="s">
        <v>33</v>
      </c>
      <c r="E635" s="1" t="s">
        <v>1600</v>
      </c>
      <c r="F635" s="1" t="s">
        <v>1601</v>
      </c>
      <c r="G635" s="1" t="s">
        <v>111</v>
      </c>
      <c r="I635" s="1" t="s">
        <v>1583</v>
      </c>
      <c r="J635" s="1" t="s">
        <v>1584</v>
      </c>
      <c r="K635" s="17">
        <v>4699.3999999999996</v>
      </c>
      <c r="L635" s="17">
        <v>0</v>
      </c>
      <c r="M635" s="17">
        <v>10.039999999999999</v>
      </c>
      <c r="N635" s="17">
        <v>141545.94</v>
      </c>
      <c r="O63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141545.92799999999</v>
      </c>
      <c r="P635" s="17">
        <f>Таблица82343[[#This Row],[Начисленовзносов  расчетное]]-Таблица82343[[#This Row],[Начислено взносов по отчету УК, руб,]]</f>
        <v>-1.2000000016996637E-2</v>
      </c>
      <c r="Q635" s="17">
        <v>195623.62</v>
      </c>
      <c r="R635" s="22">
        <f>Таблица82343[[#This Row],[ПОСТУПИЛО ВЗНОСОВ ПО БАНКОВСКОЙ ВЫПИСКЕ]]-Таблица82343[[#This Row],[Оплачено пени, руб,]]</f>
        <v>186677.35</v>
      </c>
      <c r="S635" s="17">
        <f t="shared" si="10"/>
        <v>-50812.17</v>
      </c>
      <c r="T635" s="17">
        <v>3265.51</v>
      </c>
      <c r="U635" s="17">
        <v>8946.27</v>
      </c>
      <c r="V635" s="17">
        <v>0</v>
      </c>
      <c r="W635" s="17">
        <v>0</v>
      </c>
      <c r="X635" s="17">
        <v>0</v>
      </c>
      <c r="Y635" s="17">
        <v>2086813.49</v>
      </c>
      <c r="Z635" s="17">
        <v>0</v>
      </c>
      <c r="AA635" s="22">
        <v>1361612.82</v>
      </c>
      <c r="AB635" s="16">
        <v>3252802.69</v>
      </c>
      <c r="AC635" s="17">
        <v>1361612.82</v>
      </c>
      <c r="AD635" s="17">
        <v>0</v>
      </c>
      <c r="AE635" s="3"/>
      <c r="AF635" s="1" t="s">
        <v>1602</v>
      </c>
      <c r="AG635" s="1">
        <v>3252802.69</v>
      </c>
    </row>
    <row r="636" spans="2:33" ht="30">
      <c r="B636" s="2" t="s">
        <v>1802</v>
      </c>
      <c r="C636" s="1" t="s">
        <v>1603</v>
      </c>
      <c r="D636" s="1" t="s">
        <v>33</v>
      </c>
      <c r="E636" s="1" t="s">
        <v>1604</v>
      </c>
      <c r="F636" s="1" t="s">
        <v>1605</v>
      </c>
      <c r="G636" s="1" t="s">
        <v>75</v>
      </c>
      <c r="I636" s="1" t="s">
        <v>1583</v>
      </c>
      <c r="J636" s="1" t="s">
        <v>1584</v>
      </c>
      <c r="K636" s="17">
        <v>6867.5</v>
      </c>
      <c r="L636" s="17">
        <v>0</v>
      </c>
      <c r="M636" s="17">
        <v>10.039999999999999</v>
      </c>
      <c r="N636" s="17">
        <v>206848.95</v>
      </c>
      <c r="O63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206849.09999999998</v>
      </c>
      <c r="P636" s="17">
        <f>Таблица82343[[#This Row],[Начисленовзносов  расчетное]]-Таблица82343[[#This Row],[Начислено взносов по отчету УК, руб,]]</f>
        <v>0.1499999999650754</v>
      </c>
      <c r="Q636" s="17">
        <v>206453.12</v>
      </c>
      <c r="R636" s="22">
        <f>Таблица82343[[#This Row],[ПОСТУПИЛО ВЗНОСОВ ПО БАНКОВСКОЙ ВЫПИСКЕ]]-Таблица82343[[#This Row],[Оплачено пени, руб,]]</f>
        <v>205396.38999999998</v>
      </c>
      <c r="S636" s="17">
        <f t="shared" si="10"/>
        <v>7305.3900000000285</v>
      </c>
      <c r="T636" s="17">
        <v>6909.56</v>
      </c>
      <c r="U636" s="17">
        <v>1056.73</v>
      </c>
      <c r="V636" s="17">
        <v>7673.26</v>
      </c>
      <c r="W636" s="17">
        <v>0</v>
      </c>
      <c r="X636" s="17">
        <v>0</v>
      </c>
      <c r="Y636" s="17">
        <v>0</v>
      </c>
      <c r="Z636" s="17">
        <v>0</v>
      </c>
      <c r="AA636" s="22">
        <v>6345179.9299999997</v>
      </c>
      <c r="AB636" s="16">
        <v>6131053.5499999998</v>
      </c>
      <c r="AC636" s="17">
        <v>6345179.9299999997</v>
      </c>
      <c r="AD636" s="17">
        <v>0</v>
      </c>
      <c r="AE636" s="3"/>
      <c r="AF636" s="1" t="s">
        <v>1603</v>
      </c>
      <c r="AG636" s="1">
        <v>6131053.5499999998</v>
      </c>
    </row>
    <row r="637" spans="2:33" ht="30">
      <c r="B637" s="2" t="s">
        <v>1802</v>
      </c>
      <c r="C637" s="1" t="s">
        <v>1606</v>
      </c>
      <c r="D637" s="1" t="s">
        <v>33</v>
      </c>
      <c r="E637" s="1" t="s">
        <v>1604</v>
      </c>
      <c r="F637" s="1" t="s">
        <v>1605</v>
      </c>
      <c r="G637" s="1" t="s">
        <v>383</v>
      </c>
      <c r="I637" s="1" t="s">
        <v>1583</v>
      </c>
      <c r="J637" s="1" t="s">
        <v>1584</v>
      </c>
      <c r="K637" s="17">
        <v>7391.2</v>
      </c>
      <c r="L637" s="17">
        <v>0</v>
      </c>
      <c r="M637" s="17">
        <v>10.039999999999999</v>
      </c>
      <c r="N637" s="17">
        <v>222622.65</v>
      </c>
      <c r="O63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222622.94399999996</v>
      </c>
      <c r="P637" s="17">
        <f>Таблица82343[[#This Row],[Начисленовзносов  расчетное]]-Таблица82343[[#This Row],[Начислено взносов по отчету УК, руб,]]</f>
        <v>0.29399999996530823</v>
      </c>
      <c r="Q637" s="17">
        <v>268383.21999999997</v>
      </c>
      <c r="R637" s="22">
        <f>Таблица82343[[#This Row],[ПОСТУПИЛО ВЗНОСОВ ПО БАНКОВСКОЙ ВЫПИСКЕ]]-Таблица82343[[#This Row],[Оплачено пени, руб,]]</f>
        <v>259787.79999999996</v>
      </c>
      <c r="S637" s="17">
        <f t="shared" si="10"/>
        <v>-36370.559999999961</v>
      </c>
      <c r="T637" s="17">
        <v>9390.01</v>
      </c>
      <c r="U637" s="17">
        <v>8595.42</v>
      </c>
      <c r="V637" s="17">
        <v>8885.7800000000007</v>
      </c>
      <c r="W637" s="17">
        <v>0</v>
      </c>
      <c r="X637" s="17">
        <v>0</v>
      </c>
      <c r="Y637" s="17">
        <v>0</v>
      </c>
      <c r="Z637" s="17">
        <v>0</v>
      </c>
      <c r="AA637" s="22">
        <v>7374653.5599999996</v>
      </c>
      <c r="AB637" s="16">
        <v>7097384.5599999996</v>
      </c>
      <c r="AC637" s="17">
        <v>7374653.5599999996</v>
      </c>
      <c r="AD637" s="17">
        <v>0</v>
      </c>
      <c r="AE637" s="3"/>
      <c r="AF637" s="1" t="s">
        <v>1606</v>
      </c>
      <c r="AG637" s="1">
        <v>7097384.5599999996</v>
      </c>
    </row>
    <row r="638" spans="2:33" ht="30">
      <c r="B638" s="2" t="s">
        <v>1802</v>
      </c>
      <c r="C638" s="1" t="s">
        <v>1607</v>
      </c>
      <c r="D638" s="1" t="s">
        <v>33</v>
      </c>
      <c r="E638" s="1" t="s">
        <v>1604</v>
      </c>
      <c r="F638" s="1" t="s">
        <v>1605</v>
      </c>
      <c r="G638" s="1" t="s">
        <v>89</v>
      </c>
      <c r="I638" s="1" t="s">
        <v>1583</v>
      </c>
      <c r="J638" s="1" t="s">
        <v>1584</v>
      </c>
      <c r="K638" s="17">
        <v>7097.6</v>
      </c>
      <c r="L638" s="17">
        <v>0</v>
      </c>
      <c r="M638" s="17">
        <v>10.039999999999999</v>
      </c>
      <c r="N638" s="17">
        <v>213779.43</v>
      </c>
      <c r="O63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213779.712</v>
      </c>
      <c r="P638" s="17">
        <f>Таблица82343[[#This Row],[Начисленовзносов  расчетное]]-Таблица82343[[#This Row],[Начислено взносов по отчету УК, руб,]]</f>
        <v>0.28200000000651926</v>
      </c>
      <c r="Q638" s="17">
        <v>254892.43</v>
      </c>
      <c r="R638" s="22">
        <f>Таблица82343[[#This Row],[ПОСТУПИЛО ВЗНОСОВ ПО БАНКОВСКОЙ ВЫПИСКЕ]]-Таблица82343[[#This Row],[Оплачено пени, руб,]]</f>
        <v>254751.35</v>
      </c>
      <c r="S638" s="17">
        <f t="shared" si="10"/>
        <v>-29403.130000000012</v>
      </c>
      <c r="T638" s="17">
        <v>11709.87</v>
      </c>
      <c r="U638" s="17">
        <v>141.08000000000001</v>
      </c>
      <c r="V638" s="17">
        <v>8401.67</v>
      </c>
      <c r="W638" s="17">
        <v>0</v>
      </c>
      <c r="X638" s="17">
        <v>0</v>
      </c>
      <c r="Y638" s="17">
        <v>0</v>
      </c>
      <c r="Z638" s="17">
        <v>0</v>
      </c>
      <c r="AA638" s="22">
        <v>6971041.75</v>
      </c>
      <c r="AB638" s="16">
        <v>6707747.6500000004</v>
      </c>
      <c r="AC638" s="17">
        <v>6971041.75</v>
      </c>
      <c r="AD638" s="17">
        <v>0</v>
      </c>
      <c r="AE638" s="3"/>
      <c r="AF638" s="1" t="s">
        <v>1607</v>
      </c>
      <c r="AG638" s="1">
        <v>6707747.6500000004</v>
      </c>
    </row>
    <row r="639" spans="2:33" ht="30">
      <c r="B639" s="2" t="s">
        <v>1802</v>
      </c>
      <c r="C639" s="1" t="s">
        <v>1608</v>
      </c>
      <c r="D639" s="1" t="s">
        <v>33</v>
      </c>
      <c r="E639" s="1" t="s">
        <v>1604</v>
      </c>
      <c r="F639" s="1" t="s">
        <v>1605</v>
      </c>
      <c r="G639" s="1" t="s">
        <v>105</v>
      </c>
      <c r="I639" s="1" t="s">
        <v>1583</v>
      </c>
      <c r="J639" s="1" t="s">
        <v>1584</v>
      </c>
      <c r="K639" s="17">
        <v>1979.5</v>
      </c>
      <c r="L639" s="17">
        <v>0</v>
      </c>
      <c r="M639" s="17">
        <v>9.66</v>
      </c>
      <c r="N639" s="17">
        <v>57365.91</v>
      </c>
      <c r="O63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57365.91</v>
      </c>
      <c r="P639" s="17">
        <f>Таблица82343[[#This Row],[Начисленовзносов  расчетное]]-Таблица82343[[#This Row],[Начислено взносов по отчету УК, руб,]]</f>
        <v>0</v>
      </c>
      <c r="Q639" s="17">
        <v>51839.9</v>
      </c>
      <c r="R639" s="22">
        <f>Таблица82343[[#This Row],[ПОСТУПИЛО ВЗНОСОВ ПО БАНКОВСКОЙ ВЫПИСКЕ]]-Таблица82343[[#This Row],[Оплачено пени, руб,]]</f>
        <v>50819.69</v>
      </c>
      <c r="S639" s="17">
        <f t="shared" si="10"/>
        <v>9493.6900000000023</v>
      </c>
      <c r="T639" s="17">
        <v>3967.68</v>
      </c>
      <c r="U639" s="17">
        <v>1020.21</v>
      </c>
      <c r="V639" s="17">
        <v>0</v>
      </c>
      <c r="W639" s="17">
        <v>0</v>
      </c>
      <c r="X639" s="17">
        <v>0</v>
      </c>
      <c r="Y639" s="17">
        <v>0</v>
      </c>
      <c r="Z639" s="17">
        <v>0</v>
      </c>
      <c r="AA639" s="22">
        <v>1699560.52</v>
      </c>
      <c r="AB639" s="16">
        <v>1647720.62</v>
      </c>
      <c r="AC639" s="17">
        <v>1699560.52</v>
      </c>
      <c r="AD639" s="17">
        <v>0</v>
      </c>
      <c r="AE639" s="3"/>
      <c r="AF639" s="1" t="s">
        <v>1608</v>
      </c>
      <c r="AG639" s="1">
        <v>1647720.62</v>
      </c>
    </row>
    <row r="640" spans="2:33" ht="30">
      <c r="B640" s="2" t="s">
        <v>1802</v>
      </c>
      <c r="C640" s="1" t="s">
        <v>1609</v>
      </c>
      <c r="D640" s="1" t="s">
        <v>33</v>
      </c>
      <c r="E640" s="1" t="s">
        <v>1604</v>
      </c>
      <c r="F640" s="1" t="s">
        <v>1605</v>
      </c>
      <c r="G640" s="1" t="s">
        <v>62</v>
      </c>
      <c r="I640" s="1" t="s">
        <v>1583</v>
      </c>
      <c r="J640" s="1" t="s">
        <v>1584</v>
      </c>
      <c r="K640" s="17">
        <v>1981.1</v>
      </c>
      <c r="L640" s="17">
        <v>0</v>
      </c>
      <c r="M640" s="17">
        <v>9.66</v>
      </c>
      <c r="N640" s="17">
        <v>57412.26</v>
      </c>
      <c r="O64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57412.277999999991</v>
      </c>
      <c r="P640" s="17">
        <f>Таблица82343[[#This Row],[Начисленовзносов  расчетное]]-Таблица82343[[#This Row],[Начислено взносов по отчету УК, руб,]]</f>
        <v>1.7999999989115167E-2</v>
      </c>
      <c r="Q640" s="17">
        <v>61532.98</v>
      </c>
      <c r="R640" s="22">
        <f>Таблица82343[[#This Row],[ПОСТУПИЛО ВЗНОСОВ ПО БАНКОВСКОЙ ВЫПИСКЕ]]-Таблица82343[[#This Row],[Оплачено пени, руб,]]</f>
        <v>59630.33</v>
      </c>
      <c r="S640" s="17">
        <f t="shared" si="10"/>
        <v>-3928.08</v>
      </c>
      <c r="T640" s="17">
        <v>192.64</v>
      </c>
      <c r="U640" s="17">
        <v>1902.65</v>
      </c>
      <c r="V640" s="17">
        <v>0</v>
      </c>
      <c r="W640" s="17">
        <v>0</v>
      </c>
      <c r="X640" s="17">
        <v>0</v>
      </c>
      <c r="Y640" s="17">
        <v>0</v>
      </c>
      <c r="Z640" s="17">
        <v>0</v>
      </c>
      <c r="AA640" s="22">
        <v>1863894.03</v>
      </c>
      <c r="AB640" s="16">
        <v>1802361.05</v>
      </c>
      <c r="AC640" s="17">
        <v>1863894.03</v>
      </c>
      <c r="AD640" s="17">
        <v>0</v>
      </c>
      <c r="AE640" s="3"/>
      <c r="AF640" s="1" t="s">
        <v>1609</v>
      </c>
      <c r="AG640" s="1">
        <v>1802361.05</v>
      </c>
    </row>
    <row r="641" spans="2:33" ht="30">
      <c r="B641" s="2" t="s">
        <v>1802</v>
      </c>
      <c r="C641" s="1" t="s">
        <v>1610</v>
      </c>
      <c r="D641" s="1" t="s">
        <v>33</v>
      </c>
      <c r="E641" s="1" t="s">
        <v>1604</v>
      </c>
      <c r="F641" s="1" t="s">
        <v>1605</v>
      </c>
      <c r="G641" s="1" t="s">
        <v>335</v>
      </c>
      <c r="I641" s="1" t="s">
        <v>1583</v>
      </c>
      <c r="J641" s="1" t="s">
        <v>1584</v>
      </c>
      <c r="K641" s="17">
        <v>1973.1</v>
      </c>
      <c r="L641" s="17">
        <v>0</v>
      </c>
      <c r="M641" s="17">
        <v>9.66</v>
      </c>
      <c r="N641" s="17">
        <v>57180.54</v>
      </c>
      <c r="O64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57180.437999999995</v>
      </c>
      <c r="P641" s="17">
        <f>Таблица82343[[#This Row],[Начисленовзносов  расчетное]]-Таблица82343[[#This Row],[Начислено взносов по отчету УК, руб,]]</f>
        <v>-0.10200000000622822</v>
      </c>
      <c r="Q641" s="17">
        <v>61201.65</v>
      </c>
      <c r="R641" s="22">
        <f>Таблица82343[[#This Row],[ПОСТУПИЛО ВЗНОСОВ ПО БАНКОВСКОЙ ВЫПИСКЕ]]-Таблица82343[[#This Row],[Оплачено пени, руб,]]</f>
        <v>60768.87</v>
      </c>
      <c r="S641" s="17">
        <f t="shared" si="10"/>
        <v>-3619.7500000000018</v>
      </c>
      <c r="T641" s="17">
        <v>401.36</v>
      </c>
      <c r="U641" s="17">
        <v>432.78</v>
      </c>
      <c r="V641" s="17">
        <v>0</v>
      </c>
      <c r="W641" s="17">
        <v>0</v>
      </c>
      <c r="X641" s="17">
        <v>0</v>
      </c>
      <c r="Y641" s="17">
        <v>0</v>
      </c>
      <c r="Z641" s="17">
        <v>0</v>
      </c>
      <c r="AA641" s="22">
        <v>1559193.99</v>
      </c>
      <c r="AB641" s="16">
        <v>1497992.34</v>
      </c>
      <c r="AC641" s="17">
        <v>1559193.99</v>
      </c>
      <c r="AD641" s="17">
        <v>0</v>
      </c>
      <c r="AE641" s="3"/>
      <c r="AF641" s="1" t="s">
        <v>1610</v>
      </c>
      <c r="AG641" s="1">
        <v>1497992.34</v>
      </c>
    </row>
    <row r="642" spans="2:33" ht="30">
      <c r="B642" s="2" t="s">
        <v>1802</v>
      </c>
      <c r="C642" s="1" t="s">
        <v>1611</v>
      </c>
      <c r="D642" s="1" t="s">
        <v>1612</v>
      </c>
      <c r="E642" s="1" t="s">
        <v>1613</v>
      </c>
      <c r="F642" s="1" t="s">
        <v>1614</v>
      </c>
      <c r="G642" s="1" t="s">
        <v>218</v>
      </c>
      <c r="I642" s="1" t="s">
        <v>1615</v>
      </c>
      <c r="J642" s="1" t="s">
        <v>1616</v>
      </c>
      <c r="K642" s="17">
        <v>862.8</v>
      </c>
      <c r="L642" s="17">
        <v>0</v>
      </c>
      <c r="M642" s="17">
        <v>10.039999999999999</v>
      </c>
      <c r="N642" s="17">
        <v>25987.54</v>
      </c>
      <c r="O64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25987.535999999993</v>
      </c>
      <c r="P642" s="17">
        <f>Таблица82343[[#This Row],[Начисленовзносов  расчетное]]-Таблица82343[[#This Row],[Начислено взносов по отчету УК, руб,]]</f>
        <v>-4.0000000080908649E-3</v>
      </c>
      <c r="Q642" s="17">
        <v>18885.009999999998</v>
      </c>
      <c r="R642" s="22">
        <f>Таблица82343[[#This Row],[ПОСТУПИЛО ВЗНОСОВ ПО БАНКОВСКОЙ ВЫПИСКЕ]]-Таблица82343[[#This Row],[Оплачено пени, руб,]]</f>
        <v>18885.009999999998</v>
      </c>
      <c r="S642" s="17">
        <f t="shared" si="10"/>
        <v>7102.5300000000025</v>
      </c>
      <c r="T642" s="17">
        <v>0</v>
      </c>
      <c r="U642" s="17">
        <v>0</v>
      </c>
      <c r="V642" s="17">
        <v>0</v>
      </c>
      <c r="W642" s="17">
        <v>0</v>
      </c>
      <c r="X642" s="17">
        <v>0</v>
      </c>
      <c r="Y642" s="17">
        <v>0</v>
      </c>
      <c r="Z642" s="17">
        <v>0</v>
      </c>
      <c r="AA642" s="22">
        <v>667815.07999999996</v>
      </c>
      <c r="AB642" s="16">
        <v>648930.06999999995</v>
      </c>
      <c r="AC642" s="17">
        <v>667815.07999999996</v>
      </c>
      <c r="AD642" s="17">
        <v>0</v>
      </c>
      <c r="AE642" s="3"/>
      <c r="AF642" s="1" t="s">
        <v>1611</v>
      </c>
      <c r="AG642" s="1">
        <v>648930.06999999995</v>
      </c>
    </row>
    <row r="643" spans="2:33" ht="30">
      <c r="B643" s="2" t="s">
        <v>1802</v>
      </c>
      <c r="C643" s="1" t="s">
        <v>1617</v>
      </c>
      <c r="D643" s="1" t="s">
        <v>1612</v>
      </c>
      <c r="E643" s="1" t="s">
        <v>1618</v>
      </c>
      <c r="F643" s="1" t="s">
        <v>1619</v>
      </c>
      <c r="G643" s="1" t="s">
        <v>465</v>
      </c>
      <c r="I643" s="1" t="s">
        <v>1615</v>
      </c>
      <c r="J643" s="1" t="s">
        <v>1616</v>
      </c>
      <c r="K643" s="17">
        <v>718.5</v>
      </c>
      <c r="L643" s="17">
        <v>0</v>
      </c>
      <c r="M643" s="17">
        <v>10.039999999999999</v>
      </c>
      <c r="N643" s="17">
        <v>21641.22</v>
      </c>
      <c r="O64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21641.219999999998</v>
      </c>
      <c r="P643" s="17">
        <f>Таблица82343[[#This Row],[Начисленовзносов  расчетное]]-Таблица82343[[#This Row],[Начислено взносов по отчету УК, руб,]]</f>
        <v>0</v>
      </c>
      <c r="Q643" s="17">
        <v>18446.18</v>
      </c>
      <c r="R643" s="22">
        <f>Таблица82343[[#This Row],[ПОСТУПИЛО ВЗНОСОВ ПО БАНКОВСКОЙ ВЫПИСКЕ]]-Таблица82343[[#This Row],[Оплачено пени, руб,]]</f>
        <v>18446.18</v>
      </c>
      <c r="S643" s="17">
        <f t="shared" si="10"/>
        <v>3195.0400000000009</v>
      </c>
      <c r="T643" s="17">
        <v>0</v>
      </c>
      <c r="U643" s="17">
        <v>0</v>
      </c>
      <c r="V643" s="17">
        <v>0</v>
      </c>
      <c r="W643" s="17">
        <v>0</v>
      </c>
      <c r="X643" s="17">
        <v>0</v>
      </c>
      <c r="Y643" s="17">
        <v>0</v>
      </c>
      <c r="Z643" s="17">
        <v>0</v>
      </c>
      <c r="AA643" s="22">
        <v>661657.85000000009</v>
      </c>
      <c r="AB643" s="16">
        <v>643211.67000000004</v>
      </c>
      <c r="AC643" s="17">
        <v>661657.85</v>
      </c>
      <c r="AD643" s="17">
        <v>0</v>
      </c>
      <c r="AE643" s="3"/>
      <c r="AF643" s="1" t="s">
        <v>1617</v>
      </c>
      <c r="AG643" s="1">
        <v>643211.67000000004</v>
      </c>
    </row>
    <row r="644" spans="2:33" s="14" customFormat="1" ht="75">
      <c r="B644" s="15" t="s">
        <v>1802</v>
      </c>
      <c r="C644" s="14" t="s">
        <v>1620</v>
      </c>
      <c r="D644" s="14" t="s">
        <v>1612</v>
      </c>
      <c r="E644" s="14" t="s">
        <v>1618</v>
      </c>
      <c r="F644" s="14" t="s">
        <v>1619</v>
      </c>
      <c r="G644" s="14" t="s">
        <v>115</v>
      </c>
      <c r="I644" s="14" t="s">
        <v>1621</v>
      </c>
      <c r="J644" s="14" t="s">
        <v>1616</v>
      </c>
      <c r="K644" s="16">
        <v>293.5</v>
      </c>
      <c r="L644" s="16">
        <v>0</v>
      </c>
      <c r="M644" s="16">
        <v>10.039999999999999</v>
      </c>
      <c r="N644" s="16" t="s">
        <v>96</v>
      </c>
      <c r="O644" s="16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8840.2199999999993</v>
      </c>
      <c r="P644" s="17" t="s">
        <v>96</v>
      </c>
      <c r="Q644" s="16">
        <v>6783.08</v>
      </c>
      <c r="R644" s="16">
        <f>Таблица82343[[#This Row],[ПОСТУПИЛО ВЗНОСОВ ПО БАНКОВСКОЙ ВЫПИСКЕ]]-Таблица82343[[#This Row],[Оплачено пени, руб,]]</f>
        <v>6783.08</v>
      </c>
      <c r="S644" s="17" t="s">
        <v>1807</v>
      </c>
      <c r="T644" s="16">
        <v>0</v>
      </c>
      <c r="U644" s="16">
        <v>0</v>
      </c>
      <c r="V644" s="16">
        <v>0</v>
      </c>
      <c r="W644" s="16">
        <v>0</v>
      </c>
      <c r="X644" s="16">
        <v>0</v>
      </c>
      <c r="Y644" s="16">
        <v>0</v>
      </c>
      <c r="Z644" s="16">
        <v>0</v>
      </c>
      <c r="AA644" s="16">
        <v>259215.38999999998</v>
      </c>
      <c r="AB644" s="16">
        <v>252432.31</v>
      </c>
      <c r="AC644" s="16">
        <v>259215.39</v>
      </c>
      <c r="AD644" s="16">
        <v>0</v>
      </c>
      <c r="AE644" s="24" t="s">
        <v>1622</v>
      </c>
      <c r="AF644" s="1" t="s">
        <v>1620</v>
      </c>
      <c r="AG644" s="1">
        <v>252432.31</v>
      </c>
    </row>
    <row r="645" spans="2:33" ht="30">
      <c r="B645" s="2" t="s">
        <v>1802</v>
      </c>
      <c r="C645" s="1" t="s">
        <v>1623</v>
      </c>
      <c r="D645" s="1" t="s">
        <v>443</v>
      </c>
      <c r="E645" s="1" t="s">
        <v>1162</v>
      </c>
      <c r="F645" s="1" t="s">
        <v>1163</v>
      </c>
      <c r="G645" s="1" t="s">
        <v>502</v>
      </c>
      <c r="I645" s="1" t="s">
        <v>1624</v>
      </c>
      <c r="J645" s="1">
        <v>2452047537</v>
      </c>
      <c r="K645" s="17">
        <v>4436.3999999999996</v>
      </c>
      <c r="L645" s="17">
        <v>0</v>
      </c>
      <c r="M645" s="17">
        <v>9.66</v>
      </c>
      <c r="N645" s="17">
        <f>42854.66+85711.24</f>
        <v>128565.90000000001</v>
      </c>
      <c r="O64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128566.87199999999</v>
      </c>
      <c r="P645" s="17">
        <f>Таблица82343[[#This Row],[Начисленовзносов  расчетное]]-Таблица82343[[#This Row],[Начислено взносов по отчету УК, руб,]]</f>
        <v>0.97199999997974373</v>
      </c>
      <c r="Q645" s="17">
        <v>91890.61</v>
      </c>
      <c r="R645" s="22">
        <f>Таблица82343[[#This Row],[ПОСТУПИЛО ВЗНОСОВ ПО БАНКОВСКОЙ ВЫПИСКЕ]]-Таблица82343[[#This Row],[Оплачено пени, руб,]]</f>
        <v>91435.58</v>
      </c>
      <c r="S645" s="17">
        <f t="shared" si="10"/>
        <v>37043.530000000006</v>
      </c>
      <c r="T645" s="17">
        <v>368.24</v>
      </c>
      <c r="U645" s="17">
        <v>455.03</v>
      </c>
      <c r="V645" s="17">
        <v>0</v>
      </c>
      <c r="W645" s="17">
        <v>0</v>
      </c>
      <c r="X645" s="17">
        <v>0</v>
      </c>
      <c r="Y645" s="17">
        <v>0</v>
      </c>
      <c r="Z645" s="17">
        <v>0</v>
      </c>
      <c r="AA645" s="22">
        <v>4096234.38</v>
      </c>
      <c r="AB645" s="16">
        <v>4004343.77</v>
      </c>
      <c r="AC645" s="17">
        <v>4096234.38</v>
      </c>
      <c r="AD645" s="17">
        <v>0</v>
      </c>
      <c r="AE645" s="3" t="s">
        <v>1828</v>
      </c>
      <c r="AF645" s="1" t="s">
        <v>1623</v>
      </c>
      <c r="AG645" s="1">
        <v>4004343.77</v>
      </c>
    </row>
    <row r="646" spans="2:33" ht="30">
      <c r="B646" s="2" t="s">
        <v>1802</v>
      </c>
      <c r="C646" s="1" t="s">
        <v>1625</v>
      </c>
      <c r="D646" s="1" t="s">
        <v>443</v>
      </c>
      <c r="E646" s="1" t="s">
        <v>444</v>
      </c>
      <c r="F646" s="1" t="s">
        <v>445</v>
      </c>
      <c r="G646" s="1" t="s">
        <v>329</v>
      </c>
      <c r="I646" s="1" t="s">
        <v>1626</v>
      </c>
      <c r="J646" s="1" t="s">
        <v>1627</v>
      </c>
      <c r="K646" s="17">
        <v>6502.1</v>
      </c>
      <c r="L646" s="17">
        <v>0</v>
      </c>
      <c r="M646" s="17">
        <v>9.66</v>
      </c>
      <c r="N646" s="17">
        <v>188430.9</v>
      </c>
      <c r="O64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188430.85800000004</v>
      </c>
      <c r="P646" s="17">
        <f>Таблица82343[[#This Row],[Начисленовзносов  расчетное]]-Таблица82343[[#This Row],[Начислено взносов по отчету УК, руб,]]</f>
        <v>-4.1999999957624823E-2</v>
      </c>
      <c r="Q646" s="17">
        <v>180788.71</v>
      </c>
      <c r="R646" s="22">
        <f>Таблица82343[[#This Row],[ПОСТУПИЛО ВЗНОСОВ ПО БАНКОВСКОЙ ВЫПИСКЕ]]-Таблица82343[[#This Row],[Оплачено пени, руб,]]</f>
        <v>179566.27</v>
      </c>
      <c r="S646" s="17">
        <f t="shared" si="10"/>
        <v>8391.8700000000044</v>
      </c>
      <c r="T646" s="17">
        <v>749.68</v>
      </c>
      <c r="U646" s="17">
        <v>1222.44</v>
      </c>
      <c r="V646" s="17">
        <v>7498.02</v>
      </c>
      <c r="W646" s="17">
        <v>0</v>
      </c>
      <c r="X646" s="17">
        <v>0</v>
      </c>
      <c r="Y646" s="17">
        <v>0</v>
      </c>
      <c r="Z646" s="17">
        <v>0</v>
      </c>
      <c r="AA646" s="22">
        <v>6189422.3399999999</v>
      </c>
      <c r="AB646" s="16">
        <v>6001135.6100000003</v>
      </c>
      <c r="AC646" s="17">
        <v>6189422.3399999999</v>
      </c>
      <c r="AD646" s="17">
        <v>0</v>
      </c>
      <c r="AE646" s="3"/>
      <c r="AF646" s="1" t="s">
        <v>1625</v>
      </c>
      <c r="AG646" s="1">
        <v>6001135.6100000003</v>
      </c>
    </row>
    <row r="647" spans="2:33" ht="45">
      <c r="B647" s="2" t="s">
        <v>1802</v>
      </c>
      <c r="C647" s="1" t="s">
        <v>1628</v>
      </c>
      <c r="D647" s="1" t="s">
        <v>1629</v>
      </c>
      <c r="E647" s="1" t="s">
        <v>1630</v>
      </c>
      <c r="F647" s="1" t="s">
        <v>1631</v>
      </c>
      <c r="G647" s="1" t="s">
        <v>383</v>
      </c>
      <c r="I647" s="1" t="s">
        <v>1632</v>
      </c>
      <c r="J647" s="1" t="s">
        <v>1633</v>
      </c>
      <c r="K647" s="17">
        <v>479.8</v>
      </c>
      <c r="L647" s="17">
        <v>0</v>
      </c>
      <c r="M647" s="17">
        <v>11.45</v>
      </c>
      <c r="N647" s="17" t="s">
        <v>96</v>
      </c>
      <c r="O64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16481.13</v>
      </c>
      <c r="P647" s="17" t="s">
        <v>96</v>
      </c>
      <c r="Q647" s="17">
        <v>17607.669999999998</v>
      </c>
      <c r="R647" s="22">
        <f>Таблица82343[[#This Row],[ПОСТУПИЛО ВЗНОСОВ ПО БАНКОВСКОЙ ВЫПИСКЕ]]-Таблица82343[[#This Row],[Оплачено пени, руб,]]</f>
        <v>17607.669999999998</v>
      </c>
      <c r="S647" s="17" t="s">
        <v>1807</v>
      </c>
      <c r="T647" s="17">
        <v>0</v>
      </c>
      <c r="U647" s="17">
        <v>0</v>
      </c>
      <c r="V647" s="17">
        <v>0</v>
      </c>
      <c r="W647" s="17">
        <v>0</v>
      </c>
      <c r="X647" s="17">
        <v>0</v>
      </c>
      <c r="Y647" s="17">
        <v>0</v>
      </c>
      <c r="Z647" s="17">
        <v>0</v>
      </c>
      <c r="AA647" s="22">
        <v>558143.18000000005</v>
      </c>
      <c r="AB647" s="16">
        <v>540535.51</v>
      </c>
      <c r="AC647" s="17">
        <v>558143.18000000005</v>
      </c>
      <c r="AD647" s="17">
        <v>0</v>
      </c>
      <c r="AE647" s="3"/>
      <c r="AF647" s="1" t="s">
        <v>1628</v>
      </c>
      <c r="AG647" s="1">
        <v>540535.51</v>
      </c>
    </row>
    <row r="648" spans="2:33" ht="45">
      <c r="B648" s="2" t="s">
        <v>1802</v>
      </c>
      <c r="C648" s="1" t="s">
        <v>1634</v>
      </c>
      <c r="D648" s="1" t="s">
        <v>1629</v>
      </c>
      <c r="E648" s="1" t="s">
        <v>715</v>
      </c>
      <c r="F648" s="1" t="s">
        <v>1635</v>
      </c>
      <c r="G648" s="1" t="s">
        <v>75</v>
      </c>
      <c r="I648" s="1" t="s">
        <v>1632</v>
      </c>
      <c r="J648" s="1" t="s">
        <v>1633</v>
      </c>
      <c r="K648" s="17">
        <v>721.1</v>
      </c>
      <c r="L648" s="17">
        <v>0</v>
      </c>
      <c r="M648" s="17">
        <v>11.45</v>
      </c>
      <c r="N648" s="17" t="s">
        <v>96</v>
      </c>
      <c r="O64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24769.785</v>
      </c>
      <c r="P648" s="17" t="s">
        <v>96</v>
      </c>
      <c r="Q648" s="17">
        <v>42039.62</v>
      </c>
      <c r="R648" s="22">
        <f>Таблица82343[[#This Row],[ПОСТУПИЛО ВЗНОСОВ ПО БАНКОВСКОЙ ВЫПИСКЕ]]-Таблица82343[[#This Row],[Оплачено пени, руб,]]</f>
        <v>42039.62</v>
      </c>
      <c r="S648" s="17" t="s">
        <v>1807</v>
      </c>
      <c r="T648" s="17">
        <v>0</v>
      </c>
      <c r="U648" s="17">
        <v>0</v>
      </c>
      <c r="V648" s="17">
        <v>0</v>
      </c>
      <c r="W648" s="17">
        <v>0</v>
      </c>
      <c r="X648" s="17">
        <v>0</v>
      </c>
      <c r="Y648" s="17">
        <v>0</v>
      </c>
      <c r="Z648" s="17">
        <v>0</v>
      </c>
      <c r="AA648" s="22">
        <v>814311.02</v>
      </c>
      <c r="AB648" s="16">
        <v>772271.4</v>
      </c>
      <c r="AC648" s="17">
        <v>814311.02</v>
      </c>
      <c r="AD648" s="17">
        <v>0</v>
      </c>
      <c r="AE648" s="3"/>
      <c r="AF648" s="1" t="s">
        <v>1634</v>
      </c>
      <c r="AG648" s="1">
        <v>772271.4</v>
      </c>
    </row>
    <row r="649" spans="2:33" ht="30">
      <c r="B649" s="2" t="s">
        <v>1802</v>
      </c>
      <c r="C649" s="1" t="s">
        <v>1636</v>
      </c>
      <c r="D649" s="1" t="s">
        <v>33</v>
      </c>
      <c r="E649" s="1" t="s">
        <v>613</v>
      </c>
      <c r="F649" s="1" t="s">
        <v>614</v>
      </c>
      <c r="G649" s="1" t="s">
        <v>745</v>
      </c>
      <c r="I649" s="1" t="s">
        <v>1829</v>
      </c>
      <c r="J649" s="1" t="s">
        <v>1637</v>
      </c>
      <c r="K649" s="17">
        <v>5951.1</v>
      </c>
      <c r="L649" s="17">
        <v>586.1</v>
      </c>
      <c r="M649" s="17">
        <v>10.039999999999999</v>
      </c>
      <c r="N649" s="44">
        <v>196900.35</v>
      </c>
      <c r="O64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196900.46400000001</v>
      </c>
      <c r="P649" s="17">
        <f>Таблица82343[[#This Row],[Начисленовзносов  расчетное]]-Таблица82343[[#This Row],[Начислено взносов по отчету УК, руб,]]</f>
        <v>0.11400000000139698</v>
      </c>
      <c r="Q649" s="17">
        <v>216774.19</v>
      </c>
      <c r="R649" s="22">
        <f>Таблица82343[[#This Row],[ПОСТУПИЛО ВЗНОСОВ ПО БАНКОВСКОЙ ВЫПИСКЕ]]-Таблица82343[[#This Row],[Оплачено пени, руб,]]</f>
        <v>214759.36000000002</v>
      </c>
      <c r="S649" s="17">
        <f t="shared" si="10"/>
        <v>-18428.62000000001</v>
      </c>
      <c r="T649" s="44">
        <v>1445.22</v>
      </c>
      <c r="U649" s="47">
        <v>2014.83</v>
      </c>
      <c r="V649" s="17">
        <v>0</v>
      </c>
      <c r="W649" s="17">
        <v>0</v>
      </c>
      <c r="X649" s="17">
        <v>0</v>
      </c>
      <c r="Y649" s="17">
        <v>0</v>
      </c>
      <c r="Z649" s="17">
        <v>0</v>
      </c>
      <c r="AA649" s="22">
        <v>1160389.3999999999</v>
      </c>
      <c r="AB649" s="16">
        <v>943615.21</v>
      </c>
      <c r="AC649" s="17">
        <v>1160389.3999999999</v>
      </c>
      <c r="AD649" s="17">
        <v>0</v>
      </c>
      <c r="AE649" s="3"/>
      <c r="AF649" s="1" t="s">
        <v>1636</v>
      </c>
      <c r="AG649" s="1">
        <v>943615.21</v>
      </c>
    </row>
    <row r="650" spans="2:33" ht="30">
      <c r="B650" s="2" t="s">
        <v>1802</v>
      </c>
      <c r="C650" s="52" t="s">
        <v>1638</v>
      </c>
      <c r="D650" s="1" t="s">
        <v>827</v>
      </c>
      <c r="E650" s="1" t="s">
        <v>1639</v>
      </c>
      <c r="F650" s="1" t="s">
        <v>1640</v>
      </c>
      <c r="G650" s="1" t="s">
        <v>188</v>
      </c>
      <c r="I650" s="1" t="s">
        <v>1641</v>
      </c>
      <c r="J650" s="1">
        <v>2458013333</v>
      </c>
      <c r="K650" s="17">
        <v>4782.3</v>
      </c>
      <c r="L650" s="17">
        <v>87.8</v>
      </c>
      <c r="M650" s="17">
        <v>9.66</v>
      </c>
      <c r="N650" s="17">
        <v>141135.5</v>
      </c>
      <c r="O65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141135.49800000002</v>
      </c>
      <c r="P650" s="17">
        <f>Таблица82343[[#This Row],[Начисленовзносов  расчетное]]-Таблица82343[[#This Row],[Начислено взносов по отчету УК, руб,]]</f>
        <v>-1.9999999785795808E-3</v>
      </c>
      <c r="Q650" s="17">
        <v>293371.75</v>
      </c>
      <c r="R650" s="22">
        <f>Таблица82343[[#This Row],[ПОСТУПИЛО ВЗНОСОВ ПО БАНКОВСКОЙ ВЫПИСКЕ]]-Таблица82343[[#This Row],[Оплачено пени, руб,]]</f>
        <v>292612.40000000002</v>
      </c>
      <c r="S650" s="17">
        <f t="shared" si="10"/>
        <v>-143440.82000000004</v>
      </c>
      <c r="T650" s="17">
        <v>8795.43</v>
      </c>
      <c r="U650" s="17">
        <v>759.35</v>
      </c>
      <c r="V650" s="17">
        <v>0</v>
      </c>
      <c r="W650" s="17">
        <v>0</v>
      </c>
      <c r="X650" s="17">
        <v>0</v>
      </c>
      <c r="Y650" s="17">
        <v>0</v>
      </c>
      <c r="Z650" s="17">
        <v>0</v>
      </c>
      <c r="AA650" s="22">
        <v>4687173.83</v>
      </c>
      <c r="AB650" s="16">
        <v>4393802.08</v>
      </c>
      <c r="AC650" s="17">
        <v>4687173.83</v>
      </c>
      <c r="AD650" s="17">
        <v>0</v>
      </c>
      <c r="AE650" s="3"/>
      <c r="AF650" s="1" t="s">
        <v>1638</v>
      </c>
      <c r="AG650" s="1">
        <v>4393802.08</v>
      </c>
    </row>
    <row r="651" spans="2:33" ht="30">
      <c r="B651" s="2" t="s">
        <v>1802</v>
      </c>
      <c r="C651" s="1" t="s">
        <v>1643</v>
      </c>
      <c r="D651" s="1" t="s">
        <v>827</v>
      </c>
      <c r="E651" s="1" t="s">
        <v>1639</v>
      </c>
      <c r="F651" s="1" t="s">
        <v>1640</v>
      </c>
      <c r="G651" s="1" t="s">
        <v>728</v>
      </c>
      <c r="I651" s="1" t="s">
        <v>830</v>
      </c>
      <c r="J651" s="1">
        <v>2458013333</v>
      </c>
      <c r="K651" s="31">
        <v>4375.8999999999996</v>
      </c>
      <c r="L651" s="31">
        <v>70.099999999999994</v>
      </c>
      <c r="M651" s="31">
        <v>9.66</v>
      </c>
      <c r="N651" s="17">
        <v>128845.29</v>
      </c>
      <c r="O65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128845.08</v>
      </c>
      <c r="P651" s="17">
        <f>Таблица82343[[#This Row],[Начисленовзносов  расчетное]]-Таблица82343[[#This Row],[Начислено взносов по отчету УК, руб,]]</f>
        <v>-0.20999999999185093</v>
      </c>
      <c r="Q651" s="17">
        <v>269355.7</v>
      </c>
      <c r="R651" s="22">
        <f>Таблица82343[[#This Row],[ПОСТУПИЛО ВЗНОСОВ ПО БАНКОВСКОЙ ВЫПИСКЕ]]-Таблица82343[[#This Row],[Оплачено пени, руб,]]</f>
        <v>268080.57</v>
      </c>
      <c r="S651" s="17">
        <f t="shared" si="10"/>
        <v>-125161.32000000004</v>
      </c>
      <c r="T651" s="17">
        <v>15349.09</v>
      </c>
      <c r="U651" s="17">
        <v>1275.1300000000001</v>
      </c>
      <c r="V651" s="17">
        <v>0</v>
      </c>
      <c r="W651" s="17">
        <v>0</v>
      </c>
      <c r="X651" s="17">
        <v>0</v>
      </c>
      <c r="Y651" s="17">
        <v>0</v>
      </c>
      <c r="Z651" s="17">
        <v>0</v>
      </c>
      <c r="AA651" s="22">
        <v>4266117.3600000003</v>
      </c>
      <c r="AB651" s="16">
        <v>3996761.66</v>
      </c>
      <c r="AC651" s="17">
        <v>4266117.3600000003</v>
      </c>
      <c r="AD651" s="17">
        <v>0</v>
      </c>
      <c r="AE651" s="3"/>
      <c r="AF651" s="1" t="s">
        <v>1643</v>
      </c>
      <c r="AG651" s="1">
        <v>3996761.66</v>
      </c>
    </row>
    <row r="652" spans="2:33" ht="30">
      <c r="B652" s="2" t="s">
        <v>1802</v>
      </c>
      <c r="C652" s="1" t="s">
        <v>1644</v>
      </c>
      <c r="D652" s="1" t="s">
        <v>827</v>
      </c>
      <c r="E652" s="1" t="s">
        <v>1639</v>
      </c>
      <c r="F652" s="1" t="s">
        <v>1640</v>
      </c>
      <c r="G652" s="1" t="s">
        <v>339</v>
      </c>
      <c r="I652" s="1" t="s">
        <v>830</v>
      </c>
      <c r="J652" s="1">
        <v>2458013333</v>
      </c>
      <c r="K652" s="17">
        <v>4421.1000000000004</v>
      </c>
      <c r="L652" s="17">
        <v>0</v>
      </c>
      <c r="M652" s="17">
        <v>9.66</v>
      </c>
      <c r="N652" s="17">
        <v>128123.55</v>
      </c>
      <c r="O65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128123.47800000002</v>
      </c>
      <c r="P652" s="17">
        <f>Таблица82343[[#This Row],[Начисленовзносов  расчетное]]-Таблица82343[[#This Row],[Начислено взносов по отчету УК, руб,]]</f>
        <v>-7.19999999855645E-2</v>
      </c>
      <c r="Q652" s="17">
        <v>260455.88</v>
      </c>
      <c r="R652" s="22">
        <f>Таблица82343[[#This Row],[ПОСТУПИЛО ВЗНОСОВ ПО БАНКОВСКОЙ ВЫПИСКЕ]]-Таблица82343[[#This Row],[Оплачено пени, руб,]]</f>
        <v>259421.56</v>
      </c>
      <c r="S652" s="17">
        <f t="shared" si="10"/>
        <v>-126149.96000000002</v>
      </c>
      <c r="T652" s="17">
        <v>6182.37</v>
      </c>
      <c r="U652" s="17">
        <v>1034.32</v>
      </c>
      <c r="V652" s="17">
        <v>0</v>
      </c>
      <c r="W652" s="17">
        <v>0</v>
      </c>
      <c r="X652" s="17">
        <v>0</v>
      </c>
      <c r="Y652" s="17">
        <v>0</v>
      </c>
      <c r="Z652" s="17">
        <v>0</v>
      </c>
      <c r="AA652" s="22">
        <v>4224342.71</v>
      </c>
      <c r="AB652" s="16">
        <v>3963886.83</v>
      </c>
      <c r="AC652" s="17">
        <v>4224342.71</v>
      </c>
      <c r="AD652" s="17">
        <v>0</v>
      </c>
      <c r="AE652" s="3"/>
      <c r="AF652" s="1" t="s">
        <v>1644</v>
      </c>
      <c r="AG652" s="1">
        <v>3963886.83</v>
      </c>
    </row>
    <row r="653" spans="2:33" ht="30">
      <c r="B653" s="2" t="s">
        <v>1802</v>
      </c>
      <c r="C653" s="1" t="s">
        <v>1645</v>
      </c>
      <c r="D653" s="1" t="s">
        <v>827</v>
      </c>
      <c r="E653" s="1" t="s">
        <v>1183</v>
      </c>
      <c r="F653" s="1" t="s">
        <v>1179</v>
      </c>
      <c r="G653" s="1" t="s">
        <v>339</v>
      </c>
      <c r="I653" s="1" t="s">
        <v>830</v>
      </c>
      <c r="J653" s="1">
        <v>2458013333</v>
      </c>
      <c r="K653" s="17">
        <v>7624.7</v>
      </c>
      <c r="L653" s="17">
        <v>1769.6</v>
      </c>
      <c r="M653" s="17">
        <v>10.039999999999999</v>
      </c>
      <c r="N653" s="17">
        <v>282942.15000000002</v>
      </c>
      <c r="O65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282956.31599999993</v>
      </c>
      <c r="P653" s="17">
        <f>Таблица82343[[#This Row],[Начисленовзносов  расчетное]]-Таблица82343[[#This Row],[Начислено взносов по отчету УК, руб,]]</f>
        <v>14.165999999910127</v>
      </c>
      <c r="Q653" s="17">
        <v>549224.26</v>
      </c>
      <c r="R653" s="22">
        <f>Таблица82343[[#This Row],[ПОСТУПИЛО ВЗНОСОВ ПО БАНКОВСКОЙ ВЫПИСКЕ]]-Таблица82343[[#This Row],[Оплачено пени, руб,]]</f>
        <v>548175.63</v>
      </c>
      <c r="S653" s="17">
        <f t="shared" si="10"/>
        <v>-272384.18</v>
      </c>
      <c r="T653" s="17">
        <v>-6102.07</v>
      </c>
      <c r="U653" s="17">
        <v>1048.6300000000001</v>
      </c>
      <c r="V653" s="17">
        <v>0</v>
      </c>
      <c r="W653" s="17">
        <v>0</v>
      </c>
      <c r="X653" s="17">
        <v>0</v>
      </c>
      <c r="Y653" s="17">
        <v>0</v>
      </c>
      <c r="Z653" s="17">
        <v>0</v>
      </c>
      <c r="AA653" s="22">
        <v>7777817.1499999994</v>
      </c>
      <c r="AB653" s="16">
        <v>7228592.8899999997</v>
      </c>
      <c r="AC653" s="17">
        <v>7777817.1500000004</v>
      </c>
      <c r="AD653" s="17">
        <v>0</v>
      </c>
      <c r="AE653" s="3"/>
      <c r="AF653" s="1" t="s">
        <v>1645</v>
      </c>
      <c r="AG653" s="1">
        <v>7228592.8899999997</v>
      </c>
    </row>
    <row r="654" spans="2:33" ht="30">
      <c r="B654" s="2" t="s">
        <v>1802</v>
      </c>
      <c r="C654" s="1" t="s">
        <v>1646</v>
      </c>
      <c r="D654" s="1" t="s">
        <v>827</v>
      </c>
      <c r="E654" s="1" t="s">
        <v>1183</v>
      </c>
      <c r="F654" s="1" t="s">
        <v>1179</v>
      </c>
      <c r="G654" s="1" t="s">
        <v>1052</v>
      </c>
      <c r="I654" s="1" t="s">
        <v>830</v>
      </c>
      <c r="J654" s="1">
        <v>2458013333</v>
      </c>
      <c r="K654" s="17">
        <v>4056.2</v>
      </c>
      <c r="L654" s="17">
        <v>38.6</v>
      </c>
      <c r="M654" s="17">
        <v>9.66</v>
      </c>
      <c r="N654" s="17">
        <v>118667.19</v>
      </c>
      <c r="O65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118667.304</v>
      </c>
      <c r="P654" s="17">
        <f>Таблица82343[[#This Row],[Начисленовзносов  расчетное]]-Таблица82343[[#This Row],[Начислено взносов по отчету УК, руб,]]</f>
        <v>0.11400000000139698</v>
      </c>
      <c r="Q654" s="17">
        <v>237184.04</v>
      </c>
      <c r="R654" s="22">
        <f>Таблица82343[[#This Row],[ПОСТУПИЛО ВЗНОСОВ ПО БАНКОВСКОЙ ВЫПИСКЕ]]-Таблица82343[[#This Row],[Оплачено пени, руб,]]</f>
        <v>236870.63</v>
      </c>
      <c r="S654" s="17">
        <f t="shared" ref="S654:S677" si="11">N654-R654+T654-U654</f>
        <v>-116415.61</v>
      </c>
      <c r="T654" s="17">
        <v>2101.2399999999998</v>
      </c>
      <c r="U654" s="17">
        <v>313.41000000000003</v>
      </c>
      <c r="V654" s="17">
        <v>0</v>
      </c>
      <c r="W654" s="17">
        <v>0</v>
      </c>
      <c r="X654" s="17">
        <v>0</v>
      </c>
      <c r="Y654" s="17">
        <v>0</v>
      </c>
      <c r="Z654" s="17">
        <v>3030.95</v>
      </c>
      <c r="AA654" s="22">
        <v>3911729.6599999997</v>
      </c>
      <c r="AB654" s="16">
        <v>3677576.57</v>
      </c>
      <c r="AC654" s="17">
        <v>3911729.66</v>
      </c>
      <c r="AD654" s="17">
        <v>0</v>
      </c>
      <c r="AE654" s="3"/>
      <c r="AF654" s="1" t="s">
        <v>1646</v>
      </c>
      <c r="AG654" s="1">
        <v>3677576.57</v>
      </c>
    </row>
    <row r="655" spans="2:33" ht="30">
      <c r="B655" s="2" t="s">
        <v>1802</v>
      </c>
      <c r="C655" s="1" t="s">
        <v>1647</v>
      </c>
      <c r="D655" s="1" t="s">
        <v>827</v>
      </c>
      <c r="E655" s="1" t="s">
        <v>1183</v>
      </c>
      <c r="F655" s="1" t="s">
        <v>1179</v>
      </c>
      <c r="G655" s="1" t="s">
        <v>324</v>
      </c>
      <c r="I655" s="1" t="s">
        <v>830</v>
      </c>
      <c r="J655" s="1">
        <v>2458013333</v>
      </c>
      <c r="K655" s="17">
        <v>2175.6999999999998</v>
      </c>
      <c r="L655" s="17">
        <v>0</v>
      </c>
      <c r="M655" s="17">
        <v>10.039999999999999</v>
      </c>
      <c r="N655" s="17">
        <v>65532.12</v>
      </c>
      <c r="O65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65532.083999999988</v>
      </c>
      <c r="P655" s="17">
        <f>Таблица82343[[#This Row],[Начисленовзносов  расчетное]]-Таблица82343[[#This Row],[Начислено взносов по отчету УК, руб,]]</f>
        <v>-3.6000000014610123E-2</v>
      </c>
      <c r="Q655" s="17">
        <v>132908.59</v>
      </c>
      <c r="R655" s="22">
        <f>Таблица82343[[#This Row],[ПОСТУПИЛО ВЗНОСОВ ПО БАНКОВСКОЙ ВЫПИСКЕ]]-Таблица82343[[#This Row],[Оплачено пени, руб,]]</f>
        <v>132840.51999999999</v>
      </c>
      <c r="S655" s="17">
        <f t="shared" si="11"/>
        <v>-67280.790000000008</v>
      </c>
      <c r="T655" s="17">
        <v>95.68</v>
      </c>
      <c r="U655" s="17">
        <v>68.069999999999993</v>
      </c>
      <c r="V655" s="17">
        <v>0</v>
      </c>
      <c r="W655" s="17">
        <v>0</v>
      </c>
      <c r="X655" s="17">
        <v>0</v>
      </c>
      <c r="Y655" s="17">
        <v>0</v>
      </c>
      <c r="Z655" s="17">
        <v>0</v>
      </c>
      <c r="AA655" s="22">
        <v>2093994.9400000002</v>
      </c>
      <c r="AB655" s="16">
        <v>1961086.35</v>
      </c>
      <c r="AC655" s="17">
        <v>2093994.94</v>
      </c>
      <c r="AD655" s="17">
        <v>0</v>
      </c>
      <c r="AE655" s="3"/>
      <c r="AF655" s="1" t="s">
        <v>1647</v>
      </c>
      <c r="AG655" s="1">
        <v>1961086.35</v>
      </c>
    </row>
    <row r="656" spans="2:33" ht="30">
      <c r="B656" s="2" t="s">
        <v>1802</v>
      </c>
      <c r="C656" s="1" t="s">
        <v>1648</v>
      </c>
      <c r="D656" s="1" t="s">
        <v>827</v>
      </c>
      <c r="E656" s="1" t="s">
        <v>1183</v>
      </c>
      <c r="F656" s="1" t="s">
        <v>1179</v>
      </c>
      <c r="G656" s="1" t="s">
        <v>1148</v>
      </c>
      <c r="I656" s="1" t="s">
        <v>830</v>
      </c>
      <c r="J656" s="1">
        <v>2458013333</v>
      </c>
      <c r="K656" s="17">
        <v>4877.8</v>
      </c>
      <c r="L656" s="17">
        <v>0</v>
      </c>
      <c r="M656" s="17">
        <v>9.66</v>
      </c>
      <c r="N656" s="17">
        <v>141358.74</v>
      </c>
      <c r="O65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141358.64400000003</v>
      </c>
      <c r="P656" s="17">
        <f>Таблица82343[[#This Row],[Начисленовзносов  расчетное]]-Таблица82343[[#This Row],[Начислено взносов по отчету УК, руб,]]</f>
        <v>-9.5999999961350113E-2</v>
      </c>
      <c r="Q656" s="17">
        <v>289893.26</v>
      </c>
      <c r="R656" s="22">
        <f>Таблица82343[[#This Row],[ПОСТУПИЛО ВЗНОСОВ ПО БАНКОВСКОЙ ВЫПИСКЕ]]-Таблица82343[[#This Row],[Оплачено пени, руб,]]</f>
        <v>288991.38</v>
      </c>
      <c r="S656" s="17">
        <f t="shared" si="11"/>
        <v>-147716.56000000003</v>
      </c>
      <c r="T656" s="17">
        <v>817.96</v>
      </c>
      <c r="U656" s="17">
        <v>901.88</v>
      </c>
      <c r="V656" s="17">
        <v>0</v>
      </c>
      <c r="W656" s="17">
        <v>0</v>
      </c>
      <c r="X656" s="17">
        <v>0</v>
      </c>
      <c r="Y656" s="17">
        <v>0</v>
      </c>
      <c r="Z656" s="17">
        <v>0</v>
      </c>
      <c r="AA656" s="22">
        <v>4694900.09</v>
      </c>
      <c r="AB656" s="16">
        <v>4405006.83</v>
      </c>
      <c r="AC656" s="17">
        <v>4694900.09</v>
      </c>
      <c r="AD656" s="17">
        <v>0</v>
      </c>
      <c r="AE656" s="3"/>
      <c r="AF656" s="1" t="s">
        <v>1648</v>
      </c>
      <c r="AG656" s="1">
        <v>4405006.83</v>
      </c>
    </row>
    <row r="657" spans="2:33" ht="30">
      <c r="B657" s="2" t="s">
        <v>1802</v>
      </c>
      <c r="C657" s="1" t="s">
        <v>1649</v>
      </c>
      <c r="D657" s="1" t="s">
        <v>827</v>
      </c>
      <c r="E657" s="1" t="s">
        <v>1183</v>
      </c>
      <c r="F657" s="1" t="s">
        <v>1179</v>
      </c>
      <c r="G657" s="1" t="s">
        <v>367</v>
      </c>
      <c r="I657" s="1" t="s">
        <v>830</v>
      </c>
      <c r="J657" s="1">
        <v>2458013333</v>
      </c>
      <c r="K657" s="17">
        <v>4424.3</v>
      </c>
      <c r="L657" s="17">
        <v>60.2</v>
      </c>
      <c r="M657" s="17">
        <v>9.66</v>
      </c>
      <c r="N657" s="17">
        <v>129834.17</v>
      </c>
      <c r="O65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129960.81</v>
      </c>
      <c r="P657" s="17">
        <f>Таблица82343[[#This Row],[Начисленовзносов  расчетное]]-Таблица82343[[#This Row],[Начислено взносов по отчету УК, руб,]]</f>
        <v>126.63999999999942</v>
      </c>
      <c r="Q657" s="17">
        <v>263795.19</v>
      </c>
      <c r="R657" s="22">
        <f>Таблица82343[[#This Row],[ПОСТУПИЛО ВЗНОСОВ ПО БАНКОВСКОЙ ВЫПИСКЕ]]-Таблица82343[[#This Row],[Оплачено пени, руб,]]</f>
        <v>239058.02000000002</v>
      </c>
      <c r="S657" s="17">
        <f t="shared" si="11"/>
        <v>-130026.39000000001</v>
      </c>
      <c r="T657" s="17">
        <v>3934.63</v>
      </c>
      <c r="U657" s="17">
        <v>24737.17</v>
      </c>
      <c r="V657" s="17">
        <v>0</v>
      </c>
      <c r="W657" s="17">
        <v>0</v>
      </c>
      <c r="X657" s="17">
        <v>0</v>
      </c>
      <c r="Y657" s="17">
        <v>0</v>
      </c>
      <c r="Z657" s="17">
        <v>0</v>
      </c>
      <c r="AA657" s="22">
        <v>4269294.4400000004</v>
      </c>
      <c r="AB657" s="16">
        <v>4005499.25</v>
      </c>
      <c r="AC657" s="17">
        <v>4269294.4400000004</v>
      </c>
      <c r="AD657" s="17">
        <v>0</v>
      </c>
      <c r="AE657" s="3"/>
      <c r="AF657" s="1" t="s">
        <v>1649</v>
      </c>
      <c r="AG657" s="1">
        <v>4005499.25</v>
      </c>
    </row>
    <row r="658" spans="2:33" ht="30">
      <c r="B658" s="2" t="s">
        <v>1802</v>
      </c>
      <c r="C658" s="1" t="s">
        <v>1650</v>
      </c>
      <c r="D658" s="1" t="s">
        <v>33</v>
      </c>
      <c r="E658" s="1" t="s">
        <v>333</v>
      </c>
      <c r="F658" s="1" t="s">
        <v>334</v>
      </c>
      <c r="G658" s="1" t="s">
        <v>728</v>
      </c>
      <c r="I658" s="1" t="s">
        <v>1651</v>
      </c>
      <c r="J658" s="1" t="s">
        <v>1652</v>
      </c>
      <c r="K658" s="17">
        <v>6642.9</v>
      </c>
      <c r="L658" s="17">
        <v>1048.4000000000001</v>
      </c>
      <c r="M658" s="17">
        <v>10.039999999999999</v>
      </c>
      <c r="N658" s="17" t="s">
        <v>96</v>
      </c>
      <c r="O65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231661.95599999995</v>
      </c>
      <c r="P658" s="17" t="s">
        <v>96</v>
      </c>
      <c r="Q658" s="17">
        <v>187033.39</v>
      </c>
      <c r="R658" s="22">
        <f>Таблица82343[[#This Row],[ПОСТУПИЛО ВЗНОСОВ ПО БАНКОВСКОЙ ВЫПИСКЕ]]-Таблица82343[[#This Row],[Оплачено пени, руб,]]</f>
        <v>187033.39</v>
      </c>
      <c r="S658" s="17" t="s">
        <v>1807</v>
      </c>
      <c r="T658" s="17">
        <v>0</v>
      </c>
      <c r="U658" s="17">
        <v>0</v>
      </c>
      <c r="V658" s="17">
        <v>2814.59</v>
      </c>
      <c r="W658" s="17">
        <v>0</v>
      </c>
      <c r="X658" s="17">
        <v>0</v>
      </c>
      <c r="Y658" s="17">
        <v>0</v>
      </c>
      <c r="Z658" s="17">
        <v>0</v>
      </c>
      <c r="AA658" s="22">
        <v>2414281.5699999998</v>
      </c>
      <c r="AB658" s="16">
        <v>2224433.59</v>
      </c>
      <c r="AC658" s="17">
        <v>2414281.5699999998</v>
      </c>
      <c r="AD658" s="17">
        <v>0</v>
      </c>
      <c r="AE658" s="3"/>
      <c r="AF658" s="1" t="s">
        <v>1650</v>
      </c>
      <c r="AG658" s="1">
        <v>2224433.59</v>
      </c>
    </row>
    <row r="659" spans="2:33" s="14" customFormat="1" ht="45">
      <c r="B659" s="15" t="s">
        <v>1802</v>
      </c>
      <c r="C659" s="14" t="s">
        <v>1653</v>
      </c>
      <c r="D659" s="14" t="s">
        <v>33</v>
      </c>
      <c r="E659" s="14" t="s">
        <v>642</v>
      </c>
      <c r="F659" s="14" t="s">
        <v>643</v>
      </c>
      <c r="G659" s="14" t="s">
        <v>128</v>
      </c>
      <c r="I659" s="14" t="s">
        <v>1529</v>
      </c>
      <c r="J659" s="14" t="s">
        <v>1530</v>
      </c>
      <c r="K659" s="16">
        <v>5963.5</v>
      </c>
      <c r="L659" s="16">
        <v>0</v>
      </c>
      <c r="M659" s="16" t="s">
        <v>96</v>
      </c>
      <c r="N659" s="16" t="s">
        <v>96</v>
      </c>
      <c r="O659" s="16" t="s">
        <v>96</v>
      </c>
      <c r="P659" s="17" t="s">
        <v>96</v>
      </c>
      <c r="Q659" s="16">
        <v>0</v>
      </c>
      <c r="R659" s="16">
        <f>Таблица82343[[#This Row],[ПОСТУПИЛО ВЗНОСОВ ПО БАНКОВСКОЙ ВЫПИСКЕ]]-Таблица82343[[#This Row],[Оплачено пени, руб,]]</f>
        <v>0</v>
      </c>
      <c r="S659" s="17" t="s">
        <v>1807</v>
      </c>
      <c r="T659" s="16">
        <v>0</v>
      </c>
      <c r="U659" s="16">
        <v>0</v>
      </c>
      <c r="V659" s="16">
        <v>0</v>
      </c>
      <c r="W659" s="16">
        <v>0</v>
      </c>
      <c r="X659" s="16">
        <v>0</v>
      </c>
      <c r="Y659" s="16">
        <v>0</v>
      </c>
      <c r="Z659" s="16">
        <v>0</v>
      </c>
      <c r="AA659" s="16">
        <v>0</v>
      </c>
      <c r="AB659" s="16">
        <v>0</v>
      </c>
      <c r="AC659" s="16">
        <v>0</v>
      </c>
      <c r="AD659" s="16">
        <v>0</v>
      </c>
      <c r="AE659" s="24" t="s">
        <v>1830</v>
      </c>
      <c r="AF659" s="1" t="s">
        <v>1653</v>
      </c>
      <c r="AG659" s="1">
        <v>0</v>
      </c>
    </row>
    <row r="660" spans="2:33" s="14" customFormat="1" ht="45">
      <c r="B660" s="15" t="s">
        <v>1802</v>
      </c>
      <c r="C660" s="14" t="s">
        <v>1655</v>
      </c>
      <c r="D660" s="14" t="s">
        <v>33</v>
      </c>
      <c r="E660" s="14" t="s">
        <v>1656</v>
      </c>
      <c r="F660" s="14" t="s">
        <v>1657</v>
      </c>
      <c r="G660" s="14" t="s">
        <v>824</v>
      </c>
      <c r="I660" s="14" t="s">
        <v>1658</v>
      </c>
      <c r="J660" s="14">
        <v>2466186019</v>
      </c>
      <c r="K660" s="16">
        <v>575.70000000000005</v>
      </c>
      <c r="L660" s="16">
        <v>57.5</v>
      </c>
      <c r="M660" s="16" t="s">
        <v>96</v>
      </c>
      <c r="N660" s="17" t="s">
        <v>1664</v>
      </c>
      <c r="O660" s="17" t="s">
        <v>96</v>
      </c>
      <c r="P660" s="17" t="s">
        <v>96</v>
      </c>
      <c r="Q660" s="17">
        <v>0</v>
      </c>
      <c r="R660" s="16">
        <f>Таблица82343[[#This Row],[ПОСТУПИЛО ВЗНОСОВ ПО БАНКОВСКОЙ ВЫПИСКЕ]]-Таблица82343[[#This Row],[Оплачено пени, руб,]]</f>
        <v>0</v>
      </c>
      <c r="S660" s="17" t="s">
        <v>1807</v>
      </c>
      <c r="T660" s="17">
        <v>0</v>
      </c>
      <c r="U660" s="17">
        <v>0</v>
      </c>
      <c r="V660" s="17">
        <v>0</v>
      </c>
      <c r="W660" s="16">
        <v>0</v>
      </c>
      <c r="X660" s="16">
        <v>0</v>
      </c>
      <c r="Y660" s="17">
        <v>0</v>
      </c>
      <c r="Z660" s="17">
        <v>0</v>
      </c>
      <c r="AA660" s="22">
        <v>148961.99</v>
      </c>
      <c r="AB660" s="16">
        <v>148961.99</v>
      </c>
      <c r="AC660" s="17">
        <v>148961.99</v>
      </c>
      <c r="AD660" s="16">
        <v>0</v>
      </c>
      <c r="AE660" s="24" t="s">
        <v>1831</v>
      </c>
      <c r="AF660" s="14" t="s">
        <v>1655</v>
      </c>
      <c r="AG660" s="14">
        <v>148961.99</v>
      </c>
    </row>
    <row r="661" spans="2:33" ht="45">
      <c r="B661" s="2" t="s">
        <v>1802</v>
      </c>
      <c r="C661" s="1" t="s">
        <v>1659</v>
      </c>
      <c r="D661" s="1" t="s">
        <v>33</v>
      </c>
      <c r="E661" s="1" t="s">
        <v>1660</v>
      </c>
      <c r="F661" s="1" t="s">
        <v>1661</v>
      </c>
      <c r="G661" s="1" t="s">
        <v>1662</v>
      </c>
      <c r="I661" s="1" t="s">
        <v>1663</v>
      </c>
      <c r="J661" s="1">
        <v>2464130726</v>
      </c>
      <c r="K661" s="17">
        <v>411.5</v>
      </c>
      <c r="L661" s="17">
        <v>0</v>
      </c>
      <c r="M661" s="17" t="s">
        <v>1664</v>
      </c>
      <c r="N661" s="17" t="s">
        <v>96</v>
      </c>
      <c r="O661" s="17" t="s">
        <v>96</v>
      </c>
      <c r="P661" s="17" t="s">
        <v>96</v>
      </c>
      <c r="Q661" s="17">
        <v>0</v>
      </c>
      <c r="R661" s="22">
        <f>Таблица82343[[#This Row],[ПОСТУПИЛО ВЗНОСОВ ПО БАНКОВСКОЙ ВЫПИСКЕ]]-Таблица82343[[#This Row],[Оплачено пени, руб,]]</f>
        <v>0</v>
      </c>
      <c r="S661" s="17" t="s">
        <v>1807</v>
      </c>
      <c r="T661" s="17">
        <v>0</v>
      </c>
      <c r="U661" s="17">
        <v>0</v>
      </c>
      <c r="V661" s="17">
        <v>0</v>
      </c>
      <c r="W661" s="17">
        <v>0</v>
      </c>
      <c r="X661" s="17">
        <v>0</v>
      </c>
      <c r="Y661" s="17">
        <v>0</v>
      </c>
      <c r="Z661" s="17">
        <v>0</v>
      </c>
      <c r="AA661" s="22">
        <v>73881.81</v>
      </c>
      <c r="AB661" s="16">
        <v>73881.81</v>
      </c>
      <c r="AC661" s="17">
        <v>73881.81</v>
      </c>
      <c r="AD661" s="17">
        <v>0</v>
      </c>
      <c r="AE661" s="3"/>
      <c r="AF661" s="1" t="s">
        <v>1659</v>
      </c>
      <c r="AG661" s="1">
        <v>73881.81</v>
      </c>
    </row>
    <row r="662" spans="2:33" ht="45">
      <c r="B662" s="2" t="s">
        <v>1802</v>
      </c>
      <c r="C662" s="1" t="s">
        <v>1665</v>
      </c>
      <c r="D662" s="1" t="s">
        <v>1666</v>
      </c>
      <c r="E662" s="1" t="s">
        <v>160</v>
      </c>
      <c r="F662" s="1" t="s">
        <v>1667</v>
      </c>
      <c r="G662" s="1" t="s">
        <v>1668</v>
      </c>
      <c r="I662" s="1" t="s">
        <v>1669</v>
      </c>
      <c r="J662" s="1">
        <v>2450035208</v>
      </c>
      <c r="K662" s="17">
        <v>2121.1</v>
      </c>
      <c r="L662" s="17">
        <v>628</v>
      </c>
      <c r="M662" s="17" t="s">
        <v>96</v>
      </c>
      <c r="N662" s="17" t="s">
        <v>1664</v>
      </c>
      <c r="O662" s="17" t="s">
        <v>96</v>
      </c>
      <c r="P662" s="17" t="s">
        <v>96</v>
      </c>
      <c r="Q662" s="17">
        <v>0</v>
      </c>
      <c r="R662" s="22">
        <f>Таблица82343[[#This Row],[ПОСТУПИЛО ВЗНОСОВ ПО БАНКОВСКОЙ ВЫПИСКЕ]]-Таблица82343[[#This Row],[Оплачено пени, руб,]]</f>
        <v>0</v>
      </c>
      <c r="S662" s="17" t="s">
        <v>1807</v>
      </c>
      <c r="T662" s="17">
        <v>0</v>
      </c>
      <c r="U662" s="17">
        <v>0</v>
      </c>
      <c r="V662" s="17">
        <v>0</v>
      </c>
      <c r="W662" s="17">
        <v>0</v>
      </c>
      <c r="X662" s="17">
        <v>0</v>
      </c>
      <c r="Y662" s="17">
        <v>0</v>
      </c>
      <c r="Z662" s="17">
        <v>0</v>
      </c>
      <c r="AA662" s="22">
        <v>674060.59</v>
      </c>
      <c r="AB662" s="16">
        <v>674060.59</v>
      </c>
      <c r="AC662" s="17">
        <v>674060.59</v>
      </c>
      <c r="AD662" s="17">
        <v>0</v>
      </c>
      <c r="AE662" s="3" t="s">
        <v>1832</v>
      </c>
      <c r="AF662" s="1" t="s">
        <v>1665</v>
      </c>
      <c r="AG662" s="1">
        <v>674060.59</v>
      </c>
    </row>
    <row r="663" spans="2:33" ht="30">
      <c r="B663" s="2" t="s">
        <v>1802</v>
      </c>
      <c r="C663" s="1" t="s">
        <v>1671</v>
      </c>
      <c r="D663" s="1" t="s">
        <v>33</v>
      </c>
      <c r="E663" s="1" t="s">
        <v>639</v>
      </c>
      <c r="F663" s="1" t="s">
        <v>640</v>
      </c>
      <c r="G663" s="1" t="s">
        <v>708</v>
      </c>
      <c r="I663" s="1" t="s">
        <v>1672</v>
      </c>
      <c r="J663" s="1">
        <v>2465320014</v>
      </c>
      <c r="K663" s="17">
        <v>3812.7</v>
      </c>
      <c r="L663" s="17">
        <v>1099.2</v>
      </c>
      <c r="M663" s="17">
        <v>9.66</v>
      </c>
      <c r="N663" s="17">
        <v>142358.34</v>
      </c>
      <c r="O66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142346.86199999999</v>
      </c>
      <c r="P663" s="17">
        <f>Таблица82343[[#This Row],[Начисленовзносов  расчетное]]-Таблица82343[[#This Row],[Начислено взносов по отчету УК, руб,]]</f>
        <v>-11.478000000002794</v>
      </c>
      <c r="Q663" s="17">
        <v>198413.59</v>
      </c>
      <c r="R663" s="22">
        <f>Таблица82343[[#This Row],[ПОСТУПИЛО ВЗНОСОВ ПО БАНКОВСКОЙ ВЫПИСКЕ]]-Таблица82343[[#This Row],[Оплачено пени, руб,]]</f>
        <v>197550.66999999998</v>
      </c>
      <c r="S663" s="17">
        <f t="shared" si="11"/>
        <v>-54287.589999999982</v>
      </c>
      <c r="T663" s="17">
        <v>1767.66</v>
      </c>
      <c r="U663" s="17">
        <v>862.92</v>
      </c>
      <c r="V663" s="17">
        <v>0</v>
      </c>
      <c r="W663" s="17">
        <v>0</v>
      </c>
      <c r="X663" s="17">
        <v>0</v>
      </c>
      <c r="Y663" s="17">
        <v>0</v>
      </c>
      <c r="Z663" s="17">
        <v>0</v>
      </c>
      <c r="AA663" s="22">
        <v>331289.88</v>
      </c>
      <c r="AB663" s="16">
        <v>132876.29</v>
      </c>
      <c r="AC663" s="17">
        <v>331289.88</v>
      </c>
      <c r="AD663" s="17">
        <v>0</v>
      </c>
      <c r="AE663" s="3"/>
      <c r="AF663" s="1" t="s">
        <v>1671</v>
      </c>
      <c r="AG663" s="1">
        <v>132876.29</v>
      </c>
    </row>
    <row r="664" spans="2:33" ht="45">
      <c r="B664" s="2" t="s">
        <v>1802</v>
      </c>
      <c r="C664" s="1" t="s">
        <v>1673</v>
      </c>
      <c r="D664" s="1" t="s">
        <v>1463</v>
      </c>
      <c r="E664" s="1" t="s">
        <v>160</v>
      </c>
      <c r="F664" s="1" t="s">
        <v>1667</v>
      </c>
      <c r="G664" s="1" t="s">
        <v>1674</v>
      </c>
      <c r="I664" s="1" t="s">
        <v>1669</v>
      </c>
      <c r="J664" s="1">
        <v>2450035208</v>
      </c>
      <c r="K664" s="17">
        <v>851</v>
      </c>
      <c r="L664" s="17">
        <v>171.6</v>
      </c>
      <c r="M664" s="17" t="s">
        <v>96</v>
      </c>
      <c r="N664" s="149" t="s">
        <v>1664</v>
      </c>
      <c r="O664" s="17" t="s">
        <v>96</v>
      </c>
      <c r="P664" s="17" t="s">
        <v>96</v>
      </c>
      <c r="Q664" s="17">
        <v>0</v>
      </c>
      <c r="R664" s="22">
        <f>Таблица82343[[#This Row],[ПОСТУПИЛО ВЗНОСОВ ПО БАНКОВСКОЙ ВЫПИСКЕ]]-Таблица82343[[#This Row],[Оплачено пени, руб,]]</f>
        <v>0</v>
      </c>
      <c r="S664" s="17" t="s">
        <v>1807</v>
      </c>
      <c r="T664" s="149">
        <v>0</v>
      </c>
      <c r="U664" s="149">
        <v>0</v>
      </c>
      <c r="V664" s="17">
        <v>0</v>
      </c>
      <c r="W664" s="17">
        <v>0</v>
      </c>
      <c r="X664" s="17">
        <v>0</v>
      </c>
      <c r="Y664" s="17">
        <v>0</v>
      </c>
      <c r="Z664" s="17">
        <v>0</v>
      </c>
      <c r="AA664" s="22">
        <v>357660.87</v>
      </c>
      <c r="AB664" s="16">
        <v>357660.87</v>
      </c>
      <c r="AC664" s="17">
        <v>357660.87</v>
      </c>
      <c r="AD664" s="17">
        <v>0</v>
      </c>
      <c r="AE664" s="3" t="s">
        <v>1832</v>
      </c>
      <c r="AF664" s="1" t="s">
        <v>1673</v>
      </c>
      <c r="AG664" s="1">
        <v>357660.87</v>
      </c>
    </row>
    <row r="665" spans="2:33" ht="30">
      <c r="B665" s="2" t="s">
        <v>1802</v>
      </c>
      <c r="C665" s="1" t="s">
        <v>1676</v>
      </c>
      <c r="D665" s="1" t="s">
        <v>33</v>
      </c>
      <c r="E665" s="1" t="s">
        <v>563</v>
      </c>
      <c r="F665" s="1" t="s">
        <v>564</v>
      </c>
      <c r="G665" s="1" t="s">
        <v>644</v>
      </c>
      <c r="I665" s="1" t="s">
        <v>238</v>
      </c>
      <c r="J665" s="1" t="s">
        <v>239</v>
      </c>
      <c r="K665" s="17">
        <v>3593.46</v>
      </c>
      <c r="L665" s="17">
        <v>0</v>
      </c>
      <c r="M665" s="150">
        <v>9.66</v>
      </c>
      <c r="N665" s="148">
        <v>104138.58</v>
      </c>
      <c r="O665" s="32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104138.47080000001</v>
      </c>
      <c r="P665" s="17">
        <f>Таблица82343[[#This Row],[Начисленовзносов  расчетное]]-Таблица82343[[#This Row],[Начислено взносов по отчету УК, руб,]]</f>
        <v>-0.10919999999168795</v>
      </c>
      <c r="Q665" s="17">
        <v>161143.64000000001</v>
      </c>
      <c r="R665" s="22">
        <f>Таблица82343[[#This Row],[ПОСТУПИЛО ВЗНОСОВ ПО БАНКОВСКОЙ ВЫПИСКЕ]]-Таблица82343[[#This Row],[Оплачено пени, руб,]]</f>
        <v>154084.36000000002</v>
      </c>
      <c r="S665" s="17">
        <f t="shared" si="11"/>
        <v>-55166.450000000012</v>
      </c>
      <c r="T665" s="148">
        <v>1838.61</v>
      </c>
      <c r="U665" s="148">
        <v>7059.28</v>
      </c>
      <c r="V665" s="32">
        <v>0</v>
      </c>
      <c r="W665" s="17">
        <v>0</v>
      </c>
      <c r="X665" s="17">
        <v>0</v>
      </c>
      <c r="Y665" s="17">
        <v>0</v>
      </c>
      <c r="Z665" s="17">
        <v>0</v>
      </c>
      <c r="AA665" s="22">
        <v>1345738.4500000002</v>
      </c>
      <c r="AB665" s="16">
        <v>1184594.81</v>
      </c>
      <c r="AC665" s="17">
        <v>1345738.45</v>
      </c>
      <c r="AD665" s="17">
        <v>0</v>
      </c>
      <c r="AE665" s="3"/>
      <c r="AF665" s="1" t="s">
        <v>1676</v>
      </c>
      <c r="AG665" s="1">
        <v>1184594.81</v>
      </c>
    </row>
    <row r="666" spans="2:33" ht="30">
      <c r="B666" s="2" t="s">
        <v>1802</v>
      </c>
      <c r="C666" s="1" t="s">
        <v>1677</v>
      </c>
      <c r="D666" s="1" t="s">
        <v>83</v>
      </c>
      <c r="E666" s="1" t="s">
        <v>482</v>
      </c>
      <c r="G666" s="1" t="s">
        <v>270</v>
      </c>
      <c r="I666" s="1" t="s">
        <v>272</v>
      </c>
      <c r="J666" s="1">
        <v>2456016018</v>
      </c>
      <c r="K666" s="17">
        <v>1963.7</v>
      </c>
      <c r="L666" s="17">
        <v>0</v>
      </c>
      <c r="M666" s="17">
        <v>9.66</v>
      </c>
      <c r="N666" s="151">
        <v>56021.31</v>
      </c>
      <c r="O666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56908.026000000005</v>
      </c>
      <c r="P666" s="17">
        <f>Таблица82343[[#This Row],[Начисленовзносов  расчетное]]-Таблица82343[[#This Row],[Начислено взносов по отчету УК, руб,]]</f>
        <v>886.71600000000763</v>
      </c>
      <c r="Q666" s="17">
        <v>67843.679999999993</v>
      </c>
      <c r="R666" s="22">
        <f>Таблица82343[[#This Row],[ПОСТУПИЛО ВЗНОСОВ ПО БАНКОВСКОЙ ВЫПИСКЕ]]-Таблица82343[[#This Row],[Оплачено пени, руб,]]</f>
        <v>67667.259999999995</v>
      </c>
      <c r="S666" s="17">
        <f t="shared" si="11"/>
        <v>-11822.369999999997</v>
      </c>
      <c r="T666" s="151">
        <v>0</v>
      </c>
      <c r="U666" s="151">
        <v>176.42</v>
      </c>
      <c r="V666" s="17">
        <v>0</v>
      </c>
      <c r="W666" s="17">
        <v>0</v>
      </c>
      <c r="X666" s="17">
        <v>0</v>
      </c>
      <c r="Y666" s="17">
        <v>0</v>
      </c>
      <c r="Z666" s="17">
        <v>0</v>
      </c>
      <c r="AA666" s="22">
        <v>1979182.8599999999</v>
      </c>
      <c r="AB666" s="16">
        <v>1911339.18</v>
      </c>
      <c r="AC666" s="17">
        <v>1979182.86</v>
      </c>
      <c r="AD666" s="17">
        <v>0</v>
      </c>
      <c r="AE666" s="3" t="s">
        <v>260</v>
      </c>
      <c r="AF666" s="1" t="s">
        <v>1677</v>
      </c>
      <c r="AG666" s="1">
        <v>1911339.18</v>
      </c>
    </row>
    <row r="667" spans="2:33" ht="30">
      <c r="B667" s="2" t="s">
        <v>1802</v>
      </c>
      <c r="C667" s="53" t="s">
        <v>1678</v>
      </c>
      <c r="D667" s="1" t="s">
        <v>33</v>
      </c>
      <c r="E667" s="1" t="s">
        <v>1679</v>
      </c>
      <c r="G667" s="1" t="s">
        <v>105</v>
      </c>
      <c r="I667" s="1" t="s">
        <v>572</v>
      </c>
      <c r="J667" s="1" t="s">
        <v>573</v>
      </c>
      <c r="K667" s="17">
        <v>7450.5</v>
      </c>
      <c r="L667" s="17">
        <v>3264.2</v>
      </c>
      <c r="M667" s="17">
        <v>9.66</v>
      </c>
      <c r="N667" s="17">
        <v>310512.03000000003</v>
      </c>
      <c r="O66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310512.00600000005</v>
      </c>
      <c r="P667" s="17">
        <f>Таблица82343[[#This Row],[Начисленовзносов  расчетное]]-Таблица82343[[#This Row],[Начислено взносов по отчету УК, руб,]]</f>
        <v>-2.3999999975785613E-2</v>
      </c>
      <c r="Q667" s="17">
        <v>271345.46999999997</v>
      </c>
      <c r="R667" s="22">
        <f>Таблица82343[[#This Row],[ПОСТУПИЛО ВЗНОСОВ ПО БАНКОВСКОЙ ВЫПИСКЕ]]-Таблица82343[[#This Row],[Оплачено пени, руб,]]</f>
        <v>272561.31999999995</v>
      </c>
      <c r="S667" s="17">
        <f t="shared" si="11"/>
        <v>39335.550000000076</v>
      </c>
      <c r="T667" s="17">
        <v>168.99</v>
      </c>
      <c r="U667" s="17">
        <v>-1215.8499999999999</v>
      </c>
      <c r="V667" s="17">
        <v>0</v>
      </c>
      <c r="W667" s="17">
        <v>0</v>
      </c>
      <c r="X667" s="17">
        <v>0</v>
      </c>
      <c r="Y667" s="17">
        <v>0</v>
      </c>
      <c r="Z667" s="17">
        <v>0</v>
      </c>
      <c r="AA667" s="22">
        <v>7975752.6799999997</v>
      </c>
      <c r="AB667" s="16">
        <v>7704407.21</v>
      </c>
      <c r="AC667" s="17">
        <v>7975752.6799999997</v>
      </c>
      <c r="AD667" s="17">
        <v>0</v>
      </c>
      <c r="AE667" s="3" t="s">
        <v>1833</v>
      </c>
      <c r="AF667" s="1" t="s">
        <v>1678</v>
      </c>
      <c r="AG667" s="1">
        <v>7704407.21</v>
      </c>
    </row>
    <row r="668" spans="2:33" ht="30">
      <c r="B668" s="2" t="s">
        <v>1802</v>
      </c>
      <c r="C668" s="1" t="s">
        <v>1680</v>
      </c>
      <c r="D668" s="1" t="s">
        <v>33</v>
      </c>
      <c r="E668" s="1" t="s">
        <v>1477</v>
      </c>
      <c r="F668" s="1" t="s">
        <v>1478</v>
      </c>
      <c r="G668" s="1" t="s">
        <v>188</v>
      </c>
      <c r="I668" s="1" t="s">
        <v>1491</v>
      </c>
      <c r="J668" s="1" t="s">
        <v>1473</v>
      </c>
      <c r="K668" s="17">
        <v>2820.2</v>
      </c>
      <c r="L668" s="17">
        <v>0</v>
      </c>
      <c r="M668" s="17">
        <v>9.66</v>
      </c>
      <c r="N668" s="17">
        <v>81729.36</v>
      </c>
      <c r="O668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81729.395999999993</v>
      </c>
      <c r="P668" s="17">
        <f>Таблица82343[[#This Row],[Начисленовзносов  расчетное]]-Таблица82343[[#This Row],[Начислено взносов по отчету УК, руб,]]</f>
        <v>3.599999999278225E-2</v>
      </c>
      <c r="Q668" s="17">
        <v>94355.06</v>
      </c>
      <c r="R668" s="22">
        <f>Таблица82343[[#This Row],[ПОСТУПИЛО ВЗНОСОВ ПО БАНКОВСКОЙ ВЫПИСКЕ]]-Таблица82343[[#This Row],[Оплачено пени, руб,]]</f>
        <v>93969.709999999992</v>
      </c>
      <c r="S668" s="17">
        <f t="shared" si="11"/>
        <v>-12610.549999999992</v>
      </c>
      <c r="T668" s="44">
        <v>15.15</v>
      </c>
      <c r="U668" s="47">
        <v>385.35</v>
      </c>
      <c r="V668" s="17">
        <v>0</v>
      </c>
      <c r="W668" s="17">
        <v>0</v>
      </c>
      <c r="X668" s="17">
        <v>0</v>
      </c>
      <c r="Y668" s="17">
        <v>0</v>
      </c>
      <c r="Z668" s="17">
        <v>0</v>
      </c>
      <c r="AA668" s="22">
        <v>2963780.93</v>
      </c>
      <c r="AB668" s="16">
        <v>2869425.87</v>
      </c>
      <c r="AC668" s="17">
        <v>2963780.93</v>
      </c>
      <c r="AD668" s="17">
        <v>0</v>
      </c>
      <c r="AE668" s="3"/>
      <c r="AF668" s="1" t="s">
        <v>1680</v>
      </c>
      <c r="AG668" s="1">
        <v>2869425.87</v>
      </c>
    </row>
    <row r="669" spans="2:33" ht="30">
      <c r="B669" s="2" t="s">
        <v>1802</v>
      </c>
      <c r="C669" s="1" t="s">
        <v>1681</v>
      </c>
      <c r="D669" s="1" t="s">
        <v>33</v>
      </c>
      <c r="E669" s="1" t="s">
        <v>54</v>
      </c>
      <c r="F669" s="1" t="s">
        <v>55</v>
      </c>
      <c r="G669" s="1" t="s">
        <v>1682</v>
      </c>
      <c r="I669" s="1" t="s">
        <v>1510</v>
      </c>
      <c r="J669" s="1" t="s">
        <v>1511</v>
      </c>
      <c r="K669" s="17">
        <v>8305.2999999999993</v>
      </c>
      <c r="L669" s="17">
        <v>1434.5</v>
      </c>
      <c r="M669" s="17">
        <v>10.039999999999999</v>
      </c>
      <c r="N669" s="44">
        <v>293362.78000000003</v>
      </c>
      <c r="O669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293362.77599999995</v>
      </c>
      <c r="P669" s="17">
        <f>Таблица82343[[#This Row],[Начисленовзносов  расчетное]]-Таблица82343[[#This Row],[Начислено взносов по отчету УК, руб,]]</f>
        <v>-4.0000000735744834E-3</v>
      </c>
      <c r="Q669" s="17">
        <v>493258.4</v>
      </c>
      <c r="R669" s="22">
        <f>Таблица82343[[#This Row],[ПОСТУПИЛО ВЗНОСОВ ПО БАНКОВСКОЙ ВЫПИСКЕ]]-Таблица82343[[#This Row],[Оплачено пени, руб,]]</f>
        <v>493147.08</v>
      </c>
      <c r="S669" s="17">
        <f t="shared" si="11"/>
        <v>-194662.94</v>
      </c>
      <c r="T669" s="44">
        <v>5232.68</v>
      </c>
      <c r="U669" s="47">
        <v>111.32</v>
      </c>
      <c r="V669" s="17">
        <v>0</v>
      </c>
      <c r="W669" s="17">
        <v>0</v>
      </c>
      <c r="X669" s="17">
        <v>0</v>
      </c>
      <c r="Y669" s="17">
        <v>0</v>
      </c>
      <c r="Z669" s="17">
        <v>0</v>
      </c>
      <c r="AA669" s="22">
        <v>10698268.35</v>
      </c>
      <c r="AB669" s="16">
        <v>10205009.949999999</v>
      </c>
      <c r="AC669" s="17">
        <v>10698268.35</v>
      </c>
      <c r="AD669" s="17">
        <v>0</v>
      </c>
      <c r="AE669" s="3"/>
      <c r="AF669" s="1" t="s">
        <v>1681</v>
      </c>
      <c r="AG669" s="1">
        <v>10205009.949999999</v>
      </c>
    </row>
    <row r="670" spans="2:33" ht="30">
      <c r="B670" s="2" t="s">
        <v>1802</v>
      </c>
      <c r="C670" s="1" t="s">
        <v>1683</v>
      </c>
      <c r="D670" s="1" t="s">
        <v>33</v>
      </c>
      <c r="E670" s="1" t="s">
        <v>1461</v>
      </c>
      <c r="F670" s="1" t="s">
        <v>674</v>
      </c>
      <c r="G670" s="1" t="s">
        <v>360</v>
      </c>
      <c r="I670" s="30" t="s">
        <v>349</v>
      </c>
      <c r="J670" s="30" t="s">
        <v>350</v>
      </c>
      <c r="K670" s="17">
        <v>4134.8</v>
      </c>
      <c r="L670" s="17">
        <v>222.4</v>
      </c>
      <c r="M670" s="17">
        <v>9.66</v>
      </c>
      <c r="N670" s="17">
        <v>126271.53</v>
      </c>
      <c r="O670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126271.65599999999</v>
      </c>
      <c r="P670" s="17">
        <f>Таблица82343[[#This Row],[Начисленовзносов  расчетное]]-Таблица82343[[#This Row],[Начислено взносов по отчету УК, руб,]]</f>
        <v>0.12599999998928979</v>
      </c>
      <c r="Q670" s="17">
        <v>116656.53</v>
      </c>
      <c r="R670" s="22">
        <f>Таблица82343[[#This Row],[ПОСТУПИЛО ВЗНОСОВ ПО БАНКОВСКОЙ ВЫПИСКЕ]]-Таблица82343[[#This Row],[Оплачено пени, руб,]]</f>
        <v>115733.81</v>
      </c>
      <c r="S670" s="17">
        <f t="shared" si="11"/>
        <v>11304.090000000002</v>
      </c>
      <c r="T670" s="17">
        <v>1689.09</v>
      </c>
      <c r="U670" s="17">
        <v>922.72</v>
      </c>
      <c r="V670" s="17">
        <v>0</v>
      </c>
      <c r="W670" s="17">
        <v>0</v>
      </c>
      <c r="X670" s="17">
        <v>0</v>
      </c>
      <c r="Y670" s="17">
        <v>0</v>
      </c>
      <c r="Z670" s="17">
        <v>0</v>
      </c>
      <c r="AA670" s="22">
        <v>4630636.6400000006</v>
      </c>
      <c r="AB670" s="16">
        <v>4513980.1100000003</v>
      </c>
      <c r="AC670" s="17">
        <v>4630636.6399999997</v>
      </c>
      <c r="AD670" s="17">
        <v>0</v>
      </c>
      <c r="AE670" s="3"/>
      <c r="AF670" s="1" t="s">
        <v>1683</v>
      </c>
      <c r="AG670" s="1">
        <v>4513980.1100000003</v>
      </c>
    </row>
    <row r="671" spans="2:33" ht="30">
      <c r="B671" s="2" t="s">
        <v>1802</v>
      </c>
      <c r="C671" s="2" t="s">
        <v>1684</v>
      </c>
      <c r="D671" s="1" t="s">
        <v>33</v>
      </c>
      <c r="E671" s="54" t="s">
        <v>1006</v>
      </c>
      <c r="F671" s="1" t="s">
        <v>1007</v>
      </c>
      <c r="G671" s="1">
        <v>76</v>
      </c>
      <c r="H671" s="1" t="s">
        <v>1834</v>
      </c>
      <c r="I671" s="30" t="s">
        <v>1260</v>
      </c>
      <c r="J671" s="1" t="s">
        <v>1261</v>
      </c>
      <c r="K671" s="17">
        <v>3244.9</v>
      </c>
      <c r="L671" s="17">
        <v>0</v>
      </c>
      <c r="M671" s="17">
        <v>10.039999999999999</v>
      </c>
      <c r="N671" s="17">
        <v>97736.57</v>
      </c>
      <c r="O671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97736.387999999992</v>
      </c>
      <c r="P671" s="17">
        <f>Таблица82343[[#This Row],[Начисленовзносов  расчетное]]-Таблица82343[[#This Row],[Начислено взносов по отчету УК, руб,]]</f>
        <v>-0.18200000001525041</v>
      </c>
      <c r="Q671" s="17">
        <v>64732.87</v>
      </c>
      <c r="R671" s="22">
        <f>Таблица82343[[#This Row],[ПОСТУПИЛО ВЗНОСОВ ПО БАНКОВСКОЙ ВЫПИСКЕ]]-Таблица82343[[#This Row],[Оплачено пени, руб,]]</f>
        <v>65958.290000000008</v>
      </c>
      <c r="S671" s="17">
        <f t="shared" si="11"/>
        <v>33005.46</v>
      </c>
      <c r="T671" s="17">
        <v>1.76</v>
      </c>
      <c r="U671" s="17">
        <v>-1225.42</v>
      </c>
      <c r="V671" s="17">
        <v>0</v>
      </c>
      <c r="W671" s="17">
        <v>3198778.8</v>
      </c>
      <c r="X671" s="17">
        <v>454874.88</v>
      </c>
      <c r="Y671" s="17">
        <v>0</v>
      </c>
      <c r="Z671" s="17">
        <v>0</v>
      </c>
      <c r="AA671" s="22">
        <v>3718386.55</v>
      </c>
      <c r="AB671" s="16">
        <v>0</v>
      </c>
      <c r="AC671" s="17">
        <v>3718386.55</v>
      </c>
      <c r="AD671" s="17">
        <v>0</v>
      </c>
      <c r="AE671" s="3" t="s">
        <v>1833</v>
      </c>
    </row>
    <row r="672" spans="2:33" ht="45">
      <c r="B672" s="2" t="s">
        <v>1802</v>
      </c>
      <c r="C672" s="2" t="s">
        <v>1685</v>
      </c>
      <c r="D672" s="1" t="s">
        <v>33</v>
      </c>
      <c r="E672" s="55" t="s">
        <v>1686</v>
      </c>
      <c r="F672" s="1" t="s">
        <v>1687</v>
      </c>
      <c r="G672" s="1">
        <v>2</v>
      </c>
      <c r="H672" s="1" t="s">
        <v>1834</v>
      </c>
      <c r="I672" s="30" t="s">
        <v>1701</v>
      </c>
      <c r="J672" s="1" t="s">
        <v>1511</v>
      </c>
      <c r="K672" s="17">
        <v>4805.7</v>
      </c>
      <c r="L672" s="17">
        <v>0</v>
      </c>
      <c r="M672" s="17">
        <v>10.039999999999999</v>
      </c>
      <c r="N672" s="17">
        <v>48249.23</v>
      </c>
      <c r="O672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144747.68399999998</v>
      </c>
      <c r="P672" s="17">
        <f>Таблица82343[[#This Row],[Начисленовзносов  расчетное]]-Таблица82343[[#This Row],[Начислено взносов по отчету УК, руб,]]</f>
        <v>96498.453999999969</v>
      </c>
      <c r="Q672" s="49">
        <v>16800.68</v>
      </c>
      <c r="R672" s="22">
        <f>Таблица82343[[#This Row],[ПОСТУПИЛО ВЗНОСОВ ПО БАНКОВСКОЙ ВЫПИСКЕ]]-Таблица82343[[#This Row],[Оплачено пени, руб,]]</f>
        <v>16800.68</v>
      </c>
      <c r="S672" s="17">
        <f t="shared" si="11"/>
        <v>31448.550000000003</v>
      </c>
      <c r="T672" s="17">
        <v>0</v>
      </c>
      <c r="U672" s="17">
        <v>0</v>
      </c>
      <c r="V672" s="17">
        <v>0</v>
      </c>
      <c r="W672" s="143">
        <v>2945998.29</v>
      </c>
      <c r="X672" s="143">
        <v>710488.93</v>
      </c>
      <c r="Y672" s="49">
        <v>0</v>
      </c>
      <c r="Z672" s="49">
        <v>0</v>
      </c>
      <c r="AA672" s="22">
        <v>3673287.9000000004</v>
      </c>
      <c r="AB672" s="16">
        <v>0</v>
      </c>
      <c r="AC672" s="17">
        <v>3673287.9</v>
      </c>
      <c r="AD672" s="17">
        <v>0</v>
      </c>
      <c r="AE672" s="3" t="s">
        <v>1835</v>
      </c>
    </row>
    <row r="673" spans="2:33" ht="30">
      <c r="B673" s="2" t="s">
        <v>1802</v>
      </c>
      <c r="C673" s="2" t="s">
        <v>1688</v>
      </c>
      <c r="D673" s="1" t="s">
        <v>33</v>
      </c>
      <c r="E673" s="55" t="s">
        <v>1689</v>
      </c>
      <c r="F673" s="1" t="s">
        <v>427</v>
      </c>
      <c r="G673" s="1">
        <v>38</v>
      </c>
      <c r="H673" s="1" t="s">
        <v>1836</v>
      </c>
      <c r="I673" s="30" t="s">
        <v>1690</v>
      </c>
      <c r="J673" s="1">
        <v>2460122499</v>
      </c>
      <c r="K673" s="17">
        <v>5702.2</v>
      </c>
      <c r="L673" s="17">
        <v>0</v>
      </c>
      <c r="M673" s="17">
        <v>9.66</v>
      </c>
      <c r="N673" s="17">
        <v>55083.23</v>
      </c>
      <c r="O673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165249.75599999999</v>
      </c>
      <c r="P673" s="17">
        <f>Таблица82343[[#This Row],[Начисленовзносов  расчетное]]-Таблица82343[[#This Row],[Начислено взносов по отчету УК, руб,]]</f>
        <v>110166.52599999998</v>
      </c>
      <c r="Q673" s="49">
        <v>7369.38</v>
      </c>
      <c r="R673" s="22">
        <f>Таблица82343[[#This Row],[ПОСТУПИЛО ВЗНОСОВ ПО БАНКОВСКОЙ ВЫПИСКЕ]]-Таблица82343[[#This Row],[Оплачено пени, руб,]]</f>
        <v>7369.38</v>
      </c>
      <c r="S673" s="17">
        <f t="shared" si="11"/>
        <v>47713.850000000006</v>
      </c>
      <c r="T673" s="17">
        <v>0</v>
      </c>
      <c r="U673" s="17">
        <v>0</v>
      </c>
      <c r="V673" s="17">
        <v>0</v>
      </c>
      <c r="W673" s="49">
        <v>5162314.49</v>
      </c>
      <c r="X673" s="49">
        <v>796781.95</v>
      </c>
      <c r="Y673" s="17">
        <v>0</v>
      </c>
      <c r="Z673" s="17">
        <v>0</v>
      </c>
      <c r="AA673" s="22">
        <v>5966465.8200000003</v>
      </c>
      <c r="AB673" s="16">
        <v>0</v>
      </c>
      <c r="AC673" s="160">
        <v>5966465.8200000003</v>
      </c>
      <c r="AD673" s="17">
        <v>0</v>
      </c>
      <c r="AE673" s="162" t="s">
        <v>282</v>
      </c>
      <c r="AF673" s="58"/>
      <c r="AG673" s="58"/>
    </row>
    <row r="674" spans="2:33" ht="30">
      <c r="B674" s="2" t="s">
        <v>1802</v>
      </c>
      <c r="C674" s="2" t="s">
        <v>1691</v>
      </c>
      <c r="D674" s="1" t="s">
        <v>33</v>
      </c>
      <c r="E674" s="1" t="s">
        <v>563</v>
      </c>
      <c r="F674" s="1" t="s">
        <v>564</v>
      </c>
      <c r="G674" s="1">
        <v>3</v>
      </c>
      <c r="H674" s="1" t="s">
        <v>1834</v>
      </c>
      <c r="I674" s="30" t="s">
        <v>238</v>
      </c>
      <c r="J674" s="1" t="s">
        <v>239</v>
      </c>
      <c r="K674" s="17">
        <v>3597.9</v>
      </c>
      <c r="L674" s="17">
        <v>0</v>
      </c>
      <c r="M674" s="17">
        <v>9.66</v>
      </c>
      <c r="N674" s="17">
        <v>32729.02</v>
      </c>
      <c r="O674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104267.14200000001</v>
      </c>
      <c r="P674" s="17">
        <f>Таблица82343[[#This Row],[Начисленовзносов  расчетное]]-Таблица82343[[#This Row],[Начислено взносов по отчету УК, руб,]]</f>
        <v>71538.122000000003</v>
      </c>
      <c r="Q674" s="17">
        <v>10222.539999999804</v>
      </c>
      <c r="R674" s="22">
        <f>Таблица82343[[#This Row],[ПОСТУПИЛО ВЗНОСОВ ПО БАНКОВСКОЙ ВЫПИСКЕ]]-Таблица82343[[#This Row],[Оплачено пени, руб,]]</f>
        <v>10222.539999999804</v>
      </c>
      <c r="S674" s="17">
        <f t="shared" si="11"/>
        <v>22506.480000000196</v>
      </c>
      <c r="T674" s="17">
        <v>0</v>
      </c>
      <c r="U674" s="17">
        <v>0</v>
      </c>
      <c r="V674" s="17">
        <v>0</v>
      </c>
      <c r="W674" s="17">
        <v>3042148.83</v>
      </c>
      <c r="X674" s="17">
        <v>466493.03</v>
      </c>
      <c r="Y674" s="17">
        <v>0</v>
      </c>
      <c r="Z674" s="17">
        <v>0</v>
      </c>
      <c r="AA674" s="22">
        <v>3518864.4000000004</v>
      </c>
      <c r="AB674" s="16">
        <v>0</v>
      </c>
      <c r="AC674" s="17">
        <v>3518864.4</v>
      </c>
      <c r="AD674" s="17">
        <v>0</v>
      </c>
      <c r="AE674" s="3" t="s">
        <v>1692</v>
      </c>
    </row>
    <row r="675" spans="2:33" ht="30">
      <c r="B675" s="2" t="s">
        <v>1802</v>
      </c>
      <c r="C675" s="2" t="s">
        <v>1693</v>
      </c>
      <c r="D675" s="1" t="s">
        <v>33</v>
      </c>
      <c r="E675" s="1" t="s">
        <v>410</v>
      </c>
      <c r="F675" s="1" t="s">
        <v>411</v>
      </c>
      <c r="G675" s="1" t="s">
        <v>494</v>
      </c>
      <c r="H675" s="1" t="s">
        <v>1834</v>
      </c>
      <c r="I675" s="30" t="s">
        <v>238</v>
      </c>
      <c r="J675" s="1" t="s">
        <v>239</v>
      </c>
      <c r="K675" s="17">
        <v>6145.9</v>
      </c>
      <c r="L675" s="17">
        <v>0</v>
      </c>
      <c r="M675" s="17">
        <v>9.66</v>
      </c>
      <c r="N675" s="148">
        <v>57864.38</v>
      </c>
      <c r="O675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178108.18199999997</v>
      </c>
      <c r="P675" s="17">
        <f>Таблица82343[[#This Row],[Начисленовзносов  расчетное]]-Таблица82343[[#This Row],[Начислено взносов по отчету УК, руб,]]</f>
        <v>120243.80199999997</v>
      </c>
      <c r="Q675" s="49">
        <v>19729.36</v>
      </c>
      <c r="R675" s="22">
        <f>Таблица82343[[#This Row],[ПОСТУПИЛО ВЗНОСОВ ПО БАНКОВСКОЙ ВЫПИСКЕ]]-Таблица82343[[#This Row],[Оплачено пени, руб,]]</f>
        <v>19729.36</v>
      </c>
      <c r="S675" s="17">
        <f t="shared" si="11"/>
        <v>38135.019999999997</v>
      </c>
      <c r="T675" s="17">
        <v>0</v>
      </c>
      <c r="U675" s="17">
        <v>0</v>
      </c>
      <c r="V675" s="17">
        <v>0</v>
      </c>
      <c r="W675" s="49">
        <v>5530151.0599999996</v>
      </c>
      <c r="X675" s="49">
        <v>843199.45</v>
      </c>
      <c r="Y675" s="49">
        <v>4502110.95</v>
      </c>
      <c r="Z675" s="49">
        <v>0</v>
      </c>
      <c r="AA675" s="22">
        <v>1890968.92</v>
      </c>
      <c r="AB675" s="16">
        <v>0</v>
      </c>
      <c r="AC675" s="17">
        <v>1890968.92</v>
      </c>
      <c r="AD675" s="17">
        <v>0</v>
      </c>
      <c r="AE675" s="3" t="s">
        <v>282</v>
      </c>
    </row>
    <row r="676" spans="2:33" ht="30">
      <c r="B676" s="2" t="s">
        <v>1802</v>
      </c>
      <c r="C676" s="2" t="s">
        <v>1694</v>
      </c>
      <c r="D676" s="1" t="s">
        <v>443</v>
      </c>
      <c r="E676" s="59" t="s">
        <v>1162</v>
      </c>
      <c r="F676" s="1" t="s">
        <v>1163</v>
      </c>
      <c r="G676" s="1">
        <v>72</v>
      </c>
      <c r="H676" s="1" t="s">
        <v>1834</v>
      </c>
      <c r="I676" s="30" t="s">
        <v>1695</v>
      </c>
      <c r="J676" s="1" t="s">
        <v>1240</v>
      </c>
      <c r="K676" s="60">
        <v>15543.4</v>
      </c>
      <c r="L676" s="17">
        <v>0</v>
      </c>
      <c r="M676" s="17" t="s">
        <v>96</v>
      </c>
      <c r="N676" s="17" t="s">
        <v>96</v>
      </c>
      <c r="O676" s="17" t="s">
        <v>96</v>
      </c>
      <c r="P676" s="17" t="s">
        <v>96</v>
      </c>
      <c r="Q676" s="17">
        <v>69752.929999999993</v>
      </c>
      <c r="R676" s="22">
        <f>Таблица82343[[#This Row],[ПОСТУПИЛО ВЗНОСОВ ПО БАНКОВСКОЙ ВЫПИСКЕ]]-Таблица82343[[#This Row],[Оплачено пени, руб,]]</f>
        <v>69752.929999999993</v>
      </c>
      <c r="S676" s="17" t="s">
        <v>1807</v>
      </c>
      <c r="T676" s="17">
        <v>0</v>
      </c>
      <c r="U676" s="17">
        <v>0</v>
      </c>
      <c r="V676" s="17">
        <v>0</v>
      </c>
      <c r="W676" s="17">
        <v>14921956.470000001</v>
      </c>
      <c r="X676" s="17">
        <v>0</v>
      </c>
      <c r="Y676" s="17">
        <v>0</v>
      </c>
      <c r="Z676" s="17">
        <v>0</v>
      </c>
      <c r="AA676" s="22">
        <v>14991709.4</v>
      </c>
      <c r="AB676" s="16">
        <v>0</v>
      </c>
      <c r="AC676" s="17">
        <v>14991709.4</v>
      </c>
      <c r="AD676" s="17">
        <v>0</v>
      </c>
      <c r="AE676" s="3" t="s">
        <v>1837</v>
      </c>
    </row>
    <row r="677" spans="2:33" ht="30">
      <c r="B677" s="2" t="s">
        <v>1802</v>
      </c>
      <c r="C677" s="2" t="s">
        <v>1697</v>
      </c>
      <c r="D677" s="1" t="s">
        <v>33</v>
      </c>
      <c r="E677" s="1" t="s">
        <v>817</v>
      </c>
      <c r="F677" s="1" t="s">
        <v>818</v>
      </c>
      <c r="G677" s="1" t="s">
        <v>1698</v>
      </c>
      <c r="H677" s="1" t="s">
        <v>1834</v>
      </c>
      <c r="I677" s="30" t="s">
        <v>1699</v>
      </c>
      <c r="J677" s="30">
        <v>2466052015</v>
      </c>
      <c r="K677" s="17">
        <v>4108.5</v>
      </c>
      <c r="L677" s="17">
        <v>713.9</v>
      </c>
      <c r="M677" s="17">
        <v>10.039999999999999</v>
      </c>
      <c r="N677" s="17">
        <v>96833.8</v>
      </c>
      <c r="O677" s="17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145250.68799999997</v>
      </c>
      <c r="P677" s="17">
        <f>Таблица82343[[#This Row],[Начисленовзносов  расчетное]]-Таблица82343[[#This Row],[Начислено взносов по отчету УК, руб,]]</f>
        <v>48416.887999999963</v>
      </c>
      <c r="Q677" s="49">
        <v>53420.74</v>
      </c>
      <c r="R677" s="22">
        <f>Таблица82343[[#This Row],[ПОСТУПИЛО ВЗНОСОВ ПО БАНКОВСКОЙ ВЫПИСКЕ]]-Таблица82343[[#This Row],[Оплачено пени, руб,]]</f>
        <v>53420.74</v>
      </c>
      <c r="S677" s="17">
        <f t="shared" si="11"/>
        <v>43413.060000000005</v>
      </c>
      <c r="T677" s="17">
        <v>0</v>
      </c>
      <c r="U677" s="17">
        <v>0</v>
      </c>
      <c r="V677" s="49">
        <v>0</v>
      </c>
      <c r="W677" s="49">
        <v>4635014.3499999996</v>
      </c>
      <c r="X677" s="49">
        <v>81149.48</v>
      </c>
      <c r="Y677" s="17">
        <v>0</v>
      </c>
      <c r="Z677" s="17">
        <v>0</v>
      </c>
      <c r="AA677" s="22">
        <v>4769584.57</v>
      </c>
      <c r="AB677" s="16">
        <v>0</v>
      </c>
      <c r="AC677" s="17">
        <v>4769584.57</v>
      </c>
      <c r="AD677" s="17">
        <v>0</v>
      </c>
      <c r="AE677" s="3" t="s">
        <v>1838</v>
      </c>
    </row>
    <row r="678" spans="2:33" s="14" customFormat="1" ht="165">
      <c r="B678" s="14" t="s">
        <v>1802</v>
      </c>
      <c r="C678" s="15" t="s">
        <v>1700</v>
      </c>
      <c r="D678" s="14" t="s">
        <v>33</v>
      </c>
      <c r="E678" s="89" t="s">
        <v>582</v>
      </c>
      <c r="F678" s="14" t="s">
        <v>583</v>
      </c>
      <c r="G678" s="14">
        <v>12</v>
      </c>
      <c r="H678" s="14" t="s">
        <v>1834</v>
      </c>
      <c r="I678" s="90" t="s">
        <v>1701</v>
      </c>
      <c r="J678" s="14" t="s">
        <v>1511</v>
      </c>
      <c r="K678" s="91">
        <v>4021.5</v>
      </c>
      <c r="L678" s="91">
        <v>0</v>
      </c>
      <c r="M678" s="91">
        <v>9.66</v>
      </c>
      <c r="N678" s="16" t="s">
        <v>1664</v>
      </c>
      <c r="O678" s="16">
        <f>(Таблица82343[[#This Row],[Площадь жилых помещений, кв,м,]]+Таблица82343[[#This Row],[Площадь нежилых помещений, кв, м,]])*3*Таблица82343[[#This Row],[Размер ежемесячного взноса. руб./кв.м 
Тариф]]</f>
        <v>116543.07</v>
      </c>
      <c r="P678" s="17" t="s">
        <v>96</v>
      </c>
      <c r="Q678" s="16">
        <v>0</v>
      </c>
      <c r="R678" s="16">
        <f>Таблица82343[[#This Row],[ПОСТУПИЛО ВЗНОСОВ ПО БАНКОВСКОЙ ВЫПИСКЕ]]-Таблица82343[[#This Row],[Оплачено пени, руб,]]</f>
        <v>0</v>
      </c>
      <c r="S678" s="17" t="s">
        <v>1807</v>
      </c>
      <c r="T678" s="16">
        <v>0</v>
      </c>
      <c r="U678" s="16">
        <v>0</v>
      </c>
      <c r="V678" s="16">
        <v>0</v>
      </c>
      <c r="W678" s="16">
        <v>0</v>
      </c>
      <c r="X678" s="16">
        <v>0</v>
      </c>
      <c r="Y678" s="16">
        <v>0</v>
      </c>
      <c r="Z678" s="16">
        <v>0</v>
      </c>
      <c r="AA678" s="22">
        <v>0</v>
      </c>
      <c r="AB678" s="16">
        <v>0</v>
      </c>
      <c r="AC678" s="16">
        <v>0</v>
      </c>
      <c r="AD678" s="16">
        <v>0</v>
      </c>
      <c r="AE678" s="24" t="s">
        <v>1839</v>
      </c>
    </row>
    <row r="679" spans="2:33">
      <c r="K679" s="3">
        <f>SUBTOTAL(109,Таблица82343[Площадь жилых помещений, кв,м,])</f>
        <v>3675865.2740000011</v>
      </c>
      <c r="L679" s="3">
        <f>SUBTOTAL(109,Таблица82343[Площадь нежилых помещений, кв, м,])</f>
        <v>217407.84000000008</v>
      </c>
      <c r="M679" s="3" t="s">
        <v>1718</v>
      </c>
      <c r="N679" s="3">
        <f>SUBTOTAL(109,Таблица82343[Начислено взносов по отчету УК, руб,])</f>
        <v>111879443.69160011</v>
      </c>
      <c r="Q679" s="3">
        <f>SUBTOTAL(109,Таблица82343[ПОСТУПИЛО ВЗНОСОВ ПО БАНКОВСКОЙ ВЫПИСКЕ])</f>
        <v>124981872.67000017</v>
      </c>
      <c r="R679" s="3">
        <f>SUBTOTAL(109,Таблица82343[Оплачено взносов (расчетное без оплаченных пеней), руб,])</f>
        <v>123385275.92999999</v>
      </c>
      <c r="S679" s="3">
        <f>SUBTOTAL(109,Таблица82343[Размер задолженности по взносам, руб,])</f>
        <v>-7871280.7383999946</v>
      </c>
      <c r="T679" s="3">
        <f>SUBTOTAL(109,Таблица82343[Начислено пени, руб,])</f>
        <v>4543534.0500000007</v>
      </c>
      <c r="U679" s="3">
        <f>SUBTOTAL(109,Таблица82343[Оплачено пени, руб,])</f>
        <v>1596596.7400000007</v>
      </c>
      <c r="V679" s="3">
        <f>SUBTOTAL(109,Таблица82343[% за пользование, руб,])</f>
        <v>3067251.7099999986</v>
      </c>
      <c r="W679" s="3">
        <f>SUBTOTAL(109,Таблица82343[Перечисление денежных средств с связи в изменением способа формирования фонда капитального ремонта, руб,])</f>
        <v>39436362.289999999</v>
      </c>
      <c r="X679" s="3">
        <f>SUBTOTAL(109,Таблица82343[Перечисление банковского % с общего счета, руб,])</f>
        <v>3352987.72</v>
      </c>
      <c r="Y679" s="3">
        <f>SUBTOTAL(109,Таблица82343[Израсходованные средства на капитальный ремонт, руб,])</f>
        <v>110694516.83</v>
      </c>
      <c r="Z679" s="3">
        <f>SUBTOTAL(109,Таблица82343[Прочие списания, руб,])</f>
        <v>2139757.4100000006</v>
      </c>
      <c r="AA679" s="8">
        <f>SUBTOTAL(109,Таблица82343[Всего остаток на 31.122024 (расчетный), руб,])</f>
        <v>2223012113.0899997</v>
      </c>
      <c r="AB679" s="8">
        <f>SUBTOTAL(109,Таблица82343[ВСЕГО ОСТАТОК на 30.09.2024 ВЕРНЫЙ!])</f>
        <v>2165007912.9399981</v>
      </c>
      <c r="AC679" s="8">
        <f>SUBTOTAL(109,Таблица82343[Всего остаток на 31.12.2024 (из выписки), руб,2])</f>
        <v>2223012113.0899997</v>
      </c>
      <c r="AD679" s="8">
        <f>SUBTOTAL(109,Таблица82343[Расхождение в сальдо на 31.12.2024])</f>
        <v>0</v>
      </c>
    </row>
    <row r="680" spans="2:33">
      <c r="K680" s="3" t="e">
        <f>#REF!</f>
        <v>#REF!</v>
      </c>
      <c r="L680" s="3" t="e">
        <f>#REF!</f>
        <v>#REF!</v>
      </c>
      <c r="N680" s="3" t="e">
        <f>#REF!</f>
        <v>#REF!</v>
      </c>
      <c r="Q680" s="3" t="e">
        <f>#REF!</f>
        <v>#REF!</v>
      </c>
      <c r="R680" s="3" t="e">
        <f>Q680-U680</f>
        <v>#REF!</v>
      </c>
      <c r="S680" s="6">
        <f>N679+T679-R679-U679</f>
        <v>-8558894.9283998813</v>
      </c>
      <c r="T680" s="3" t="e">
        <f>#REF!</f>
        <v>#REF!</v>
      </c>
      <c r="U680" s="3" t="e">
        <f>#REF!</f>
        <v>#REF!</v>
      </c>
      <c r="V680" s="3" t="e">
        <f>#REF!</f>
        <v>#REF!</v>
      </c>
      <c r="W680" s="3" t="e">
        <f>#REF!</f>
        <v>#REF!</v>
      </c>
      <c r="X680" s="3" t="e">
        <f>#REF!</f>
        <v>#REF!</v>
      </c>
      <c r="Y680" s="3" t="e">
        <f>#REF!</f>
        <v>#REF!</v>
      </c>
      <c r="Z680" s="3" t="e">
        <f>#REF!</f>
        <v>#REF!</v>
      </c>
      <c r="AA680" s="8" t="e">
        <f>#REF!</f>
        <v>#REF!</v>
      </c>
      <c r="AF680" s="89"/>
      <c r="AG680" s="89"/>
    </row>
    <row r="681" spans="2:33">
      <c r="D681" s="1" t="s">
        <v>7</v>
      </c>
      <c r="E681" s="95" t="s">
        <v>7</v>
      </c>
      <c r="R681" s="3" t="e">
        <f>#REF!</f>
        <v>#REF!</v>
      </c>
      <c r="S681" s="6">
        <f>S680-S679</f>
        <v>-687614.18999988679</v>
      </c>
      <c r="T681" s="3" t="e">
        <f>T680-T679</f>
        <v>#REF!</v>
      </c>
      <c r="U681" s="3" t="e">
        <f>U680-U679</f>
        <v>#REF!</v>
      </c>
      <c r="AF681" s="89"/>
      <c r="AG681" s="89"/>
    </row>
    <row r="682" spans="2:33">
      <c r="R682" s="3" t="e">
        <f>R680-R679</f>
        <v>#REF!</v>
      </c>
      <c r="AF682" s="89"/>
      <c r="AG682" s="89"/>
    </row>
    <row r="683" spans="2:33">
      <c r="Y683" s="6"/>
      <c r="Z683" s="163" t="s">
        <v>1719</v>
      </c>
      <c r="AA683" s="8" t="e">
        <f>AA680-AA684</f>
        <v>#REF!</v>
      </c>
      <c r="AF683" s="89"/>
      <c r="AG683" s="89"/>
    </row>
    <row r="684" spans="2:33">
      <c r="C684" s="362" t="s">
        <v>1840</v>
      </c>
      <c r="D684" s="363"/>
      <c r="I684" s="39" t="s">
        <v>1721</v>
      </c>
      <c r="J684" s="1">
        <f>J685+J686</f>
        <v>734</v>
      </c>
      <c r="W684" s="104"/>
      <c r="X684" s="106"/>
      <c r="Y684" s="164"/>
      <c r="Z684" s="163" t="s">
        <v>1722</v>
      </c>
      <c r="AA684" s="8">
        <f>AA3</f>
        <v>1200000</v>
      </c>
      <c r="AB684" s="104"/>
    </row>
    <row r="685" spans="2:33" ht="90">
      <c r="B685" s="1" t="s">
        <v>270</v>
      </c>
      <c r="C685" s="1" t="s">
        <v>1841</v>
      </c>
      <c r="D685" s="1" t="s">
        <v>1842</v>
      </c>
      <c r="H685" s="364" t="s">
        <v>1724</v>
      </c>
      <c r="I685" s="365"/>
      <c r="J685" s="2">
        <v>731</v>
      </c>
      <c r="Y685" s="6"/>
      <c r="Z685" s="163" t="s">
        <v>1726</v>
      </c>
      <c r="AA685" s="8" t="e">
        <f>N680+T680</f>
        <v>#REF!</v>
      </c>
    </row>
    <row r="686" spans="2:33" ht="75">
      <c r="B686" s="1">
        <f t="shared" ref="B686:B724" si="12">B685+1</f>
        <v>2</v>
      </c>
      <c r="C686" s="1" t="s">
        <v>1843</v>
      </c>
      <c r="D686" s="1" t="s">
        <v>1844</v>
      </c>
      <c r="H686" s="366" t="s">
        <v>1728</v>
      </c>
      <c r="I686" s="367"/>
      <c r="J686" s="1">
        <v>3</v>
      </c>
      <c r="Y686" s="6"/>
      <c r="Z686" s="163" t="s">
        <v>1729</v>
      </c>
      <c r="AA686" s="8" t="e">
        <f>R680+U680</f>
        <v>#REF!</v>
      </c>
    </row>
    <row r="687" spans="2:33" ht="75">
      <c r="B687" s="1">
        <f t="shared" si="12"/>
        <v>3</v>
      </c>
      <c r="C687" s="1" t="s">
        <v>1845</v>
      </c>
      <c r="D687" s="1" t="s">
        <v>1846</v>
      </c>
      <c r="H687" s="368" t="s">
        <v>1731</v>
      </c>
      <c r="I687" s="369"/>
      <c r="J687" s="1">
        <v>20</v>
      </c>
      <c r="W687" s="370" t="s">
        <v>1732</v>
      </c>
      <c r="X687" s="371"/>
      <c r="Y687" s="371"/>
      <c r="Z687" s="372"/>
      <c r="AA687" s="106" t="e">
        <f>W680+X680</f>
        <v>#REF!</v>
      </c>
    </row>
    <row r="688" spans="2:33" ht="90">
      <c r="B688" s="1">
        <f t="shared" si="12"/>
        <v>4</v>
      </c>
      <c r="C688" s="1" t="s">
        <v>1847</v>
      </c>
      <c r="D688" s="1" t="s">
        <v>1848</v>
      </c>
      <c r="H688" s="368" t="s">
        <v>1734</v>
      </c>
      <c r="I688" s="369"/>
      <c r="J688" s="1">
        <v>4</v>
      </c>
      <c r="Z688" s="163" t="s">
        <v>1735</v>
      </c>
      <c r="AA688" s="8" t="e">
        <f>AA685-AA686</f>
        <v>#REF!</v>
      </c>
    </row>
    <row r="689" spans="2:31" ht="90">
      <c r="B689" s="1">
        <f t="shared" si="12"/>
        <v>5</v>
      </c>
      <c r="C689" s="1" t="s">
        <v>1849</v>
      </c>
      <c r="D689" s="1" t="s">
        <v>1850</v>
      </c>
      <c r="H689" s="366" t="s">
        <v>1851</v>
      </c>
      <c r="I689" s="367"/>
      <c r="J689" s="1">
        <v>13</v>
      </c>
      <c r="Z689" s="163" t="s">
        <v>1852</v>
      </c>
    </row>
    <row r="690" spans="2:31" ht="89.25" customHeight="1">
      <c r="B690" s="1">
        <f t="shared" si="12"/>
        <v>6</v>
      </c>
      <c r="C690" s="1" t="s">
        <v>1853</v>
      </c>
      <c r="D690" s="1" t="s">
        <v>1854</v>
      </c>
      <c r="G690" s="373" t="s">
        <v>1855</v>
      </c>
      <c r="H690" s="374"/>
      <c r="I690" s="357"/>
      <c r="J690" s="1">
        <v>1</v>
      </c>
      <c r="Z690" s="163" t="s">
        <v>1856</v>
      </c>
      <c r="AA690" s="8">
        <f>SUM(Таблица82343[Размер задолженности по взносам, руб,])</f>
        <v>-7871280.7383999946</v>
      </c>
    </row>
    <row r="691" spans="2:31" ht="90">
      <c r="B691" s="1">
        <f t="shared" si="12"/>
        <v>7</v>
      </c>
      <c r="C691" s="1" t="s">
        <v>1857</v>
      </c>
      <c r="D691" s="1" t="s">
        <v>1858</v>
      </c>
      <c r="G691" s="373" t="s">
        <v>1859</v>
      </c>
      <c r="H691" s="374"/>
      <c r="I691" s="357"/>
      <c r="J691" s="1">
        <f>J685-J687-J688+J689</f>
        <v>720</v>
      </c>
      <c r="W691" s="375" t="s">
        <v>1860</v>
      </c>
      <c r="X691" s="376"/>
      <c r="Y691" s="376"/>
      <c r="Z691" s="377"/>
      <c r="AA691" s="8" t="e">
        <f>AA688-AA690</f>
        <v>#REF!</v>
      </c>
    </row>
    <row r="692" spans="2:31" ht="78" customHeight="1">
      <c r="B692" s="1">
        <f t="shared" si="12"/>
        <v>8</v>
      </c>
      <c r="C692" s="1" t="s">
        <v>1861</v>
      </c>
      <c r="D692" s="1" t="s">
        <v>1862</v>
      </c>
      <c r="G692" s="373" t="s">
        <v>1863</v>
      </c>
      <c r="H692" s="374"/>
      <c r="I692" s="357"/>
      <c r="J692" s="1">
        <f>J686-J690</f>
        <v>2</v>
      </c>
      <c r="Z692" s="6"/>
    </row>
    <row r="693" spans="2:31" ht="75">
      <c r="B693" s="1">
        <f t="shared" si="12"/>
        <v>9</v>
      </c>
      <c r="C693" s="1" t="s">
        <v>1864</v>
      </c>
      <c r="D693" s="1" t="s">
        <v>1865</v>
      </c>
      <c r="G693" s="373" t="s">
        <v>1866</v>
      </c>
      <c r="H693" s="374"/>
      <c r="I693" s="357"/>
      <c r="J693" s="1">
        <f>J692+J691</f>
        <v>722</v>
      </c>
      <c r="Z693" s="6"/>
    </row>
    <row r="694" spans="2:31" ht="75">
      <c r="B694" s="1">
        <f t="shared" si="12"/>
        <v>10</v>
      </c>
      <c r="C694" s="1" t="s">
        <v>1867</v>
      </c>
      <c r="D694" s="1" t="s">
        <v>1868</v>
      </c>
      <c r="F694" s="354" t="s">
        <v>1869</v>
      </c>
      <c r="G694" s="354"/>
      <c r="H694" s="354"/>
      <c r="I694" s="354"/>
      <c r="J694" s="14"/>
      <c r="Z694" s="6"/>
    </row>
    <row r="695" spans="2:31" ht="135">
      <c r="B695" s="1">
        <f t="shared" si="12"/>
        <v>11</v>
      </c>
      <c r="C695" s="1" t="s">
        <v>1870</v>
      </c>
      <c r="D695" s="1" t="s">
        <v>1871</v>
      </c>
      <c r="F695" s="354"/>
      <c r="G695" s="354"/>
      <c r="H695" s="354"/>
      <c r="I695" s="354"/>
      <c r="J695" s="14"/>
      <c r="Z695" s="6"/>
      <c r="AE695" s="9"/>
    </row>
    <row r="696" spans="2:31" ht="135">
      <c r="B696" s="1">
        <f t="shared" si="12"/>
        <v>12</v>
      </c>
      <c r="C696" s="1" t="s">
        <v>1872</v>
      </c>
      <c r="D696" s="1" t="s">
        <v>1873</v>
      </c>
      <c r="F696" s="354"/>
      <c r="G696" s="354"/>
      <c r="H696" s="354"/>
      <c r="I696" s="354"/>
      <c r="J696" s="14">
        <v>1</v>
      </c>
      <c r="Z696" s="6"/>
    </row>
    <row r="697" spans="2:31" ht="75">
      <c r="B697" s="1">
        <f t="shared" si="12"/>
        <v>13</v>
      </c>
      <c r="C697" s="1" t="s">
        <v>1874</v>
      </c>
      <c r="D697" s="1" t="s">
        <v>1875</v>
      </c>
      <c r="F697" s="354" t="s">
        <v>1876</v>
      </c>
      <c r="G697" s="354"/>
      <c r="H697" s="354"/>
      <c r="I697" s="354"/>
      <c r="J697" s="14">
        <v>1</v>
      </c>
      <c r="Z697" s="6"/>
    </row>
    <row r="698" spans="2:31" ht="120">
      <c r="B698" s="1">
        <f t="shared" si="12"/>
        <v>14</v>
      </c>
      <c r="C698" s="1" t="s">
        <v>1877</v>
      </c>
      <c r="D698" s="1" t="s">
        <v>1878</v>
      </c>
      <c r="F698" s="378" t="s">
        <v>1879</v>
      </c>
      <c r="G698" s="355"/>
      <c r="H698" s="355"/>
      <c r="I698" s="356"/>
      <c r="Z698" s="6"/>
    </row>
    <row r="699" spans="2:31" ht="75">
      <c r="B699" s="1">
        <f t="shared" si="12"/>
        <v>15</v>
      </c>
      <c r="C699" s="1" t="s">
        <v>1880</v>
      </c>
      <c r="D699" s="1" t="s">
        <v>1881</v>
      </c>
      <c r="F699" s="358" t="s">
        <v>1882</v>
      </c>
      <c r="G699" s="358"/>
      <c r="H699" s="358"/>
      <c r="I699" s="358"/>
      <c r="J699" s="1">
        <v>9</v>
      </c>
      <c r="Z699" s="6"/>
    </row>
    <row r="700" spans="2:31" ht="75">
      <c r="B700" s="1">
        <f t="shared" si="12"/>
        <v>16</v>
      </c>
      <c r="C700" s="1" t="s">
        <v>1883</v>
      </c>
      <c r="D700" s="1" t="s">
        <v>1884</v>
      </c>
      <c r="F700" s="358" t="s">
        <v>1885</v>
      </c>
      <c r="G700" s="358"/>
      <c r="H700" s="358"/>
      <c r="I700" s="358"/>
      <c r="J700" s="1">
        <v>7</v>
      </c>
      <c r="Z700" s="6"/>
    </row>
    <row r="701" spans="2:31" ht="75">
      <c r="B701" s="1">
        <f t="shared" si="12"/>
        <v>17</v>
      </c>
      <c r="C701" s="1" t="s">
        <v>1886</v>
      </c>
      <c r="D701" s="1" t="s">
        <v>1887</v>
      </c>
      <c r="F701" s="358" t="s">
        <v>1888</v>
      </c>
      <c r="G701" s="358"/>
      <c r="H701" s="358"/>
      <c r="I701" s="358"/>
      <c r="J701" s="1">
        <v>2</v>
      </c>
      <c r="Z701" s="6"/>
    </row>
    <row r="702" spans="2:31" ht="75">
      <c r="B702" s="1">
        <f t="shared" si="12"/>
        <v>18</v>
      </c>
      <c r="C702" s="1" t="s">
        <v>1889</v>
      </c>
      <c r="D702" s="1" t="s">
        <v>1890</v>
      </c>
      <c r="F702" s="358" t="s">
        <v>1891</v>
      </c>
      <c r="G702" s="358"/>
      <c r="H702" s="358"/>
      <c r="I702" s="358"/>
      <c r="J702" s="1">
        <v>4</v>
      </c>
      <c r="Z702" s="6"/>
    </row>
    <row r="703" spans="2:31" ht="90">
      <c r="B703" s="1">
        <f t="shared" si="12"/>
        <v>19</v>
      </c>
      <c r="C703" s="1" t="s">
        <v>1892</v>
      </c>
      <c r="D703" s="1" t="s">
        <v>1893</v>
      </c>
      <c r="F703" s="358" t="s">
        <v>1894</v>
      </c>
      <c r="G703" s="358"/>
      <c r="H703" s="358"/>
      <c r="I703" s="358"/>
      <c r="J703" s="1">
        <v>4</v>
      </c>
      <c r="Z703" s="6"/>
    </row>
    <row r="704" spans="2:31" ht="90">
      <c r="B704" s="1">
        <f t="shared" si="12"/>
        <v>20</v>
      </c>
      <c r="C704" s="1" t="s">
        <v>1895</v>
      </c>
      <c r="D704" s="1" t="s">
        <v>1896</v>
      </c>
      <c r="F704" s="358" t="s">
        <v>1897</v>
      </c>
      <c r="G704" s="358"/>
      <c r="H704" s="358"/>
      <c r="I704" s="358"/>
      <c r="J704" s="1">
        <f>SUM(J699:J703)</f>
        <v>26</v>
      </c>
      <c r="Z704" s="6"/>
    </row>
    <row r="705" spans="2:10" ht="75">
      <c r="B705" s="1">
        <f t="shared" si="12"/>
        <v>21</v>
      </c>
      <c r="C705" s="110" t="s">
        <v>1898</v>
      </c>
      <c r="D705" s="65" t="s">
        <v>1899</v>
      </c>
      <c r="F705" s="358" t="s">
        <v>1900</v>
      </c>
      <c r="G705" s="358"/>
      <c r="H705" s="358"/>
      <c r="I705" s="358"/>
      <c r="J705" s="1">
        <v>2</v>
      </c>
    </row>
    <row r="706" spans="2:10" ht="75">
      <c r="B706" s="1">
        <f t="shared" si="12"/>
        <v>22</v>
      </c>
      <c r="C706" s="110" t="s">
        <v>1901</v>
      </c>
      <c r="D706" s="65" t="s">
        <v>1902</v>
      </c>
      <c r="F706" s="358" t="s">
        <v>1903</v>
      </c>
      <c r="G706" s="358"/>
      <c r="H706" s="358"/>
      <c r="I706" s="358"/>
      <c r="J706" s="1">
        <v>1</v>
      </c>
    </row>
    <row r="707" spans="2:10" ht="75">
      <c r="B707" s="1">
        <f t="shared" si="12"/>
        <v>23</v>
      </c>
      <c r="C707" s="110" t="s">
        <v>1904</v>
      </c>
      <c r="D707" s="65" t="s">
        <v>1905</v>
      </c>
      <c r="F707" s="358" t="s">
        <v>1906</v>
      </c>
      <c r="G707" s="358"/>
      <c r="H707" s="358"/>
      <c r="I707" s="358"/>
      <c r="J707" s="1">
        <v>3</v>
      </c>
    </row>
    <row r="708" spans="2:10" ht="75">
      <c r="B708" s="1">
        <f t="shared" si="12"/>
        <v>24</v>
      </c>
      <c r="C708" s="110" t="s">
        <v>1907</v>
      </c>
      <c r="D708" s="65" t="s">
        <v>1908</v>
      </c>
      <c r="F708" s="358" t="s">
        <v>1909</v>
      </c>
      <c r="G708" s="358"/>
      <c r="H708" s="358"/>
      <c r="I708" s="358"/>
      <c r="J708" s="1">
        <f>SUM(J705:J707)</f>
        <v>6</v>
      </c>
    </row>
    <row r="709" spans="2:10" ht="60">
      <c r="B709" s="1">
        <f t="shared" si="12"/>
        <v>25</v>
      </c>
      <c r="C709" s="110" t="s">
        <v>1910</v>
      </c>
      <c r="D709" s="65" t="s">
        <v>1911</v>
      </c>
      <c r="F709" s="379" t="s">
        <v>1912</v>
      </c>
      <c r="G709" s="380"/>
      <c r="H709" s="380"/>
      <c r="I709" s="381"/>
      <c r="J709" s="1">
        <f>J691+J708-J704</f>
        <v>700</v>
      </c>
    </row>
    <row r="710" spans="2:10" ht="76.5" customHeight="1">
      <c r="B710" s="1">
        <f t="shared" si="12"/>
        <v>26</v>
      </c>
      <c r="C710" s="110" t="s">
        <v>1913</v>
      </c>
      <c r="D710" s="65" t="s">
        <v>1914</v>
      </c>
      <c r="F710" s="373" t="s">
        <v>1915</v>
      </c>
      <c r="G710" s="374"/>
      <c r="H710" s="374"/>
      <c r="I710" s="357"/>
      <c r="J710" s="1">
        <v>1</v>
      </c>
    </row>
    <row r="711" spans="2:10" ht="60">
      <c r="B711" s="1">
        <f t="shared" si="12"/>
        <v>27</v>
      </c>
      <c r="C711" s="110" t="s">
        <v>1916</v>
      </c>
      <c r="D711" s="65" t="s">
        <v>1917</v>
      </c>
      <c r="F711" s="382" t="s">
        <v>1918</v>
      </c>
      <c r="G711" s="383"/>
      <c r="H711" s="383"/>
      <c r="I711" s="384"/>
      <c r="J711" s="1">
        <f>J709+J710</f>
        <v>701</v>
      </c>
    </row>
    <row r="712" spans="2:10" ht="90">
      <c r="B712" s="1">
        <f t="shared" si="12"/>
        <v>28</v>
      </c>
      <c r="C712" s="110" t="s">
        <v>1919</v>
      </c>
      <c r="D712" s="65" t="s">
        <v>1920</v>
      </c>
      <c r="F712" s="385" t="s">
        <v>1921</v>
      </c>
      <c r="G712" s="386"/>
      <c r="H712" s="386"/>
      <c r="I712" s="387"/>
    </row>
    <row r="713" spans="2:10" ht="75">
      <c r="B713" s="1">
        <f t="shared" si="12"/>
        <v>29</v>
      </c>
      <c r="C713" s="110" t="s">
        <v>1922</v>
      </c>
      <c r="D713" s="65" t="s">
        <v>1923</v>
      </c>
      <c r="F713" s="388" t="s">
        <v>1924</v>
      </c>
      <c r="G713" s="388"/>
      <c r="H713" s="388"/>
      <c r="I713" s="388"/>
      <c r="J713" s="14">
        <v>8</v>
      </c>
    </row>
    <row r="714" spans="2:10">
      <c r="B714" s="1"/>
      <c r="C714" s="362" t="s">
        <v>1925</v>
      </c>
      <c r="D714" s="363"/>
      <c r="F714" s="388" t="s">
        <v>1926</v>
      </c>
      <c r="G714" s="388"/>
      <c r="H714" s="388"/>
      <c r="I714" s="388"/>
      <c r="J714" s="14">
        <v>5</v>
      </c>
    </row>
    <row r="715" spans="2:10" ht="120">
      <c r="B715" s="1">
        <v>1</v>
      </c>
      <c r="C715" s="1" t="s">
        <v>1927</v>
      </c>
      <c r="D715" s="1" t="s">
        <v>1928</v>
      </c>
      <c r="F715" s="388" t="s">
        <v>1926</v>
      </c>
      <c r="G715" s="388"/>
      <c r="H715" s="388"/>
      <c r="I715" s="388"/>
      <c r="J715" s="14">
        <v>16</v>
      </c>
    </row>
    <row r="716" spans="2:10" ht="90">
      <c r="B716" s="1">
        <v>2</v>
      </c>
      <c r="C716" s="110" t="s">
        <v>1929</v>
      </c>
      <c r="D716" s="65" t="s">
        <v>1930</v>
      </c>
      <c r="F716" s="388" t="s">
        <v>1931</v>
      </c>
      <c r="G716" s="388"/>
      <c r="H716" s="388"/>
      <c r="I716" s="388"/>
      <c r="J716" s="14">
        <v>3</v>
      </c>
    </row>
    <row r="717" spans="2:10" ht="90">
      <c r="B717" s="1">
        <v>3</v>
      </c>
      <c r="C717" s="110" t="s">
        <v>1932</v>
      </c>
      <c r="D717" s="65" t="s">
        <v>1933</v>
      </c>
      <c r="F717" s="389" t="s">
        <v>1934</v>
      </c>
      <c r="G717" s="389"/>
      <c r="H717" s="389"/>
      <c r="I717" s="389"/>
      <c r="J717" s="165">
        <f>SUM(J713:J716)</f>
        <v>32</v>
      </c>
    </row>
    <row r="718" spans="2:10">
      <c r="B718" s="1"/>
      <c r="C718" s="110"/>
      <c r="D718" s="65"/>
      <c r="F718" s="359" t="s">
        <v>1935</v>
      </c>
      <c r="G718" s="359"/>
      <c r="H718" s="359"/>
      <c r="I718" s="359"/>
      <c r="J718" s="1">
        <v>1</v>
      </c>
    </row>
    <row r="719" spans="2:10">
      <c r="C719" s="362" t="s">
        <v>1936</v>
      </c>
      <c r="D719" s="363"/>
      <c r="F719" s="359" t="s">
        <v>1937</v>
      </c>
      <c r="G719" s="359"/>
      <c r="H719" s="359"/>
      <c r="I719" s="359"/>
      <c r="J719" s="1">
        <v>0</v>
      </c>
    </row>
    <row r="720" spans="2:10" ht="75">
      <c r="B720" s="2" t="s">
        <v>270</v>
      </c>
      <c r="C720" s="1" t="s">
        <v>1688</v>
      </c>
      <c r="D720" s="1" t="s">
        <v>1938</v>
      </c>
      <c r="F720" s="359" t="s">
        <v>1939</v>
      </c>
      <c r="G720" s="359"/>
      <c r="H720" s="359"/>
      <c r="I720" s="359"/>
      <c r="J720" s="1">
        <v>4</v>
      </c>
    </row>
    <row r="721" spans="2:11" ht="90">
      <c r="B721" s="1">
        <f t="shared" si="12"/>
        <v>2</v>
      </c>
      <c r="C721" s="1" t="s">
        <v>1684</v>
      </c>
      <c r="D721" s="1" t="s">
        <v>1940</v>
      </c>
      <c r="F721" s="359" t="s">
        <v>1941</v>
      </c>
      <c r="G721" s="359"/>
      <c r="H721" s="359"/>
      <c r="I721" s="359"/>
      <c r="J721" s="1">
        <v>3</v>
      </c>
    </row>
    <row r="722" spans="2:11" ht="90">
      <c r="B722" s="1">
        <f t="shared" si="12"/>
        <v>3</v>
      </c>
      <c r="C722" s="1" t="s">
        <v>1685</v>
      </c>
      <c r="D722" s="1" t="s">
        <v>1942</v>
      </c>
      <c r="F722" s="390" t="s">
        <v>1943</v>
      </c>
      <c r="G722" s="390"/>
      <c r="H722" s="390"/>
      <c r="I722" s="390"/>
      <c r="J722" s="167">
        <f>SUM(J718:J721)</f>
        <v>8</v>
      </c>
    </row>
    <row r="723" spans="2:11" ht="75">
      <c r="B723" s="1">
        <f t="shared" si="12"/>
        <v>4</v>
      </c>
      <c r="C723" s="1" t="s">
        <v>1691</v>
      </c>
      <c r="D723" s="1" t="s">
        <v>1944</v>
      </c>
      <c r="E723" s="101"/>
      <c r="F723" s="166"/>
      <c r="G723" s="166"/>
      <c r="H723" s="166"/>
      <c r="I723" s="168" t="s">
        <v>1945</v>
      </c>
      <c r="J723" s="169">
        <f>J709-J717+J722</f>
        <v>676</v>
      </c>
      <c r="K723" s="108"/>
    </row>
    <row r="724" spans="2:11" ht="90">
      <c r="B724" s="1">
        <f t="shared" si="12"/>
        <v>5</v>
      </c>
      <c r="C724" s="1" t="s">
        <v>1693</v>
      </c>
      <c r="D724" s="110" t="s">
        <v>1946</v>
      </c>
      <c r="E724" s="101"/>
      <c r="F724" s="391" t="s">
        <v>1947</v>
      </c>
      <c r="G724" s="392"/>
      <c r="H724" s="392"/>
      <c r="I724" s="393"/>
      <c r="J724" s="170">
        <v>1</v>
      </c>
      <c r="K724" s="108"/>
    </row>
    <row r="725" spans="2:11">
      <c r="B725" s="1"/>
      <c r="D725" s="110"/>
      <c r="E725" s="101"/>
      <c r="F725" s="166"/>
      <c r="G725" s="166"/>
      <c r="H725" s="166"/>
      <c r="I725" s="168" t="s">
        <v>1948</v>
      </c>
      <c r="J725" s="101">
        <f>J723+J724</f>
        <v>677</v>
      </c>
      <c r="K725" s="108"/>
    </row>
    <row r="726" spans="2:11">
      <c r="C726" s="362" t="s">
        <v>1949</v>
      </c>
      <c r="D726" s="394"/>
      <c r="F726" s="171"/>
      <c r="G726" s="171"/>
      <c r="H726" s="171"/>
      <c r="I726" s="171"/>
      <c r="J726" s="124"/>
    </row>
    <row r="727" spans="2:11" ht="90">
      <c r="B727" s="2" t="s">
        <v>270</v>
      </c>
      <c r="C727" s="1" t="s">
        <v>1694</v>
      </c>
      <c r="D727" s="1" t="s">
        <v>1950</v>
      </c>
    </row>
    <row r="728" spans="2:11" ht="105">
      <c r="B728" s="2" t="s">
        <v>459</v>
      </c>
      <c r="C728" s="1" t="s">
        <v>1697</v>
      </c>
      <c r="D728" s="1" t="s">
        <v>1951</v>
      </c>
    </row>
    <row r="729" spans="2:11" ht="90">
      <c r="B729" s="2" t="s">
        <v>89</v>
      </c>
      <c r="C729" s="1" t="s">
        <v>1700</v>
      </c>
      <c r="D729" s="1" t="s">
        <v>1952</v>
      </c>
    </row>
    <row r="731" spans="2:11" ht="33.75" customHeight="1">
      <c r="B731" s="395" t="s">
        <v>1768</v>
      </c>
      <c r="C731" s="396"/>
      <c r="D731" s="396"/>
      <c r="E731" s="397"/>
      <c r="I731" s="1" t="s">
        <v>1769</v>
      </c>
    </row>
    <row r="734" spans="2:11">
      <c r="C734" s="358"/>
      <c r="D734" s="358"/>
    </row>
    <row r="737" spans="4:4">
      <c r="D737" s="110"/>
    </row>
    <row r="738" spans="4:4">
      <c r="D738" s="110"/>
    </row>
    <row r="739" spans="4:4">
      <c r="D739" s="110"/>
    </row>
    <row r="1208" spans="1:33" s="3" customFormat="1">
      <c r="A1208" s="1"/>
      <c r="B1208" s="2"/>
      <c r="C1208" s="1"/>
      <c r="D1208" s="1"/>
      <c r="E1208" s="1"/>
      <c r="F1208" s="1"/>
      <c r="G1208" s="1"/>
      <c r="H1208" s="1"/>
      <c r="I1208" s="1"/>
      <c r="J1208" s="1"/>
      <c r="S1208" s="6"/>
      <c r="AA1208" s="8"/>
      <c r="AE1208" s="36"/>
      <c r="AF1208" s="1"/>
      <c r="AG1208" s="1"/>
    </row>
    <row r="1264" spans="10:10">
      <c r="J1264" s="1" t="s">
        <v>7</v>
      </c>
    </row>
  </sheetData>
  <mergeCells count="45">
    <mergeCell ref="F722:I722"/>
    <mergeCell ref="F724:I724"/>
    <mergeCell ref="C726:D726"/>
    <mergeCell ref="B731:E731"/>
    <mergeCell ref="C734:D734"/>
    <mergeCell ref="F718:I718"/>
    <mergeCell ref="C719:D719"/>
    <mergeCell ref="F719:I719"/>
    <mergeCell ref="F720:I720"/>
    <mergeCell ref="F721:I721"/>
    <mergeCell ref="C714:D714"/>
    <mergeCell ref="F714:I714"/>
    <mergeCell ref="F715:I715"/>
    <mergeCell ref="F716:I716"/>
    <mergeCell ref="F717:I717"/>
    <mergeCell ref="F709:I709"/>
    <mergeCell ref="F710:I710"/>
    <mergeCell ref="F711:I711"/>
    <mergeCell ref="F712:I712"/>
    <mergeCell ref="F713:I713"/>
    <mergeCell ref="F704:I704"/>
    <mergeCell ref="F705:I705"/>
    <mergeCell ref="F706:I706"/>
    <mergeCell ref="F707:I707"/>
    <mergeCell ref="F708:I708"/>
    <mergeCell ref="F699:I699"/>
    <mergeCell ref="F700:I700"/>
    <mergeCell ref="F701:I701"/>
    <mergeCell ref="F702:I702"/>
    <mergeCell ref="F703:I703"/>
    <mergeCell ref="G692:I692"/>
    <mergeCell ref="G693:I693"/>
    <mergeCell ref="F694:I696"/>
    <mergeCell ref="F697:I697"/>
    <mergeCell ref="F698:I698"/>
    <mergeCell ref="H688:I688"/>
    <mergeCell ref="H689:I689"/>
    <mergeCell ref="G690:I690"/>
    <mergeCell ref="G691:I691"/>
    <mergeCell ref="W691:Z691"/>
    <mergeCell ref="C684:D684"/>
    <mergeCell ref="H685:I685"/>
    <mergeCell ref="H686:I686"/>
    <mergeCell ref="H687:I687"/>
    <mergeCell ref="W687:Z687"/>
  </mergeCells>
  <pageMargins left="0.25" right="0.25" top="0.75" bottom="0.75" header="0.3" footer="0.3"/>
  <pageSetup paperSize="9" scale="40" fitToHeight="0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3"/>
  <sheetViews>
    <sheetView topLeftCell="A22" workbookViewId="0">
      <selection activeCell="A38" sqref="A38:B40"/>
    </sheetView>
  </sheetViews>
  <sheetFormatPr defaultRowHeight="12.75"/>
  <cols>
    <col min="1" max="1" width="37.33203125" customWidth="1"/>
    <col min="2" max="2" width="42" customWidth="1"/>
    <col min="4" max="4" width="38.83203125" customWidth="1"/>
    <col min="7" max="7" width="43.5" customWidth="1"/>
  </cols>
  <sheetData>
    <row r="1" spans="1:12" ht="42.75">
      <c r="A1" s="172" t="s">
        <v>1</v>
      </c>
      <c r="B1" s="173" t="s">
        <v>1953</v>
      </c>
      <c r="C1" s="174"/>
      <c r="D1" s="175" t="s">
        <v>2</v>
      </c>
      <c r="E1" s="175"/>
      <c r="F1" s="175"/>
      <c r="G1" s="175" t="s">
        <v>3</v>
      </c>
      <c r="H1" s="175"/>
      <c r="I1" s="175" t="s">
        <v>4</v>
      </c>
      <c r="J1" s="175" t="s">
        <v>5</v>
      </c>
      <c r="K1" s="176" t="s">
        <v>6</v>
      </c>
      <c r="L1" s="177" t="s">
        <v>1954</v>
      </c>
    </row>
    <row r="2" spans="1:12" ht="15">
      <c r="A2" s="178" t="s">
        <v>1841</v>
      </c>
      <c r="B2" s="179" t="str">
        <f t="shared" ref="B2:B43" si="0">CONCATENATE(C2,D2,E2,F2,G2,H2,I2,J2)</f>
        <v>г. Красноярск, ул. Хабаровская 1-я, д. № 4</v>
      </c>
      <c r="C2" s="180" t="s">
        <v>1955</v>
      </c>
      <c r="D2" s="180" t="s">
        <v>33</v>
      </c>
      <c r="E2" s="180" t="s">
        <v>1956</v>
      </c>
      <c r="F2" s="180" t="s">
        <v>1957</v>
      </c>
      <c r="G2" s="180" t="s">
        <v>1958</v>
      </c>
      <c r="H2" s="180"/>
      <c r="I2" s="180" t="s">
        <v>1959</v>
      </c>
      <c r="J2" s="180">
        <v>4</v>
      </c>
      <c r="K2" s="181" t="s">
        <v>1960</v>
      </c>
      <c r="L2" s="177"/>
    </row>
    <row r="3" spans="1:12" ht="15">
      <c r="A3" s="178" t="s">
        <v>1843</v>
      </c>
      <c r="B3" s="179" t="str">
        <f t="shared" si="0"/>
        <v>г. Краснотуранск, ул. Ленина, д. № 40А</v>
      </c>
      <c r="C3" s="180" t="s">
        <v>1955</v>
      </c>
      <c r="D3" s="182" t="s">
        <v>1961</v>
      </c>
      <c r="E3" s="180" t="s">
        <v>1956</v>
      </c>
      <c r="F3" s="180" t="s">
        <v>1957</v>
      </c>
      <c r="G3" s="182" t="s">
        <v>41</v>
      </c>
      <c r="H3" s="182"/>
      <c r="I3" s="180" t="s">
        <v>1959</v>
      </c>
      <c r="J3" s="182" t="s">
        <v>544</v>
      </c>
      <c r="K3" s="183" t="s">
        <v>1960</v>
      </c>
      <c r="L3" s="177"/>
    </row>
    <row r="4" spans="1:12" ht="15">
      <c r="A4" s="178" t="s">
        <v>1845</v>
      </c>
      <c r="B4" s="179" t="str">
        <f t="shared" si="0"/>
        <v>г. Назарово, ул. 30 лет ВЛКСМ, д. № 70</v>
      </c>
      <c r="C4" s="180" t="s">
        <v>1955</v>
      </c>
      <c r="D4" s="180" t="s">
        <v>83</v>
      </c>
      <c r="E4" s="180" t="s">
        <v>1956</v>
      </c>
      <c r="F4" s="180" t="s">
        <v>1957</v>
      </c>
      <c r="G4" s="180" t="s">
        <v>183</v>
      </c>
      <c r="H4" s="180"/>
      <c r="I4" s="180" t="s">
        <v>1959</v>
      </c>
      <c r="J4" s="180">
        <v>70</v>
      </c>
      <c r="K4" s="181" t="s">
        <v>1960</v>
      </c>
      <c r="L4" s="177"/>
    </row>
    <row r="5" spans="1:12" ht="15">
      <c r="A5" s="178" t="s">
        <v>1847</v>
      </c>
      <c r="B5" s="179" t="str">
        <f t="shared" si="0"/>
        <v>г. Красноярск, ул. Джамбульская, д. № 7</v>
      </c>
      <c r="C5" s="180" t="s">
        <v>1955</v>
      </c>
      <c r="D5" s="182" t="s">
        <v>33</v>
      </c>
      <c r="E5" s="180" t="s">
        <v>1956</v>
      </c>
      <c r="F5" s="180" t="s">
        <v>1957</v>
      </c>
      <c r="G5" s="182" t="s">
        <v>1477</v>
      </c>
      <c r="H5" s="182"/>
      <c r="I5" s="180" t="s">
        <v>1959</v>
      </c>
      <c r="J5" s="182">
        <v>7</v>
      </c>
      <c r="K5" s="183" t="s">
        <v>1960</v>
      </c>
      <c r="L5" s="177"/>
    </row>
    <row r="6" spans="1:12" ht="15">
      <c r="A6" s="178" t="s">
        <v>1849</v>
      </c>
      <c r="B6" s="179" t="str">
        <f t="shared" si="0"/>
        <v>г. Красноярск, ул. Новгородская, д. № 10А</v>
      </c>
      <c r="C6" s="180" t="s">
        <v>1955</v>
      </c>
      <c r="D6" s="180" t="s">
        <v>33</v>
      </c>
      <c r="E6" s="180" t="s">
        <v>1956</v>
      </c>
      <c r="F6" s="180" t="s">
        <v>1957</v>
      </c>
      <c r="G6" s="180" t="s">
        <v>1962</v>
      </c>
      <c r="H6" s="180"/>
      <c r="I6" s="180" t="s">
        <v>1959</v>
      </c>
      <c r="J6" s="180" t="s">
        <v>1963</v>
      </c>
      <c r="K6" s="181" t="s">
        <v>1960</v>
      </c>
      <c r="L6" s="177"/>
    </row>
    <row r="7" spans="1:12" ht="15">
      <c r="A7" s="178" t="s">
        <v>1853</v>
      </c>
      <c r="B7" s="179" t="str">
        <f t="shared" si="0"/>
        <v>г. Назарово, ул. Арбузова, д. № 96</v>
      </c>
      <c r="C7" s="180" t="s">
        <v>1955</v>
      </c>
      <c r="D7" s="182" t="s">
        <v>83</v>
      </c>
      <c r="E7" s="180" t="s">
        <v>1956</v>
      </c>
      <c r="F7" s="180" t="s">
        <v>1957</v>
      </c>
      <c r="G7" s="182" t="s">
        <v>385</v>
      </c>
      <c r="H7" s="182"/>
      <c r="I7" s="180" t="s">
        <v>1959</v>
      </c>
      <c r="J7" s="182">
        <v>96</v>
      </c>
      <c r="K7" s="183" t="s">
        <v>1960</v>
      </c>
      <c r="L7" s="177"/>
    </row>
    <row r="8" spans="1:12" ht="15">
      <c r="A8" s="178" t="s">
        <v>1857</v>
      </c>
      <c r="B8" s="179" t="str">
        <f t="shared" si="0"/>
        <v>г. Красноярск, ул. Волгоградская, д. № 27</v>
      </c>
      <c r="C8" s="180" t="s">
        <v>1955</v>
      </c>
      <c r="D8" s="180" t="s">
        <v>33</v>
      </c>
      <c r="E8" s="180" t="s">
        <v>1956</v>
      </c>
      <c r="F8" s="180" t="s">
        <v>1957</v>
      </c>
      <c r="G8" s="180" t="s">
        <v>663</v>
      </c>
      <c r="H8" s="180"/>
      <c r="I8" s="180" t="s">
        <v>1959</v>
      </c>
      <c r="J8" s="180">
        <v>27</v>
      </c>
      <c r="K8" s="181" t="s">
        <v>1960</v>
      </c>
      <c r="L8" s="177"/>
    </row>
    <row r="9" spans="1:12" ht="15">
      <c r="A9" s="178" t="s">
        <v>1861</v>
      </c>
      <c r="B9" s="179" t="str">
        <f t="shared" si="0"/>
        <v>г. Красноярск, ул. Ладо Кецховели, д. № 35</v>
      </c>
      <c r="C9" s="180" t="s">
        <v>1955</v>
      </c>
      <c r="D9" s="182" t="s">
        <v>33</v>
      </c>
      <c r="E9" s="180" t="s">
        <v>1956</v>
      </c>
      <c r="F9" s="180" t="s">
        <v>1957</v>
      </c>
      <c r="G9" s="182" t="s">
        <v>54</v>
      </c>
      <c r="H9" s="182"/>
      <c r="I9" s="180" t="s">
        <v>1959</v>
      </c>
      <c r="J9" s="182">
        <v>35</v>
      </c>
      <c r="K9" s="183" t="s">
        <v>1960</v>
      </c>
      <c r="L9" s="177"/>
    </row>
    <row r="10" spans="1:12" ht="15">
      <c r="A10" s="178" t="s">
        <v>1864</v>
      </c>
      <c r="B10" s="179" t="str">
        <f t="shared" si="0"/>
        <v>г. Красноярск, ул. Копылова, д. № 74</v>
      </c>
      <c r="C10" s="180" t="s">
        <v>1955</v>
      </c>
      <c r="D10" s="180" t="s">
        <v>33</v>
      </c>
      <c r="E10" s="180" t="s">
        <v>1956</v>
      </c>
      <c r="F10" s="180" t="s">
        <v>1957</v>
      </c>
      <c r="G10" s="180" t="s">
        <v>1003</v>
      </c>
      <c r="H10" s="180"/>
      <c r="I10" s="180" t="s">
        <v>1959</v>
      </c>
      <c r="J10" s="180">
        <v>74</v>
      </c>
      <c r="K10" s="181" t="s">
        <v>1960</v>
      </c>
      <c r="L10" s="177"/>
    </row>
    <row r="11" spans="1:12" ht="15">
      <c r="A11" s="178" t="s">
        <v>1867</v>
      </c>
      <c r="B11" s="179" t="str">
        <f t="shared" si="0"/>
        <v>г. Красноярск, ул. им Шевченко, д. № 86</v>
      </c>
      <c r="C11" s="180" t="s">
        <v>1955</v>
      </c>
      <c r="D11" s="182" t="s">
        <v>33</v>
      </c>
      <c r="E11" s="180" t="s">
        <v>1956</v>
      </c>
      <c r="F11" s="180" t="s">
        <v>1957</v>
      </c>
      <c r="G11" s="182" t="s">
        <v>305</v>
      </c>
      <c r="H11" s="182"/>
      <c r="I11" s="180" t="s">
        <v>1959</v>
      </c>
      <c r="J11" s="182">
        <v>86</v>
      </c>
      <c r="K11" s="183" t="s">
        <v>1960</v>
      </c>
      <c r="L11" s="177"/>
    </row>
    <row r="12" spans="1:12" ht="30">
      <c r="A12" s="178" t="s">
        <v>1870</v>
      </c>
      <c r="B12" s="179" t="str">
        <f t="shared" si="0"/>
        <v>г. Красноярск, ул. им Героя Советского Союза И.А.Борисевича, д. № 11</v>
      </c>
      <c r="C12" s="180" t="s">
        <v>1955</v>
      </c>
      <c r="D12" s="180" t="s">
        <v>33</v>
      </c>
      <c r="E12" s="180" t="s">
        <v>1956</v>
      </c>
      <c r="F12" s="180" t="s">
        <v>1957</v>
      </c>
      <c r="G12" s="180" t="s">
        <v>454</v>
      </c>
      <c r="H12" s="180"/>
      <c r="I12" s="180" t="s">
        <v>1959</v>
      </c>
      <c r="J12" s="180">
        <v>11</v>
      </c>
      <c r="K12" s="181" t="s">
        <v>1960</v>
      </c>
      <c r="L12" s="177"/>
    </row>
    <row r="13" spans="1:12" ht="30">
      <c r="A13" s="178" t="s">
        <v>1872</v>
      </c>
      <c r="B13" s="179" t="str">
        <f t="shared" si="0"/>
        <v>г. Красноярск, ул. им Героя Советского Союза И.А.Борисевича, д. № 9</v>
      </c>
      <c r="C13" s="180" t="s">
        <v>1955</v>
      </c>
      <c r="D13" s="182" t="s">
        <v>33</v>
      </c>
      <c r="E13" s="180" t="s">
        <v>1956</v>
      </c>
      <c r="F13" s="180" t="s">
        <v>1957</v>
      </c>
      <c r="G13" s="182" t="s">
        <v>454</v>
      </c>
      <c r="H13" s="182"/>
      <c r="I13" s="180" t="s">
        <v>1959</v>
      </c>
      <c r="J13" s="182">
        <v>9</v>
      </c>
      <c r="K13" s="183" t="s">
        <v>1960</v>
      </c>
      <c r="L13" s="177"/>
    </row>
    <row r="14" spans="1:12" ht="15">
      <c r="A14" s="178" t="s">
        <v>1874</v>
      </c>
      <c r="B14" s="179" t="str">
        <f t="shared" si="0"/>
        <v>г. Красноярск, ул. Щорса, д. № 86</v>
      </c>
      <c r="C14" s="180" t="s">
        <v>1955</v>
      </c>
      <c r="D14" s="180" t="s">
        <v>33</v>
      </c>
      <c r="E14" s="180" t="s">
        <v>1956</v>
      </c>
      <c r="F14" s="180" t="s">
        <v>1957</v>
      </c>
      <c r="G14" s="180" t="s">
        <v>517</v>
      </c>
      <c r="H14" s="180"/>
      <c r="I14" s="180" t="s">
        <v>1959</v>
      </c>
      <c r="J14" s="180">
        <v>86</v>
      </c>
      <c r="K14" s="181" t="s">
        <v>1960</v>
      </c>
      <c r="L14" s="177"/>
    </row>
    <row r="15" spans="1:12" ht="25.5">
      <c r="A15" s="178" t="s">
        <v>1877</v>
      </c>
      <c r="B15" s="179" t="str">
        <f t="shared" si="0"/>
        <v>г. Красноярск, ул. им газеты Красноярский Рабочий, д. № 80</v>
      </c>
      <c r="C15" s="180" t="s">
        <v>1955</v>
      </c>
      <c r="D15" s="182" t="s">
        <v>33</v>
      </c>
      <c r="E15" s="180" t="s">
        <v>1956</v>
      </c>
      <c r="F15" s="180" t="s">
        <v>1957</v>
      </c>
      <c r="G15" s="182" t="s">
        <v>342</v>
      </c>
      <c r="H15" s="182"/>
      <c r="I15" s="180" t="s">
        <v>1959</v>
      </c>
      <c r="J15" s="182">
        <v>80</v>
      </c>
      <c r="K15" s="183" t="s">
        <v>1960</v>
      </c>
      <c r="L15" s="177"/>
    </row>
    <row r="16" spans="1:12" ht="15">
      <c r="A16" s="178" t="s">
        <v>1880</v>
      </c>
      <c r="B16" s="179" t="str">
        <f t="shared" si="0"/>
        <v>г. Назарово, ул. Арбузова, д. № 112</v>
      </c>
      <c r="C16" s="180" t="s">
        <v>1955</v>
      </c>
      <c r="D16" s="180" t="s">
        <v>83</v>
      </c>
      <c r="E16" s="180" t="s">
        <v>1956</v>
      </c>
      <c r="F16" s="180" t="s">
        <v>1957</v>
      </c>
      <c r="G16" s="180" t="s">
        <v>385</v>
      </c>
      <c r="H16" s="180"/>
      <c r="I16" s="180" t="s">
        <v>1959</v>
      </c>
      <c r="J16" s="180">
        <v>112</v>
      </c>
      <c r="K16" s="181" t="s">
        <v>1960</v>
      </c>
      <c r="L16" s="177"/>
    </row>
    <row r="17" spans="1:12" ht="15">
      <c r="A17" s="178" t="s">
        <v>1883</v>
      </c>
      <c r="B17" s="179" t="str">
        <f t="shared" si="0"/>
        <v>г. Красноярск, ул. Ферганская, д. № 4</v>
      </c>
      <c r="C17" s="180" t="s">
        <v>1955</v>
      </c>
      <c r="D17" s="182" t="s">
        <v>33</v>
      </c>
      <c r="E17" s="180" t="s">
        <v>1956</v>
      </c>
      <c r="F17" s="180" t="s">
        <v>1957</v>
      </c>
      <c r="G17" s="182" t="s">
        <v>318</v>
      </c>
      <c r="H17" s="182"/>
      <c r="I17" s="180" t="s">
        <v>1959</v>
      </c>
      <c r="J17" s="182">
        <v>4</v>
      </c>
      <c r="K17" s="183" t="s">
        <v>1960</v>
      </c>
      <c r="L17" s="177"/>
    </row>
    <row r="18" spans="1:12" ht="15">
      <c r="A18" s="178" t="s">
        <v>1886</v>
      </c>
      <c r="B18" s="179" t="str">
        <f t="shared" si="0"/>
        <v>г. Красноярск, ул. им Говорова, д. № 52</v>
      </c>
      <c r="C18" s="180" t="s">
        <v>1955</v>
      </c>
      <c r="D18" s="180" t="s">
        <v>33</v>
      </c>
      <c r="E18" s="180" t="s">
        <v>1956</v>
      </c>
      <c r="F18" s="180" t="s">
        <v>1957</v>
      </c>
      <c r="G18" s="180" t="s">
        <v>931</v>
      </c>
      <c r="H18" s="180"/>
      <c r="I18" s="180" t="s">
        <v>1959</v>
      </c>
      <c r="J18" s="180">
        <v>52</v>
      </c>
      <c r="K18" s="181" t="s">
        <v>1960</v>
      </c>
      <c r="L18" s="177"/>
    </row>
    <row r="19" spans="1:12" ht="15">
      <c r="A19" s="178" t="s">
        <v>1889</v>
      </c>
      <c r="B19" s="179" t="str">
        <f t="shared" si="0"/>
        <v>г. Красноярск, ул. Кутузова, д. № 50</v>
      </c>
      <c r="C19" s="180" t="s">
        <v>1955</v>
      </c>
      <c r="D19" s="182" t="s">
        <v>33</v>
      </c>
      <c r="E19" s="180" t="s">
        <v>1956</v>
      </c>
      <c r="F19" s="180" t="s">
        <v>1957</v>
      </c>
      <c r="G19" s="182" t="s">
        <v>439</v>
      </c>
      <c r="H19" s="182"/>
      <c r="I19" s="180" t="s">
        <v>1959</v>
      </c>
      <c r="J19" s="182">
        <v>50</v>
      </c>
      <c r="K19" s="183" t="s">
        <v>1960</v>
      </c>
      <c r="L19" s="177"/>
    </row>
    <row r="20" spans="1:12" ht="25.5">
      <c r="A20" s="178" t="s">
        <v>1892</v>
      </c>
      <c r="B20" s="179" t="str">
        <f t="shared" si="0"/>
        <v>г. Железногорск, ул. Ленинградский, д. № 20</v>
      </c>
      <c r="C20" s="180" t="s">
        <v>1955</v>
      </c>
      <c r="D20" s="180" t="s">
        <v>443</v>
      </c>
      <c r="E20" s="180" t="s">
        <v>1956</v>
      </c>
      <c r="F20" s="180" t="s">
        <v>1957</v>
      </c>
      <c r="G20" s="180" t="s">
        <v>893</v>
      </c>
      <c r="H20" s="180"/>
      <c r="I20" s="180" t="s">
        <v>1959</v>
      </c>
      <c r="J20" s="180">
        <v>20</v>
      </c>
      <c r="K20" s="181" t="s">
        <v>1960</v>
      </c>
      <c r="L20" s="177"/>
    </row>
    <row r="21" spans="1:12" ht="25.5">
      <c r="A21" s="178" t="s">
        <v>1895</v>
      </c>
      <c r="B21" s="179" t="str">
        <f t="shared" si="0"/>
        <v>г. Красноярск, ул. Машиностроителей, д. № 13</v>
      </c>
      <c r="C21" s="180" t="s">
        <v>1955</v>
      </c>
      <c r="D21" s="182" t="s">
        <v>33</v>
      </c>
      <c r="E21" s="180" t="s">
        <v>1956</v>
      </c>
      <c r="F21" s="180" t="s">
        <v>1957</v>
      </c>
      <c r="G21" s="182" t="s">
        <v>699</v>
      </c>
      <c r="H21" s="182"/>
      <c r="I21" s="180" t="s">
        <v>1959</v>
      </c>
      <c r="J21" s="182">
        <v>13</v>
      </c>
      <c r="K21" s="183" t="s">
        <v>1960</v>
      </c>
      <c r="L21" s="177"/>
    </row>
    <row r="22" spans="1:12" ht="15">
      <c r="A22" s="178" t="s">
        <v>1898</v>
      </c>
      <c r="B22" s="179" t="str">
        <f t="shared" si="0"/>
        <v>г. Красноярск, ул. 9 Мая, д. № 37</v>
      </c>
      <c r="C22" s="180" t="s">
        <v>1955</v>
      </c>
      <c r="D22" s="180" t="s">
        <v>33</v>
      </c>
      <c r="E22" s="180" t="s">
        <v>1956</v>
      </c>
      <c r="F22" s="180" t="s">
        <v>1957</v>
      </c>
      <c r="G22" s="180" t="s">
        <v>1358</v>
      </c>
      <c r="H22" s="180"/>
      <c r="I22" s="180" t="s">
        <v>1959</v>
      </c>
      <c r="J22" s="180">
        <v>37</v>
      </c>
      <c r="K22" s="181" t="s">
        <v>1960</v>
      </c>
      <c r="L22" s="177"/>
    </row>
    <row r="23" spans="1:12" ht="15">
      <c r="A23" s="178" t="s">
        <v>1901</v>
      </c>
      <c r="B23" s="179" t="str">
        <f t="shared" si="0"/>
        <v>г. Кодинск, ул. Гидростроителей, д. № 18</v>
      </c>
      <c r="C23" s="180" t="s">
        <v>1955</v>
      </c>
      <c r="D23" s="180" t="s">
        <v>1629</v>
      </c>
      <c r="E23" s="180" t="s">
        <v>1956</v>
      </c>
      <c r="F23" s="180" t="s">
        <v>1957</v>
      </c>
      <c r="G23" s="180" t="s">
        <v>1630</v>
      </c>
      <c r="H23" s="180"/>
      <c r="I23" s="180" t="s">
        <v>1959</v>
      </c>
      <c r="J23" s="180">
        <v>18</v>
      </c>
      <c r="K23" s="181" t="s">
        <v>1960</v>
      </c>
      <c r="L23" s="177"/>
    </row>
    <row r="24" spans="1:12" ht="15">
      <c r="A24" s="178" t="s">
        <v>1904</v>
      </c>
      <c r="B24" s="179" t="str">
        <f t="shared" si="0"/>
        <v>г. Кодинск, ул. Гидростроителей, д. № 36</v>
      </c>
      <c r="C24" s="180" t="s">
        <v>1955</v>
      </c>
      <c r="D24" s="182" t="s">
        <v>1629</v>
      </c>
      <c r="E24" s="180" t="s">
        <v>1956</v>
      </c>
      <c r="F24" s="180" t="s">
        <v>1957</v>
      </c>
      <c r="G24" s="182" t="s">
        <v>1630</v>
      </c>
      <c r="H24" s="182"/>
      <c r="I24" s="180" t="s">
        <v>1959</v>
      </c>
      <c r="J24" s="182">
        <v>36</v>
      </c>
      <c r="K24" s="183" t="s">
        <v>1960</v>
      </c>
      <c r="L24" s="177"/>
    </row>
    <row r="25" spans="1:12" ht="15">
      <c r="A25" s="178" t="s">
        <v>1907</v>
      </c>
      <c r="B25" s="179" t="str">
        <f t="shared" si="0"/>
        <v>г. Кодинск, ул. Гидростроителей, д. № 28</v>
      </c>
      <c r="C25" s="180" t="s">
        <v>1955</v>
      </c>
      <c r="D25" s="180" t="s">
        <v>1629</v>
      </c>
      <c r="E25" s="180" t="s">
        <v>1956</v>
      </c>
      <c r="F25" s="180" t="s">
        <v>1957</v>
      </c>
      <c r="G25" s="180" t="s">
        <v>1630</v>
      </c>
      <c r="H25" s="180"/>
      <c r="I25" s="180" t="s">
        <v>1959</v>
      </c>
      <c r="J25" s="180">
        <v>28</v>
      </c>
      <c r="K25" s="181" t="s">
        <v>1960</v>
      </c>
      <c r="L25" s="177"/>
    </row>
    <row r="26" spans="1:12" ht="15">
      <c r="A26" s="178" t="s">
        <v>1910</v>
      </c>
      <c r="B26" s="179" t="str">
        <f t="shared" si="0"/>
        <v>г. Кодинск, ул. Маяковского, д. № 3</v>
      </c>
      <c r="C26" s="180" t="s">
        <v>1955</v>
      </c>
      <c r="D26" s="182" t="s">
        <v>1629</v>
      </c>
      <c r="E26" s="180" t="s">
        <v>1956</v>
      </c>
      <c r="F26" s="180" t="s">
        <v>1957</v>
      </c>
      <c r="G26" s="182" t="s">
        <v>715</v>
      </c>
      <c r="H26" s="182"/>
      <c r="I26" s="180" t="s">
        <v>1959</v>
      </c>
      <c r="J26" s="182">
        <v>3</v>
      </c>
      <c r="K26" s="183" t="s">
        <v>1960</v>
      </c>
      <c r="L26" s="177"/>
    </row>
    <row r="27" spans="1:12" ht="15">
      <c r="A27" s="178" t="s">
        <v>1913</v>
      </c>
      <c r="B27" s="179" t="str">
        <f t="shared" si="0"/>
        <v>г. Кодинск, ул. Маяковского, д. № 11</v>
      </c>
      <c r="C27" s="180" t="s">
        <v>1955</v>
      </c>
      <c r="D27" s="180" t="s">
        <v>1629</v>
      </c>
      <c r="E27" s="180" t="s">
        <v>1956</v>
      </c>
      <c r="F27" s="180" t="s">
        <v>1957</v>
      </c>
      <c r="G27" s="180" t="s">
        <v>715</v>
      </c>
      <c r="H27" s="180"/>
      <c r="I27" s="180" t="s">
        <v>1959</v>
      </c>
      <c r="J27" s="180">
        <v>11</v>
      </c>
      <c r="K27" s="181" t="s">
        <v>1960</v>
      </c>
      <c r="L27" s="177"/>
    </row>
    <row r="28" spans="1:12" ht="15">
      <c r="A28" s="178" t="s">
        <v>1916</v>
      </c>
      <c r="B28" s="179" t="str">
        <f t="shared" si="0"/>
        <v>г. Кодинск, ул. Маяковского, д. № 7</v>
      </c>
      <c r="C28" s="180" t="s">
        <v>1955</v>
      </c>
      <c r="D28" s="182" t="s">
        <v>1629</v>
      </c>
      <c r="E28" s="180" t="s">
        <v>1956</v>
      </c>
      <c r="F28" s="180" t="s">
        <v>1957</v>
      </c>
      <c r="G28" s="182" t="s">
        <v>715</v>
      </c>
      <c r="H28" s="182"/>
      <c r="I28" s="180" t="s">
        <v>1959</v>
      </c>
      <c r="J28" s="182">
        <v>7</v>
      </c>
      <c r="K28" s="183" t="s">
        <v>1960</v>
      </c>
      <c r="L28" s="177"/>
    </row>
    <row r="29" spans="1:12" ht="15">
      <c r="A29" s="178" t="s">
        <v>1919</v>
      </c>
      <c r="B29" s="179" t="str">
        <f t="shared" si="0"/>
        <v>г. Красноярск, ул. Свободный, д. № 64Г</v>
      </c>
      <c r="C29" s="180" t="s">
        <v>1955</v>
      </c>
      <c r="D29" s="180" t="s">
        <v>33</v>
      </c>
      <c r="E29" s="180" t="s">
        <v>1956</v>
      </c>
      <c r="F29" s="180" t="s">
        <v>1957</v>
      </c>
      <c r="G29" s="180" t="s">
        <v>171</v>
      </c>
      <c r="H29" s="180"/>
      <c r="I29" s="180" t="s">
        <v>1959</v>
      </c>
      <c r="J29" s="180" t="s">
        <v>1964</v>
      </c>
      <c r="K29" s="181" t="s">
        <v>1960</v>
      </c>
      <c r="L29" s="177"/>
    </row>
    <row r="30" spans="1:12" ht="15">
      <c r="A30" s="178" t="s">
        <v>1922</v>
      </c>
      <c r="B30" s="179" t="str">
        <f t="shared" si="0"/>
        <v>г. Красноярск, ул. Курчатова, д. № 1Г</v>
      </c>
      <c r="C30" s="180" t="s">
        <v>1955</v>
      </c>
      <c r="D30" s="182" t="s">
        <v>33</v>
      </c>
      <c r="E30" s="180" t="s">
        <v>1956</v>
      </c>
      <c r="F30" s="180" t="s">
        <v>1957</v>
      </c>
      <c r="G30" s="182" t="s">
        <v>736</v>
      </c>
      <c r="H30" s="182"/>
      <c r="I30" s="180" t="s">
        <v>1959</v>
      </c>
      <c r="J30" s="182" t="s">
        <v>1541</v>
      </c>
      <c r="K30" s="183" t="s">
        <v>1960</v>
      </c>
      <c r="L30" s="177"/>
    </row>
    <row r="31" spans="1:12" s="184" customFormat="1" ht="15">
      <c r="A31" s="185"/>
      <c r="C31" s="186"/>
      <c r="D31" s="186"/>
      <c r="E31" s="186"/>
      <c r="F31" s="186"/>
      <c r="G31" s="186"/>
      <c r="H31" s="186"/>
      <c r="I31" s="186"/>
      <c r="J31" s="186"/>
      <c r="K31" s="187"/>
      <c r="L31" s="188"/>
    </row>
    <row r="32" spans="1:12" ht="30">
      <c r="A32" s="178" t="s">
        <v>1688</v>
      </c>
      <c r="B32" s="179" t="str">
        <f t="shared" si="0"/>
        <v>г. Красноярск, ул. ул.Горького, д. № 38</v>
      </c>
      <c r="C32" s="180" t="s">
        <v>1955</v>
      </c>
      <c r="D32" s="189" t="s">
        <v>33</v>
      </c>
      <c r="E32" s="180" t="s">
        <v>1956</v>
      </c>
      <c r="F32" s="180" t="s">
        <v>1957</v>
      </c>
      <c r="G32" s="190" t="s">
        <v>1689</v>
      </c>
      <c r="H32" s="190"/>
      <c r="I32" s="180" t="s">
        <v>1959</v>
      </c>
      <c r="J32" s="189">
        <v>38</v>
      </c>
      <c r="K32" s="191" t="s">
        <v>1836</v>
      </c>
      <c r="L32" s="177" t="s">
        <v>1965</v>
      </c>
    </row>
    <row r="33" spans="1:12" ht="30">
      <c r="A33" s="178" t="s">
        <v>1684</v>
      </c>
      <c r="B33" s="179" t="str">
        <f t="shared" si="0"/>
        <v>г. Красноярск, ул. Любы Шевцовой, д. № 76</v>
      </c>
      <c r="C33" s="180" t="s">
        <v>1955</v>
      </c>
      <c r="D33" s="189" t="s">
        <v>33</v>
      </c>
      <c r="E33" s="180" t="s">
        <v>1956</v>
      </c>
      <c r="F33" s="180" t="s">
        <v>1957</v>
      </c>
      <c r="G33" s="192" t="s">
        <v>1006</v>
      </c>
      <c r="H33" s="192"/>
      <c r="I33" s="180" t="s">
        <v>1959</v>
      </c>
      <c r="J33" s="189">
        <v>76</v>
      </c>
      <c r="K33" s="191" t="s">
        <v>1834</v>
      </c>
      <c r="L33" s="177" t="s">
        <v>1965</v>
      </c>
    </row>
    <row r="34" spans="1:12" ht="30">
      <c r="A34" s="178" t="s">
        <v>1685</v>
      </c>
      <c r="B34" s="179" t="str">
        <f t="shared" si="0"/>
        <v>г. Красноярск, ул. Белопольского, д. № 2</v>
      </c>
      <c r="C34" s="180" t="s">
        <v>1955</v>
      </c>
      <c r="D34" s="193" t="s">
        <v>33</v>
      </c>
      <c r="E34" s="180" t="s">
        <v>1956</v>
      </c>
      <c r="F34" s="180" t="s">
        <v>1957</v>
      </c>
      <c r="G34" s="194" t="s">
        <v>1686</v>
      </c>
      <c r="H34" s="194"/>
      <c r="I34" s="180" t="s">
        <v>1959</v>
      </c>
      <c r="J34" s="193">
        <v>2</v>
      </c>
      <c r="K34" s="195" t="s">
        <v>1834</v>
      </c>
      <c r="L34" s="177" t="s">
        <v>1965</v>
      </c>
    </row>
    <row r="35" spans="1:12" ht="30">
      <c r="A35" s="178" t="s">
        <v>1691</v>
      </c>
      <c r="B35" s="179" t="str">
        <f t="shared" si="0"/>
        <v>г. Красноярск, ул. Металлургов, д. № 3</v>
      </c>
      <c r="C35" s="180" t="s">
        <v>1955</v>
      </c>
      <c r="D35" s="193" t="s">
        <v>33</v>
      </c>
      <c r="E35" s="180" t="s">
        <v>1956</v>
      </c>
      <c r="F35" s="180" t="s">
        <v>1957</v>
      </c>
      <c r="G35" s="193" t="s">
        <v>563</v>
      </c>
      <c r="H35" s="193"/>
      <c r="I35" s="180" t="s">
        <v>1959</v>
      </c>
      <c r="J35" s="193">
        <v>3</v>
      </c>
      <c r="K35" s="195" t="s">
        <v>1834</v>
      </c>
      <c r="L35" s="177" t="s">
        <v>1965</v>
      </c>
    </row>
    <row r="36" spans="1:12" ht="30">
      <c r="A36" s="178" t="s">
        <v>1693</v>
      </c>
      <c r="B36" s="179" t="str">
        <f t="shared" si="0"/>
        <v>г. Красноярск, ул. Краснодарская, д. № 5А</v>
      </c>
      <c r="C36" s="180" t="s">
        <v>1955</v>
      </c>
      <c r="D36" s="189" t="s">
        <v>33</v>
      </c>
      <c r="E36" s="180" t="s">
        <v>1956</v>
      </c>
      <c r="F36" s="180" t="s">
        <v>1957</v>
      </c>
      <c r="G36" s="189" t="s">
        <v>410</v>
      </c>
      <c r="H36" s="189"/>
      <c r="I36" s="180" t="s">
        <v>1959</v>
      </c>
      <c r="J36" s="189" t="s">
        <v>494</v>
      </c>
      <c r="K36" s="191" t="s">
        <v>1834</v>
      </c>
      <c r="L36" s="177" t="s">
        <v>1965</v>
      </c>
    </row>
    <row r="37" spans="1:12" s="184" customFormat="1" ht="15">
      <c r="A37" s="185"/>
      <c r="C37" s="186"/>
      <c r="D37" s="196"/>
      <c r="E37" s="186"/>
      <c r="F37" s="186"/>
      <c r="G37" s="196"/>
      <c r="H37" s="196"/>
      <c r="I37" s="186"/>
      <c r="J37" s="196"/>
      <c r="K37" s="197"/>
      <c r="L37" s="188"/>
    </row>
    <row r="38" spans="1:12" ht="30">
      <c r="A38" s="178" t="s">
        <v>1694</v>
      </c>
      <c r="B38" s="179" t="str">
        <f t="shared" si="0"/>
        <v>г. Железногорск, ул. 60 лет ВЛКСМ, д. № 72</v>
      </c>
      <c r="C38" s="180" t="s">
        <v>1955</v>
      </c>
      <c r="D38" s="193" t="s">
        <v>443</v>
      </c>
      <c r="E38" s="180" t="s">
        <v>1956</v>
      </c>
      <c r="F38" s="180" t="s">
        <v>1957</v>
      </c>
      <c r="G38" s="198" t="s">
        <v>1162</v>
      </c>
      <c r="H38" s="198"/>
      <c r="I38" s="180" t="s">
        <v>1959</v>
      </c>
      <c r="J38" s="193">
        <v>72</v>
      </c>
      <c r="K38" s="195" t="s">
        <v>1834</v>
      </c>
      <c r="L38" s="177" t="s">
        <v>1966</v>
      </c>
    </row>
    <row r="39" spans="1:12" ht="30">
      <c r="A39" s="178" t="s">
        <v>1697</v>
      </c>
      <c r="B39" s="179" t="str">
        <f t="shared" si="0"/>
        <v>г. Красноярск, ул. Диктатуры пролетариата, д. № 40а</v>
      </c>
      <c r="C39" s="180" t="s">
        <v>1955</v>
      </c>
      <c r="D39" s="189" t="s">
        <v>33</v>
      </c>
      <c r="E39" s="180" t="s">
        <v>1956</v>
      </c>
      <c r="F39" s="180" t="s">
        <v>1957</v>
      </c>
      <c r="G39" s="189" t="s">
        <v>817</v>
      </c>
      <c r="H39" s="189"/>
      <c r="I39" s="180" t="s">
        <v>1959</v>
      </c>
      <c r="J39" s="189" t="s">
        <v>1698</v>
      </c>
      <c r="K39" s="191" t="s">
        <v>1834</v>
      </c>
      <c r="L39" s="177" t="s">
        <v>1966</v>
      </c>
    </row>
    <row r="40" spans="1:12" ht="30">
      <c r="A40" s="178" t="s">
        <v>1700</v>
      </c>
      <c r="B40" s="179" t="str">
        <f t="shared" si="0"/>
        <v>г. Красноярск, ул. Менжинского, д. № 12</v>
      </c>
      <c r="C40" s="189" t="s">
        <v>1955</v>
      </c>
      <c r="D40" s="193" t="s">
        <v>33</v>
      </c>
      <c r="E40" s="189" t="s">
        <v>1956</v>
      </c>
      <c r="F40" s="189" t="s">
        <v>1957</v>
      </c>
      <c r="G40" s="198" t="s">
        <v>582</v>
      </c>
      <c r="H40" s="198"/>
      <c r="I40" s="189" t="s">
        <v>1959</v>
      </c>
      <c r="J40" s="193">
        <v>12</v>
      </c>
      <c r="K40" s="195" t="s">
        <v>1834</v>
      </c>
      <c r="L40" s="177" t="s">
        <v>1966</v>
      </c>
    </row>
    <row r="41" spans="1:12" ht="30">
      <c r="A41" s="178" t="s">
        <v>1927</v>
      </c>
      <c r="B41" s="179" t="str">
        <f t="shared" si="0"/>
        <v>г. Красноярск, ул. им газеты Красноярский Рабочий, д. № 165</v>
      </c>
      <c r="C41" s="180" t="s">
        <v>1955</v>
      </c>
      <c r="D41" s="182" t="s">
        <v>33</v>
      </c>
      <c r="E41" s="180" t="s">
        <v>1956</v>
      </c>
      <c r="F41" s="180" t="s">
        <v>1957</v>
      </c>
      <c r="G41" s="182" t="s">
        <v>342</v>
      </c>
      <c r="H41" s="182"/>
      <c r="I41" s="180" t="s">
        <v>1959</v>
      </c>
      <c r="J41" s="182">
        <v>165</v>
      </c>
      <c r="K41" s="183" t="s">
        <v>1967</v>
      </c>
      <c r="L41" s="177"/>
    </row>
    <row r="42" spans="1:12" ht="30">
      <c r="A42" s="178" t="s">
        <v>1929</v>
      </c>
      <c r="B42" s="179" t="str">
        <f t="shared" si="0"/>
        <v>г. Красноярск, ул. Новосибирская, д. № 33</v>
      </c>
      <c r="C42" s="180" t="s">
        <v>1955</v>
      </c>
      <c r="D42" s="180" t="s">
        <v>33</v>
      </c>
      <c r="E42" s="180" t="s">
        <v>1956</v>
      </c>
      <c r="F42" s="180" t="s">
        <v>1957</v>
      </c>
      <c r="G42" s="180" t="s">
        <v>578</v>
      </c>
      <c r="H42" s="180"/>
      <c r="I42" s="180" t="s">
        <v>1959</v>
      </c>
      <c r="J42" s="180">
        <v>33</v>
      </c>
      <c r="K42" s="181" t="s">
        <v>1967</v>
      </c>
      <c r="L42" s="177"/>
    </row>
    <row r="43" spans="1:12" ht="30">
      <c r="A43" s="178" t="s">
        <v>1932</v>
      </c>
      <c r="B43" s="179" t="str">
        <f t="shared" si="0"/>
        <v>г. Красноярск, ул. Ботанический, д. № 21</v>
      </c>
      <c r="C43" s="180" t="s">
        <v>1955</v>
      </c>
      <c r="D43" s="182" t="s">
        <v>33</v>
      </c>
      <c r="E43" s="180" t="s">
        <v>1956</v>
      </c>
      <c r="F43" s="180" t="s">
        <v>1957</v>
      </c>
      <c r="G43" s="182" t="s">
        <v>1589</v>
      </c>
      <c r="H43" s="182"/>
      <c r="I43" s="180" t="s">
        <v>1959</v>
      </c>
      <c r="J43" s="182">
        <v>21</v>
      </c>
      <c r="K43" s="183" t="s">
        <v>1967</v>
      </c>
      <c r="L43" s="177"/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291"/>
  <sheetViews>
    <sheetView zoomScale="70" workbookViewId="0">
      <pane xSplit="3" ySplit="1" topLeftCell="D2" activePane="bottomRight" state="frozen"/>
      <selection activeCell="D2" sqref="D2"/>
      <selection pane="topRight"/>
      <selection pane="bottomLeft"/>
      <selection pane="bottomRight" activeCell="D2" sqref="D2"/>
    </sheetView>
  </sheetViews>
  <sheetFormatPr defaultColWidth="8.83203125" defaultRowHeight="15.75"/>
  <cols>
    <col min="1" max="1" width="13.5" style="105" hidden="1" customWidth="1"/>
    <col min="2" max="2" width="12.1640625" style="199" customWidth="1"/>
    <col min="3" max="3" width="43.33203125" style="105" customWidth="1"/>
    <col min="4" max="4" width="22.83203125" style="105" customWidth="1"/>
    <col min="5" max="5" width="26.1640625" style="105" customWidth="1"/>
    <col min="6" max="6" width="22" style="105" customWidth="1"/>
    <col min="7" max="7" width="7.5" style="105" customWidth="1"/>
    <col min="8" max="8" width="16.5" style="105" customWidth="1"/>
    <col min="9" max="9" width="23.33203125" style="105" customWidth="1"/>
    <col min="10" max="10" width="24.1640625" style="105" customWidth="1"/>
    <col min="11" max="11" width="30" style="200" customWidth="1"/>
    <col min="12" max="12" width="20.83203125" style="200" customWidth="1"/>
    <col min="13" max="13" width="9" style="200" customWidth="1"/>
    <col min="14" max="14" width="30.5" style="201" customWidth="1"/>
    <col min="15" max="15" width="32" style="200" customWidth="1"/>
    <col min="16" max="16" width="30.5" style="202" customWidth="1"/>
    <col min="17" max="17" width="27" style="203" customWidth="1"/>
    <col min="18" max="18" width="26.33203125" style="203" customWidth="1"/>
    <col min="19" max="19" width="28.83203125" style="204" customWidth="1"/>
    <col min="20" max="20" width="31.83203125" style="200" customWidth="1"/>
    <col min="21" max="21" width="30.6640625" style="200" customWidth="1"/>
    <col min="22" max="22" width="28" style="205" customWidth="1"/>
    <col min="23" max="23" width="23.6640625" style="204" customWidth="1"/>
    <col min="24" max="24" width="38.33203125" style="206" customWidth="1"/>
    <col min="25" max="25" width="78.83203125" style="207" customWidth="1"/>
    <col min="26" max="26" width="12.5" style="105" customWidth="1"/>
    <col min="27" max="16384" width="8.83203125" style="105"/>
  </cols>
  <sheetData>
    <row r="1" spans="2:25" ht="98.25" customHeight="1">
      <c r="B1" s="199" t="s">
        <v>0</v>
      </c>
      <c r="C1" s="105" t="s">
        <v>1</v>
      </c>
      <c r="D1" s="105" t="s">
        <v>2</v>
      </c>
      <c r="E1" s="105" t="s">
        <v>3</v>
      </c>
      <c r="F1" s="105" t="s">
        <v>4</v>
      </c>
      <c r="G1" s="105" t="s">
        <v>5</v>
      </c>
      <c r="H1" s="105" t="s">
        <v>1968</v>
      </c>
      <c r="I1" s="105" t="s">
        <v>1969</v>
      </c>
      <c r="J1" s="105" t="s">
        <v>8</v>
      </c>
      <c r="K1" s="200" t="s">
        <v>9</v>
      </c>
      <c r="L1" s="200" t="s">
        <v>10</v>
      </c>
      <c r="M1" s="200" t="s">
        <v>11</v>
      </c>
      <c r="N1" s="201" t="s">
        <v>1970</v>
      </c>
      <c r="O1" s="200" t="s">
        <v>1971</v>
      </c>
      <c r="P1" s="200" t="s">
        <v>17</v>
      </c>
      <c r="Q1" s="203" t="s">
        <v>18</v>
      </c>
      <c r="R1" s="203" t="s">
        <v>19</v>
      </c>
      <c r="S1" s="204" t="s">
        <v>20</v>
      </c>
      <c r="T1" s="200" t="s">
        <v>21</v>
      </c>
      <c r="U1" s="200" t="s">
        <v>22</v>
      </c>
      <c r="V1" s="208" t="s">
        <v>23</v>
      </c>
      <c r="W1" s="204" t="s">
        <v>24</v>
      </c>
      <c r="X1" s="206" t="s">
        <v>1972</v>
      </c>
      <c r="Y1" s="207" t="s">
        <v>29</v>
      </c>
    </row>
    <row r="2" spans="2:25" s="209" customFormat="1" ht="101.25" hidden="1">
      <c r="B2" s="210" t="s">
        <v>1973</v>
      </c>
      <c r="C2" s="211" t="s">
        <v>32</v>
      </c>
      <c r="D2" s="211" t="s">
        <v>33</v>
      </c>
      <c r="E2" s="211" t="s">
        <v>34</v>
      </c>
      <c r="F2" s="211" t="s">
        <v>35</v>
      </c>
      <c r="G2" s="211" t="s">
        <v>36</v>
      </c>
      <c r="H2" s="211"/>
      <c r="I2" s="211" t="s">
        <v>37</v>
      </c>
      <c r="J2" s="211">
        <v>2466186019</v>
      </c>
      <c r="K2" s="212">
        <v>2882.6</v>
      </c>
      <c r="L2" s="212">
        <v>36.4</v>
      </c>
      <c r="M2" s="212">
        <v>9.66</v>
      </c>
      <c r="N2" s="213" t="s">
        <v>1974</v>
      </c>
      <c r="O2" s="214">
        <v>0</v>
      </c>
      <c r="P2" s="212"/>
      <c r="Q2" s="215">
        <v>0</v>
      </c>
      <c r="R2" s="215">
        <v>0</v>
      </c>
      <c r="S2" s="216">
        <v>2888.22</v>
      </c>
      <c r="T2" s="212">
        <v>0</v>
      </c>
      <c r="U2" s="212">
        <v>0</v>
      </c>
      <c r="V2" s="217">
        <v>0</v>
      </c>
      <c r="W2" s="216">
        <v>0</v>
      </c>
      <c r="X2" s="218">
        <v>2299997.37</v>
      </c>
      <c r="Y2" s="211" t="s">
        <v>1975</v>
      </c>
    </row>
    <row r="3" spans="2:25" ht="40.5" hidden="1">
      <c r="B3" s="219" t="s">
        <v>1973</v>
      </c>
      <c r="C3" s="220" t="s">
        <v>1841</v>
      </c>
      <c r="D3" s="220" t="s">
        <v>33</v>
      </c>
      <c r="E3" s="220" t="s">
        <v>1958</v>
      </c>
      <c r="F3" s="220" t="s">
        <v>1976</v>
      </c>
      <c r="G3" s="220" t="s">
        <v>105</v>
      </c>
      <c r="H3" s="220"/>
      <c r="I3" s="220" t="s">
        <v>1977</v>
      </c>
      <c r="J3" s="220" t="s">
        <v>175</v>
      </c>
      <c r="K3" s="221">
        <v>4677.2</v>
      </c>
      <c r="L3" s="221">
        <v>0</v>
      </c>
      <c r="M3" s="221">
        <v>9.66</v>
      </c>
      <c r="N3" s="222">
        <v>0</v>
      </c>
      <c r="O3" s="223">
        <v>209.89</v>
      </c>
      <c r="P3" s="221">
        <v>-209.89</v>
      </c>
      <c r="Q3" s="222">
        <v>0</v>
      </c>
      <c r="R3" s="222">
        <v>0</v>
      </c>
      <c r="S3" s="224">
        <v>4968.79</v>
      </c>
      <c r="T3" s="225">
        <v>0</v>
      </c>
      <c r="U3" s="225">
        <v>0</v>
      </c>
      <c r="V3" s="226">
        <v>0</v>
      </c>
      <c r="W3" s="224">
        <v>0</v>
      </c>
      <c r="X3" s="227">
        <v>3958352.8299999996</v>
      </c>
      <c r="Y3" s="220" t="s">
        <v>1978</v>
      </c>
    </row>
    <row r="4" spans="2:25" s="228" customFormat="1" ht="101.25" hidden="1">
      <c r="B4" s="229" t="s">
        <v>1979</v>
      </c>
      <c r="C4" s="230" t="s">
        <v>40</v>
      </c>
      <c r="D4" s="230" t="s">
        <v>33</v>
      </c>
      <c r="E4" s="230" t="s">
        <v>41</v>
      </c>
      <c r="F4" s="230" t="s">
        <v>42</v>
      </c>
      <c r="G4" s="230" t="s">
        <v>43</v>
      </c>
      <c r="H4" s="230"/>
      <c r="I4" s="230" t="s">
        <v>63</v>
      </c>
      <c r="J4" s="230" t="s">
        <v>64</v>
      </c>
      <c r="K4" s="231">
        <v>0</v>
      </c>
      <c r="L4" s="231">
        <v>0</v>
      </c>
      <c r="M4" s="231">
        <v>9.66</v>
      </c>
      <c r="N4" s="232">
        <v>0</v>
      </c>
      <c r="O4" s="233">
        <v>0</v>
      </c>
      <c r="P4" s="221">
        <v>0</v>
      </c>
      <c r="Q4" s="231">
        <v>0</v>
      </c>
      <c r="R4" s="231">
        <v>0</v>
      </c>
      <c r="S4" s="234">
        <v>0</v>
      </c>
      <c r="T4" s="231">
        <v>0</v>
      </c>
      <c r="U4" s="233">
        <v>0</v>
      </c>
      <c r="V4" s="235">
        <v>0</v>
      </c>
      <c r="W4" s="234">
        <v>0</v>
      </c>
      <c r="X4" s="236">
        <v>1200000</v>
      </c>
      <c r="Y4" s="230" t="s">
        <v>45</v>
      </c>
    </row>
    <row r="5" spans="2:25" ht="81" hidden="1">
      <c r="B5" s="219" t="s">
        <v>1973</v>
      </c>
      <c r="C5" s="220" t="s">
        <v>46</v>
      </c>
      <c r="D5" s="220" t="s">
        <v>33</v>
      </c>
      <c r="E5" s="220" t="s">
        <v>47</v>
      </c>
      <c r="F5" s="220" t="s">
        <v>48</v>
      </c>
      <c r="G5" s="220" t="s">
        <v>49</v>
      </c>
      <c r="H5" s="220"/>
      <c r="I5" s="220" t="s">
        <v>1980</v>
      </c>
      <c r="J5" s="220" t="s">
        <v>350</v>
      </c>
      <c r="K5" s="221">
        <v>7477.1</v>
      </c>
      <c r="L5" s="221">
        <v>0</v>
      </c>
      <c r="M5" s="221" t="s">
        <v>96</v>
      </c>
      <c r="N5" s="222">
        <v>0</v>
      </c>
      <c r="O5" s="223">
        <v>0</v>
      </c>
      <c r="P5" s="221">
        <v>0</v>
      </c>
      <c r="Q5" s="222">
        <v>0</v>
      </c>
      <c r="R5" s="222">
        <v>0</v>
      </c>
      <c r="S5" s="224">
        <v>0</v>
      </c>
      <c r="T5" s="223">
        <v>0</v>
      </c>
      <c r="U5" s="223">
        <v>0</v>
      </c>
      <c r="V5" s="226">
        <v>0</v>
      </c>
      <c r="W5" s="224">
        <v>0</v>
      </c>
      <c r="X5" s="227">
        <v>6688612.4000000004</v>
      </c>
      <c r="Y5" s="220"/>
    </row>
    <row r="6" spans="2:25" ht="60.75" hidden="1">
      <c r="B6" s="219" t="s">
        <v>1973</v>
      </c>
      <c r="C6" s="220" t="s">
        <v>53</v>
      </c>
      <c r="D6" s="220" t="s">
        <v>33</v>
      </c>
      <c r="E6" s="220" t="s">
        <v>54</v>
      </c>
      <c r="F6" s="220" t="s">
        <v>55</v>
      </c>
      <c r="G6" s="220" t="s">
        <v>56</v>
      </c>
      <c r="H6" s="220"/>
      <c r="I6" s="220" t="s">
        <v>57</v>
      </c>
      <c r="J6" s="220">
        <v>2463241857</v>
      </c>
      <c r="K6" s="221">
        <v>1962.8</v>
      </c>
      <c r="L6" s="221">
        <v>0</v>
      </c>
      <c r="M6" s="221" t="s">
        <v>96</v>
      </c>
      <c r="N6" s="222">
        <v>0</v>
      </c>
      <c r="O6" s="223">
        <v>0</v>
      </c>
      <c r="P6" s="221">
        <v>0</v>
      </c>
      <c r="Q6" s="222">
        <v>0</v>
      </c>
      <c r="R6" s="222">
        <v>0</v>
      </c>
      <c r="S6" s="224">
        <v>0</v>
      </c>
      <c r="T6" s="223">
        <v>0</v>
      </c>
      <c r="U6" s="223">
        <v>0</v>
      </c>
      <c r="V6" s="226">
        <v>0</v>
      </c>
      <c r="W6" s="224">
        <v>0</v>
      </c>
      <c r="X6" s="227">
        <v>0</v>
      </c>
      <c r="Y6" s="220"/>
    </row>
    <row r="7" spans="2:25" ht="60.75" hidden="1">
      <c r="B7" s="219" t="s">
        <v>1973</v>
      </c>
      <c r="C7" s="220" t="s">
        <v>59</v>
      </c>
      <c r="D7" s="220" t="s">
        <v>33</v>
      </c>
      <c r="E7" s="220" t="s">
        <v>60</v>
      </c>
      <c r="F7" s="220" t="s">
        <v>61</v>
      </c>
      <c r="G7" s="220" t="s">
        <v>62</v>
      </c>
      <c r="H7" s="220"/>
      <c r="I7" s="220" t="s">
        <v>63</v>
      </c>
      <c r="J7" s="220" t="s">
        <v>64</v>
      </c>
      <c r="K7" s="221">
        <v>6004.1</v>
      </c>
      <c r="L7" s="221">
        <v>0</v>
      </c>
      <c r="M7" s="221">
        <v>10.039999999999999</v>
      </c>
      <c r="N7" s="232">
        <v>180843.39</v>
      </c>
      <c r="O7" s="223">
        <v>175534.38</v>
      </c>
      <c r="P7" s="221">
        <v>5320.810000000015</v>
      </c>
      <c r="Q7" s="222">
        <v>1275.8499999999999</v>
      </c>
      <c r="R7" s="222">
        <v>1264.05</v>
      </c>
      <c r="S7" s="224">
        <v>0</v>
      </c>
      <c r="T7" s="223">
        <v>0</v>
      </c>
      <c r="U7" s="223">
        <v>0</v>
      </c>
      <c r="V7" s="226">
        <v>0</v>
      </c>
      <c r="W7" s="224">
        <v>0</v>
      </c>
      <c r="X7" s="227">
        <v>5985329.1099999994</v>
      </c>
      <c r="Y7" s="220"/>
    </row>
    <row r="8" spans="2:25" ht="40.5" hidden="1">
      <c r="B8" s="219" t="s">
        <v>1973</v>
      </c>
      <c r="C8" s="220" t="s">
        <v>65</v>
      </c>
      <c r="D8" s="220" t="s">
        <v>66</v>
      </c>
      <c r="E8" s="220" t="s">
        <v>67</v>
      </c>
      <c r="F8" s="220" t="s">
        <v>68</v>
      </c>
      <c r="G8" s="220" t="s">
        <v>69</v>
      </c>
      <c r="H8" s="220"/>
      <c r="I8" s="220" t="s">
        <v>143</v>
      </c>
      <c r="J8" s="220" t="s">
        <v>71</v>
      </c>
      <c r="K8" s="221">
        <v>346.3</v>
      </c>
      <c r="L8" s="221">
        <v>0</v>
      </c>
      <c r="M8" s="221">
        <v>10.039999999999999</v>
      </c>
      <c r="N8" s="222">
        <v>10430.549999999999</v>
      </c>
      <c r="O8" s="223">
        <v>16127.45</v>
      </c>
      <c r="P8" s="221">
        <v>-5695.9400000000023</v>
      </c>
      <c r="Q8" s="222">
        <v>0.96</v>
      </c>
      <c r="R8" s="222">
        <v>0</v>
      </c>
      <c r="S8" s="224">
        <v>0</v>
      </c>
      <c r="T8" s="223">
        <v>0</v>
      </c>
      <c r="U8" s="223">
        <v>0</v>
      </c>
      <c r="V8" s="226">
        <v>0</v>
      </c>
      <c r="W8" s="224">
        <v>0</v>
      </c>
      <c r="X8" s="227">
        <v>345586.83</v>
      </c>
      <c r="Y8" s="220"/>
    </row>
    <row r="9" spans="2:25" ht="40.5" hidden="1">
      <c r="B9" s="219" t="s">
        <v>1973</v>
      </c>
      <c r="C9" s="220" t="s">
        <v>72</v>
      </c>
      <c r="D9" s="220" t="s">
        <v>66</v>
      </c>
      <c r="E9" s="220" t="s">
        <v>73</v>
      </c>
      <c r="F9" s="220" t="s">
        <v>74</v>
      </c>
      <c r="G9" s="220" t="s">
        <v>75</v>
      </c>
      <c r="H9" s="220"/>
      <c r="I9" s="220" t="s">
        <v>143</v>
      </c>
      <c r="J9" s="220" t="s">
        <v>71</v>
      </c>
      <c r="K9" s="221">
        <v>370.4</v>
      </c>
      <c r="L9" s="221">
        <v>0</v>
      </c>
      <c r="M9" s="221">
        <v>10.039999999999999</v>
      </c>
      <c r="N9" s="222">
        <v>11156.46</v>
      </c>
      <c r="O9" s="223">
        <v>17293.45</v>
      </c>
      <c r="P9" s="221">
        <v>-6118.2200000000012</v>
      </c>
      <c r="Q9" s="222">
        <v>18.77</v>
      </c>
      <c r="R9" s="222">
        <v>0</v>
      </c>
      <c r="S9" s="224">
        <v>0</v>
      </c>
      <c r="T9" s="223">
        <v>0</v>
      </c>
      <c r="U9" s="223">
        <v>0</v>
      </c>
      <c r="V9" s="226">
        <v>0</v>
      </c>
      <c r="W9" s="224">
        <v>0</v>
      </c>
      <c r="X9" s="227">
        <v>374909.04</v>
      </c>
      <c r="Y9" s="220"/>
    </row>
    <row r="10" spans="2:25" ht="40.5" hidden="1">
      <c r="B10" s="219" t="s">
        <v>1973</v>
      </c>
      <c r="C10" s="220" t="s">
        <v>77</v>
      </c>
      <c r="D10" s="220" t="s">
        <v>66</v>
      </c>
      <c r="E10" s="220" t="s">
        <v>78</v>
      </c>
      <c r="F10" s="220" t="s">
        <v>79</v>
      </c>
      <c r="G10" s="220" t="s">
        <v>80</v>
      </c>
      <c r="H10" s="220"/>
      <c r="I10" s="220" t="s">
        <v>143</v>
      </c>
      <c r="J10" s="220" t="s">
        <v>71</v>
      </c>
      <c r="K10" s="221">
        <v>408.8</v>
      </c>
      <c r="L10" s="221">
        <v>0</v>
      </c>
      <c r="M10" s="221">
        <v>10.039999999999999</v>
      </c>
      <c r="N10" s="222">
        <v>12313.02</v>
      </c>
      <c r="O10" s="223">
        <v>13077.75</v>
      </c>
      <c r="P10" s="221">
        <v>-438.99999999999926</v>
      </c>
      <c r="Q10" s="222">
        <v>329.18</v>
      </c>
      <c r="R10" s="222">
        <v>3.45</v>
      </c>
      <c r="S10" s="224">
        <v>0</v>
      </c>
      <c r="T10" s="223">
        <v>0</v>
      </c>
      <c r="U10" s="223">
        <v>0</v>
      </c>
      <c r="V10" s="226">
        <v>0</v>
      </c>
      <c r="W10" s="224">
        <v>0</v>
      </c>
      <c r="X10" s="227">
        <v>375458.56</v>
      </c>
      <c r="Y10" s="220"/>
    </row>
    <row r="11" spans="2:25" ht="40.5" hidden="1">
      <c r="B11" s="219" t="s">
        <v>1973</v>
      </c>
      <c r="C11" s="220" t="s">
        <v>82</v>
      </c>
      <c r="D11" s="220" t="s">
        <v>83</v>
      </c>
      <c r="E11" s="220" t="s">
        <v>84</v>
      </c>
      <c r="F11" s="220" t="s">
        <v>85</v>
      </c>
      <c r="G11" s="220" t="s">
        <v>75</v>
      </c>
      <c r="H11" s="220"/>
      <c r="I11" s="220" t="s">
        <v>86</v>
      </c>
      <c r="J11" s="220" t="s">
        <v>87</v>
      </c>
      <c r="K11" s="221">
        <v>442.5</v>
      </c>
      <c r="L11" s="221">
        <v>0</v>
      </c>
      <c r="M11" s="221">
        <v>9.66</v>
      </c>
      <c r="N11" s="222">
        <v>12823.65</v>
      </c>
      <c r="O11" s="223">
        <v>10012.89</v>
      </c>
      <c r="P11" s="221">
        <v>6856.9700000000012</v>
      </c>
      <c r="Q11" s="222">
        <v>4046.21</v>
      </c>
      <c r="R11" s="222">
        <v>0</v>
      </c>
      <c r="S11" s="224">
        <v>0</v>
      </c>
      <c r="T11" s="223">
        <v>0</v>
      </c>
      <c r="U11" s="223">
        <v>0</v>
      </c>
      <c r="V11" s="226">
        <v>0</v>
      </c>
      <c r="W11" s="224">
        <v>0</v>
      </c>
      <c r="X11" s="227">
        <v>342731.38</v>
      </c>
      <c r="Y11" s="220"/>
    </row>
    <row r="12" spans="2:25" ht="40.5" hidden="1">
      <c r="B12" s="219" t="s">
        <v>1973</v>
      </c>
      <c r="C12" s="220" t="s">
        <v>88</v>
      </c>
      <c r="D12" s="220" t="s">
        <v>83</v>
      </c>
      <c r="E12" s="220" t="s">
        <v>84</v>
      </c>
      <c r="F12" s="220" t="s">
        <v>85</v>
      </c>
      <c r="G12" s="220" t="s">
        <v>89</v>
      </c>
      <c r="H12" s="220"/>
      <c r="I12" s="220" t="s">
        <v>86</v>
      </c>
      <c r="J12" s="220" t="s">
        <v>87</v>
      </c>
      <c r="K12" s="221">
        <v>446.4</v>
      </c>
      <c r="L12" s="221">
        <v>0</v>
      </c>
      <c r="M12" s="221">
        <v>9.66</v>
      </c>
      <c r="N12" s="222">
        <v>12936.672</v>
      </c>
      <c r="O12" s="223">
        <v>9737.6200000000008</v>
      </c>
      <c r="P12" s="221">
        <v>3750.1219999999994</v>
      </c>
      <c r="Q12" s="222">
        <v>551.07000000000005</v>
      </c>
      <c r="R12" s="222">
        <v>0</v>
      </c>
      <c r="S12" s="224">
        <v>0</v>
      </c>
      <c r="T12" s="223">
        <v>0</v>
      </c>
      <c r="U12" s="223">
        <v>0</v>
      </c>
      <c r="V12" s="226">
        <v>0</v>
      </c>
      <c r="W12" s="224">
        <v>0</v>
      </c>
      <c r="X12" s="227">
        <v>411966.66999999993</v>
      </c>
      <c r="Y12" s="220"/>
    </row>
    <row r="13" spans="2:25" ht="60.75" hidden="1">
      <c r="B13" s="219" t="s">
        <v>1973</v>
      </c>
      <c r="C13" s="220" t="s">
        <v>90</v>
      </c>
      <c r="D13" s="220" t="s">
        <v>33</v>
      </c>
      <c r="E13" s="220" t="s">
        <v>91</v>
      </c>
      <c r="F13" s="220" t="s">
        <v>92</v>
      </c>
      <c r="G13" s="220" t="s">
        <v>93</v>
      </c>
      <c r="H13" s="220"/>
      <c r="I13" s="220" t="s">
        <v>94</v>
      </c>
      <c r="J13" s="220" t="s">
        <v>95</v>
      </c>
      <c r="K13" s="221">
        <v>557.6</v>
      </c>
      <c r="L13" s="221">
        <v>61.2</v>
      </c>
      <c r="M13" s="221">
        <v>10.039999999999999</v>
      </c>
      <c r="N13" s="222">
        <v>18638.25</v>
      </c>
      <c r="O13" s="223">
        <v>19661.34</v>
      </c>
      <c r="P13" s="221">
        <v>-802.34000000000185</v>
      </c>
      <c r="Q13" s="222">
        <v>359.17</v>
      </c>
      <c r="R13" s="222">
        <v>138.41999999999999</v>
      </c>
      <c r="S13" s="224">
        <v>0</v>
      </c>
      <c r="T13" s="221">
        <v>0</v>
      </c>
      <c r="U13" s="221">
        <v>0</v>
      </c>
      <c r="V13" s="226">
        <v>0</v>
      </c>
      <c r="W13" s="224">
        <v>0</v>
      </c>
      <c r="X13" s="227">
        <v>381257.25</v>
      </c>
      <c r="Y13" s="220"/>
    </row>
    <row r="14" spans="2:25" s="209" customFormat="1" ht="60.75" hidden="1">
      <c r="B14" s="210" t="s">
        <v>1973</v>
      </c>
      <c r="C14" s="211" t="s">
        <v>97</v>
      </c>
      <c r="D14" s="211" t="s">
        <v>33</v>
      </c>
      <c r="E14" s="211" t="s">
        <v>98</v>
      </c>
      <c r="F14" s="211" t="s">
        <v>99</v>
      </c>
      <c r="G14" s="211" t="s">
        <v>62</v>
      </c>
      <c r="H14" s="211"/>
      <c r="I14" s="211" t="s">
        <v>100</v>
      </c>
      <c r="J14" s="211" t="s">
        <v>101</v>
      </c>
      <c r="K14" s="212">
        <v>635.5</v>
      </c>
      <c r="L14" s="212">
        <v>0</v>
      </c>
      <c r="M14" s="212" t="s">
        <v>96</v>
      </c>
      <c r="N14" s="237">
        <v>0</v>
      </c>
      <c r="O14" s="214">
        <v>13853</v>
      </c>
      <c r="P14" s="221">
        <v>-13853</v>
      </c>
      <c r="Q14" s="215">
        <v>0</v>
      </c>
      <c r="R14" s="215">
        <v>0</v>
      </c>
      <c r="S14" s="216">
        <v>0</v>
      </c>
      <c r="T14" s="212">
        <v>0</v>
      </c>
      <c r="U14" s="212">
        <v>0</v>
      </c>
      <c r="V14" s="217">
        <v>0</v>
      </c>
      <c r="W14" s="216">
        <v>2804</v>
      </c>
      <c r="X14" s="218">
        <v>504304.55</v>
      </c>
      <c r="Y14" s="211" t="str">
        <f>F724</f>
        <v>в том числе МКД Грунтовая, 18 исключен из регпрограммым, но СС РО не закрыт</v>
      </c>
    </row>
    <row r="15" spans="2:25" ht="40.5" hidden="1">
      <c r="B15" s="219" t="s">
        <v>1973</v>
      </c>
      <c r="C15" s="220" t="s">
        <v>102</v>
      </c>
      <c r="D15" s="220" t="s">
        <v>66</v>
      </c>
      <c r="E15" s="220" t="s">
        <v>103</v>
      </c>
      <c r="F15" s="220" t="s">
        <v>104</v>
      </c>
      <c r="G15" s="220" t="s">
        <v>105</v>
      </c>
      <c r="H15" s="220"/>
      <c r="I15" s="220" t="s">
        <v>106</v>
      </c>
      <c r="J15" s="220" t="s">
        <v>107</v>
      </c>
      <c r="K15" s="221">
        <v>656.9</v>
      </c>
      <c r="L15" s="221">
        <v>0</v>
      </c>
      <c r="M15" s="221">
        <v>10.039999999999999</v>
      </c>
      <c r="N15" s="222">
        <v>19785.810000000001</v>
      </c>
      <c r="O15" s="223">
        <v>17913.099999999999</v>
      </c>
      <c r="P15" s="221">
        <v>1872.7100000000028</v>
      </c>
      <c r="Q15" s="222">
        <v>0</v>
      </c>
      <c r="R15" s="222">
        <v>0</v>
      </c>
      <c r="S15" s="224">
        <v>0</v>
      </c>
      <c r="T15" s="221">
        <v>0</v>
      </c>
      <c r="U15" s="221">
        <v>0</v>
      </c>
      <c r="V15" s="226">
        <v>0</v>
      </c>
      <c r="W15" s="224">
        <v>0</v>
      </c>
      <c r="X15" s="227">
        <v>626701.85</v>
      </c>
      <c r="Y15" s="220"/>
    </row>
    <row r="16" spans="2:25" ht="40.5" hidden="1">
      <c r="B16" s="219" t="s">
        <v>1973</v>
      </c>
      <c r="C16" s="220" t="s">
        <v>108</v>
      </c>
      <c r="D16" s="220" t="s">
        <v>66</v>
      </c>
      <c r="E16" s="220" t="s">
        <v>109</v>
      </c>
      <c r="F16" s="220" t="s">
        <v>110</v>
      </c>
      <c r="G16" s="220" t="s">
        <v>111</v>
      </c>
      <c r="H16" s="220"/>
      <c r="I16" s="220" t="s">
        <v>143</v>
      </c>
      <c r="J16" s="220" t="s">
        <v>71</v>
      </c>
      <c r="K16" s="221">
        <v>663.53</v>
      </c>
      <c r="L16" s="221">
        <v>0</v>
      </c>
      <c r="M16" s="221">
        <v>10.039999999999999</v>
      </c>
      <c r="N16" s="222">
        <v>19985.46</v>
      </c>
      <c r="O16" s="223">
        <v>20514.79</v>
      </c>
      <c r="P16" s="221">
        <v>-526.28000000000259</v>
      </c>
      <c r="Q16" s="222">
        <v>9.4600000000000009</v>
      </c>
      <c r="R16" s="222">
        <v>6.41</v>
      </c>
      <c r="S16" s="224">
        <v>0</v>
      </c>
      <c r="T16" s="221">
        <v>0</v>
      </c>
      <c r="U16" s="221">
        <v>0</v>
      </c>
      <c r="V16" s="226">
        <v>0</v>
      </c>
      <c r="W16" s="224">
        <v>0</v>
      </c>
      <c r="X16" s="227">
        <v>629888.13</v>
      </c>
      <c r="Y16" s="220"/>
    </row>
    <row r="17" spans="2:26" ht="40.5" hidden="1">
      <c r="B17" s="219" t="s">
        <v>1973</v>
      </c>
      <c r="C17" s="220" t="s">
        <v>112</v>
      </c>
      <c r="D17" s="220" t="s">
        <v>83</v>
      </c>
      <c r="E17" s="220" t="s">
        <v>113</v>
      </c>
      <c r="F17" s="220" t="s">
        <v>114</v>
      </c>
      <c r="G17" s="220" t="s">
        <v>115</v>
      </c>
      <c r="H17" s="220"/>
      <c r="I17" s="220" t="s">
        <v>116</v>
      </c>
      <c r="J17" s="220" t="s">
        <v>117</v>
      </c>
      <c r="K17" s="221">
        <v>768.1</v>
      </c>
      <c r="L17" s="221">
        <v>0</v>
      </c>
      <c r="M17" s="221">
        <v>10.039999999999999</v>
      </c>
      <c r="N17" s="222">
        <v>23135.19</v>
      </c>
      <c r="O17" s="223">
        <v>32101.06</v>
      </c>
      <c r="P17" s="221">
        <v>-8965.8700000000026</v>
      </c>
      <c r="Q17" s="222">
        <v>0</v>
      </c>
      <c r="R17" s="222">
        <v>0</v>
      </c>
      <c r="S17" s="224">
        <v>143.57</v>
      </c>
      <c r="T17" s="221">
        <v>0</v>
      </c>
      <c r="U17" s="221">
        <v>0</v>
      </c>
      <c r="V17" s="226">
        <v>0</v>
      </c>
      <c r="W17" s="224">
        <v>0</v>
      </c>
      <c r="X17" s="227">
        <v>151300.18000000002</v>
      </c>
      <c r="Y17" s="220"/>
    </row>
    <row r="18" spans="2:26" ht="40.5" hidden="1">
      <c r="B18" s="219" t="s">
        <v>1973</v>
      </c>
      <c r="C18" s="220" t="s">
        <v>118</v>
      </c>
      <c r="D18" s="220" t="s">
        <v>33</v>
      </c>
      <c r="E18" s="220" t="s">
        <v>119</v>
      </c>
      <c r="F18" s="220" t="s">
        <v>120</v>
      </c>
      <c r="G18" s="220" t="s">
        <v>121</v>
      </c>
      <c r="H18" s="220"/>
      <c r="I18" s="220" t="s">
        <v>122</v>
      </c>
      <c r="J18" s="220" t="s">
        <v>123</v>
      </c>
      <c r="K18" s="221">
        <v>2495.1</v>
      </c>
      <c r="L18" s="221">
        <v>0</v>
      </c>
      <c r="M18" s="221">
        <v>9.66</v>
      </c>
      <c r="N18" s="222">
        <v>24102.66</v>
      </c>
      <c r="O18" s="223">
        <v>21478.240000000002</v>
      </c>
      <c r="P18" s="221">
        <v>2624.4199999999983</v>
      </c>
      <c r="Q18" s="222">
        <v>0</v>
      </c>
      <c r="R18" s="222">
        <v>0</v>
      </c>
      <c r="S18" s="224">
        <v>3212.58</v>
      </c>
      <c r="T18" s="221">
        <v>0</v>
      </c>
      <c r="U18" s="221">
        <v>0</v>
      </c>
      <c r="V18" s="226">
        <v>0</v>
      </c>
      <c r="W18" s="224">
        <v>0</v>
      </c>
      <c r="X18" s="227">
        <v>445435.16000000009</v>
      </c>
      <c r="Y18" s="220"/>
      <c r="Z18" s="238"/>
    </row>
    <row r="19" spans="2:26" ht="40.5" hidden="1">
      <c r="B19" s="219" t="s">
        <v>1973</v>
      </c>
      <c r="C19" s="220" t="s">
        <v>124</v>
      </c>
      <c r="D19" s="220" t="s">
        <v>66</v>
      </c>
      <c r="E19" s="220" t="s">
        <v>73</v>
      </c>
      <c r="F19" s="220" t="s">
        <v>74</v>
      </c>
      <c r="G19" s="220" t="s">
        <v>125</v>
      </c>
      <c r="H19" s="220"/>
      <c r="I19" s="220" t="s">
        <v>143</v>
      </c>
      <c r="J19" s="220" t="s">
        <v>71</v>
      </c>
      <c r="K19" s="221">
        <v>857.1</v>
      </c>
      <c r="L19" s="221">
        <v>0</v>
      </c>
      <c r="M19" s="221">
        <v>10.039999999999999</v>
      </c>
      <c r="N19" s="222">
        <v>25815.84</v>
      </c>
      <c r="O19" s="223">
        <v>24337.84</v>
      </c>
      <c r="P19" s="221">
        <v>1797.6600000000012</v>
      </c>
      <c r="Q19" s="222">
        <v>355.06</v>
      </c>
      <c r="R19" s="222">
        <v>35.4</v>
      </c>
      <c r="S19" s="224">
        <v>0</v>
      </c>
      <c r="T19" s="221">
        <v>0</v>
      </c>
      <c r="U19" s="221">
        <v>0</v>
      </c>
      <c r="V19" s="226">
        <v>0</v>
      </c>
      <c r="W19" s="224">
        <v>0</v>
      </c>
      <c r="X19" s="227">
        <v>796428.31</v>
      </c>
      <c r="Y19" s="220"/>
    </row>
    <row r="20" spans="2:26" ht="40.5" hidden="1">
      <c r="B20" s="219" t="s">
        <v>1973</v>
      </c>
      <c r="C20" s="220" t="s">
        <v>126</v>
      </c>
      <c r="D20" s="220" t="s">
        <v>83</v>
      </c>
      <c r="E20" s="220" t="s">
        <v>113</v>
      </c>
      <c r="F20" s="220" t="s">
        <v>114</v>
      </c>
      <c r="G20" s="220" t="s">
        <v>125</v>
      </c>
      <c r="H20" s="220"/>
      <c r="I20" s="220" t="s">
        <v>116</v>
      </c>
      <c r="J20" s="220" t="s">
        <v>117</v>
      </c>
      <c r="K20" s="221">
        <v>943.7</v>
      </c>
      <c r="L20" s="221">
        <v>0</v>
      </c>
      <c r="M20" s="221">
        <v>10.039999999999999</v>
      </c>
      <c r="N20" s="222">
        <v>28424.25</v>
      </c>
      <c r="O20" s="223">
        <v>51926.57</v>
      </c>
      <c r="P20" s="221">
        <v>-23502.32</v>
      </c>
      <c r="Q20" s="222">
        <v>0</v>
      </c>
      <c r="R20" s="222">
        <v>0</v>
      </c>
      <c r="S20" s="224">
        <v>46</v>
      </c>
      <c r="T20" s="221">
        <v>0</v>
      </c>
      <c r="U20" s="221">
        <v>0</v>
      </c>
      <c r="V20" s="226">
        <v>0</v>
      </c>
      <c r="W20" s="224">
        <v>0</v>
      </c>
      <c r="X20" s="227">
        <v>906390.55999999994</v>
      </c>
      <c r="Y20" s="220"/>
    </row>
    <row r="21" spans="2:26" ht="81" hidden="1">
      <c r="B21" s="219" t="s">
        <v>1973</v>
      </c>
      <c r="C21" s="220" t="s">
        <v>1843</v>
      </c>
      <c r="D21" s="220" t="s">
        <v>1961</v>
      </c>
      <c r="E21" s="220" t="s">
        <v>41</v>
      </c>
      <c r="F21" s="220" t="s">
        <v>1981</v>
      </c>
      <c r="G21" s="220" t="s">
        <v>544</v>
      </c>
      <c r="H21" s="220"/>
      <c r="I21" s="220" t="s">
        <v>1982</v>
      </c>
      <c r="J21" s="220" t="s">
        <v>1983</v>
      </c>
      <c r="K21" s="221">
        <v>946</v>
      </c>
      <c r="L21" s="221">
        <v>0</v>
      </c>
      <c r="M21" s="221">
        <v>10.039999999999999</v>
      </c>
      <c r="N21" s="222">
        <v>28493.49</v>
      </c>
      <c r="O21" s="223">
        <v>29175.66</v>
      </c>
      <c r="P21" s="221">
        <v>-682.16999999999825</v>
      </c>
      <c r="Q21" s="222">
        <v>0</v>
      </c>
      <c r="R21" s="222">
        <v>0</v>
      </c>
      <c r="S21" s="224">
        <v>7496.15</v>
      </c>
      <c r="T21" s="221">
        <v>0</v>
      </c>
      <c r="U21" s="221">
        <v>0</v>
      </c>
      <c r="V21" s="226">
        <v>0</v>
      </c>
      <c r="W21" s="224">
        <v>0</v>
      </c>
      <c r="X21" s="227">
        <v>1019580.4199999999</v>
      </c>
      <c r="Y21" s="220"/>
    </row>
    <row r="22" spans="2:26" ht="40.5" hidden="1">
      <c r="B22" s="219" t="s">
        <v>1973</v>
      </c>
      <c r="C22" s="220" t="s">
        <v>127</v>
      </c>
      <c r="D22" s="220" t="s">
        <v>83</v>
      </c>
      <c r="E22" s="220" t="s">
        <v>113</v>
      </c>
      <c r="F22" s="220" t="s">
        <v>114</v>
      </c>
      <c r="G22" s="220" t="s">
        <v>128</v>
      </c>
      <c r="H22" s="220"/>
      <c r="I22" s="220" t="s">
        <v>116</v>
      </c>
      <c r="J22" s="220" t="s">
        <v>117</v>
      </c>
      <c r="K22" s="221">
        <v>958.4</v>
      </c>
      <c r="L22" s="221">
        <v>0</v>
      </c>
      <c r="M22" s="221">
        <v>10.039999999999999</v>
      </c>
      <c r="N22" s="222">
        <v>28867.05</v>
      </c>
      <c r="O22" s="223">
        <v>28496.94</v>
      </c>
      <c r="P22" s="221">
        <v>370.11000000000058</v>
      </c>
      <c r="Q22" s="222">
        <v>0</v>
      </c>
      <c r="R22" s="222">
        <v>0</v>
      </c>
      <c r="S22" s="224">
        <v>1044.5</v>
      </c>
      <c r="T22" s="221">
        <v>0</v>
      </c>
      <c r="U22" s="221">
        <v>0</v>
      </c>
      <c r="V22" s="226">
        <v>0</v>
      </c>
      <c r="W22" s="224">
        <v>0</v>
      </c>
      <c r="X22" s="227">
        <v>864863.75999999989</v>
      </c>
      <c r="Y22" s="220"/>
    </row>
    <row r="23" spans="2:26" ht="40.5" hidden="1">
      <c r="B23" s="219" t="s">
        <v>1973</v>
      </c>
      <c r="C23" s="220" t="s">
        <v>129</v>
      </c>
      <c r="D23" s="220" t="s">
        <v>83</v>
      </c>
      <c r="E23" s="220" t="s">
        <v>113</v>
      </c>
      <c r="F23" s="220" t="s">
        <v>114</v>
      </c>
      <c r="G23" s="220" t="s">
        <v>130</v>
      </c>
      <c r="H23" s="220"/>
      <c r="I23" s="220" t="s">
        <v>116</v>
      </c>
      <c r="J23" s="220" t="s">
        <v>117</v>
      </c>
      <c r="K23" s="221">
        <v>960.3</v>
      </c>
      <c r="L23" s="221">
        <v>0</v>
      </c>
      <c r="M23" s="221">
        <v>10.039999999999999</v>
      </c>
      <c r="N23" s="222">
        <v>28924.26</v>
      </c>
      <c r="O23" s="223">
        <v>31606.57</v>
      </c>
      <c r="P23" s="221">
        <v>-2682.3100000000013</v>
      </c>
      <c r="Q23" s="222">
        <v>0</v>
      </c>
      <c r="R23" s="222">
        <v>0</v>
      </c>
      <c r="S23" s="224">
        <v>115.87</v>
      </c>
      <c r="T23" s="221">
        <v>0</v>
      </c>
      <c r="U23" s="221">
        <v>0</v>
      </c>
      <c r="V23" s="226">
        <v>0</v>
      </c>
      <c r="W23" s="224">
        <v>0</v>
      </c>
      <c r="X23" s="227">
        <v>126996.29000000007</v>
      </c>
      <c r="Y23" s="220"/>
    </row>
    <row r="24" spans="2:26" ht="40.5" hidden="1">
      <c r="B24" s="219" t="s">
        <v>1973</v>
      </c>
      <c r="C24" s="220" t="s">
        <v>131</v>
      </c>
      <c r="D24" s="220" t="s">
        <v>83</v>
      </c>
      <c r="E24" s="220" t="s">
        <v>132</v>
      </c>
      <c r="F24" s="220" t="s">
        <v>133</v>
      </c>
      <c r="G24" s="220" t="s">
        <v>115</v>
      </c>
      <c r="H24" s="220"/>
      <c r="I24" s="220" t="s">
        <v>116</v>
      </c>
      <c r="J24" s="220" t="s">
        <v>117</v>
      </c>
      <c r="K24" s="221">
        <v>976.2</v>
      </c>
      <c r="L24" s="221">
        <v>0</v>
      </c>
      <c r="M24" s="221">
        <v>10.039999999999999</v>
      </c>
      <c r="N24" s="222">
        <v>29403.15</v>
      </c>
      <c r="O24" s="223">
        <v>33557.839999999997</v>
      </c>
      <c r="P24" s="221">
        <v>-4154.6899999999951</v>
      </c>
      <c r="Q24" s="222">
        <v>0</v>
      </c>
      <c r="R24" s="222">
        <v>0</v>
      </c>
      <c r="S24" s="224">
        <v>199.54</v>
      </c>
      <c r="T24" s="221">
        <v>0</v>
      </c>
      <c r="U24" s="221">
        <v>0</v>
      </c>
      <c r="V24" s="226">
        <v>0</v>
      </c>
      <c r="W24" s="224">
        <v>0</v>
      </c>
      <c r="X24" s="227">
        <v>195914.57</v>
      </c>
      <c r="Y24" s="220"/>
      <c r="Z24" s="238"/>
    </row>
    <row r="25" spans="2:26" ht="40.5" hidden="1">
      <c r="B25" s="219" t="s">
        <v>1973</v>
      </c>
      <c r="C25" s="220" t="s">
        <v>134</v>
      </c>
      <c r="D25" s="220" t="s">
        <v>83</v>
      </c>
      <c r="E25" s="220" t="s">
        <v>113</v>
      </c>
      <c r="F25" s="220" t="s">
        <v>114</v>
      </c>
      <c r="G25" s="220" t="s">
        <v>135</v>
      </c>
      <c r="H25" s="220"/>
      <c r="I25" s="220" t="s">
        <v>116</v>
      </c>
      <c r="J25" s="220" t="s">
        <v>117</v>
      </c>
      <c r="K25" s="221">
        <v>987.6</v>
      </c>
      <c r="L25" s="221">
        <v>0</v>
      </c>
      <c r="M25" s="221">
        <v>10.039999999999999</v>
      </c>
      <c r="N25" s="222">
        <v>29746.560000000001</v>
      </c>
      <c r="O25" s="223">
        <v>38799.68</v>
      </c>
      <c r="P25" s="221">
        <v>-9053.119999999999</v>
      </c>
      <c r="Q25" s="222">
        <v>0</v>
      </c>
      <c r="R25" s="222">
        <v>0</v>
      </c>
      <c r="S25" s="224">
        <v>1048.53</v>
      </c>
      <c r="T25" s="221">
        <v>0</v>
      </c>
      <c r="U25" s="221">
        <v>0</v>
      </c>
      <c r="V25" s="226">
        <v>0</v>
      </c>
      <c r="W25" s="224">
        <v>0</v>
      </c>
      <c r="X25" s="227">
        <v>873785.54999999993</v>
      </c>
      <c r="Y25" s="220"/>
      <c r="Z25" s="238"/>
    </row>
    <row r="26" spans="2:26" ht="40.5" hidden="1">
      <c r="B26" s="219" t="s">
        <v>1973</v>
      </c>
      <c r="C26" s="220" t="s">
        <v>136</v>
      </c>
      <c r="D26" s="220" t="s">
        <v>83</v>
      </c>
      <c r="E26" s="220" t="s">
        <v>113</v>
      </c>
      <c r="F26" s="220" t="s">
        <v>114</v>
      </c>
      <c r="G26" s="220" t="s">
        <v>93</v>
      </c>
      <c r="H26" s="220"/>
      <c r="I26" s="220" t="s">
        <v>116</v>
      </c>
      <c r="J26" s="220" t="s">
        <v>117</v>
      </c>
      <c r="K26" s="221">
        <v>988.7</v>
      </c>
      <c r="L26" s="221">
        <v>0</v>
      </c>
      <c r="M26" s="221">
        <v>10.039999999999999</v>
      </c>
      <c r="N26" s="222">
        <v>29779.68</v>
      </c>
      <c r="O26" s="223">
        <v>32075.73</v>
      </c>
      <c r="P26" s="221">
        <v>-2296.0499999999993</v>
      </c>
      <c r="Q26" s="222">
        <v>0</v>
      </c>
      <c r="R26" s="222">
        <v>0</v>
      </c>
      <c r="S26" s="224">
        <v>456.72</v>
      </c>
      <c r="T26" s="221">
        <v>0</v>
      </c>
      <c r="U26" s="221">
        <v>0</v>
      </c>
      <c r="V26" s="226">
        <v>0</v>
      </c>
      <c r="W26" s="224">
        <v>0</v>
      </c>
      <c r="X26" s="227">
        <v>399596.84</v>
      </c>
      <c r="Y26" s="220"/>
    </row>
    <row r="27" spans="2:26" ht="40.5" hidden="1">
      <c r="B27" s="219" t="s">
        <v>1973</v>
      </c>
      <c r="C27" s="220" t="s">
        <v>137</v>
      </c>
      <c r="D27" s="220" t="s">
        <v>83</v>
      </c>
      <c r="E27" s="220" t="s">
        <v>132</v>
      </c>
      <c r="F27" s="220" t="s">
        <v>133</v>
      </c>
      <c r="G27" s="220" t="s">
        <v>138</v>
      </c>
      <c r="H27" s="220"/>
      <c r="I27" s="220" t="s">
        <v>116</v>
      </c>
      <c r="J27" s="220" t="s">
        <v>117</v>
      </c>
      <c r="K27" s="221">
        <v>1000.8</v>
      </c>
      <c r="L27" s="221">
        <v>0</v>
      </c>
      <c r="M27" s="221">
        <v>10.039999999999999</v>
      </c>
      <c r="N27" s="222">
        <v>30144.12</v>
      </c>
      <c r="O27" s="223">
        <v>39105.230000000003</v>
      </c>
      <c r="P27" s="221">
        <v>-8961.1100000000042</v>
      </c>
      <c r="Q27" s="222">
        <v>0</v>
      </c>
      <c r="R27" s="222">
        <v>0</v>
      </c>
      <c r="S27" s="224">
        <v>237.89</v>
      </c>
      <c r="T27" s="221">
        <v>0</v>
      </c>
      <c r="U27" s="221">
        <v>0</v>
      </c>
      <c r="V27" s="226">
        <v>0</v>
      </c>
      <c r="W27" s="224">
        <v>0</v>
      </c>
      <c r="X27" s="227">
        <v>236350.80000000002</v>
      </c>
      <c r="Y27" s="220"/>
    </row>
    <row r="28" spans="2:26" ht="40.5" hidden="1">
      <c r="B28" s="219" t="s">
        <v>1973</v>
      </c>
      <c r="C28" s="220" t="s">
        <v>139</v>
      </c>
      <c r="D28" s="220" t="s">
        <v>66</v>
      </c>
      <c r="E28" s="220" t="s">
        <v>140</v>
      </c>
      <c r="F28" s="220" t="s">
        <v>141</v>
      </c>
      <c r="G28" s="220" t="s">
        <v>142</v>
      </c>
      <c r="H28" s="220"/>
      <c r="I28" s="220" t="s">
        <v>143</v>
      </c>
      <c r="J28" s="220" t="s">
        <v>71</v>
      </c>
      <c r="K28" s="221">
        <v>1083.3</v>
      </c>
      <c r="L28" s="221">
        <v>0</v>
      </c>
      <c r="M28" s="221">
        <v>9.66</v>
      </c>
      <c r="N28" s="222">
        <v>31394.1</v>
      </c>
      <c r="O28" s="223">
        <v>26365.829999999998</v>
      </c>
      <c r="P28" s="221">
        <v>7646.3000000000029</v>
      </c>
      <c r="Q28" s="222">
        <v>2647.8</v>
      </c>
      <c r="R28" s="222">
        <v>29.77</v>
      </c>
      <c r="S28" s="224">
        <v>0</v>
      </c>
      <c r="T28" s="221">
        <v>0</v>
      </c>
      <c r="U28" s="221">
        <v>0</v>
      </c>
      <c r="V28" s="226">
        <v>0</v>
      </c>
      <c r="W28" s="224">
        <v>0</v>
      </c>
      <c r="X28" s="227">
        <v>293691.27999999997</v>
      </c>
      <c r="Y28" s="220"/>
    </row>
    <row r="29" spans="2:26" ht="40.5" hidden="1">
      <c r="B29" s="219" t="s">
        <v>1973</v>
      </c>
      <c r="C29" s="220" t="s">
        <v>144</v>
      </c>
      <c r="D29" s="220" t="s">
        <v>66</v>
      </c>
      <c r="E29" s="220" t="s">
        <v>140</v>
      </c>
      <c r="F29" s="220" t="s">
        <v>141</v>
      </c>
      <c r="G29" s="220" t="s">
        <v>145</v>
      </c>
      <c r="H29" s="220"/>
      <c r="I29" s="220" t="s">
        <v>143</v>
      </c>
      <c r="J29" s="220" t="s">
        <v>71</v>
      </c>
      <c r="K29" s="221">
        <v>1109.19</v>
      </c>
      <c r="L29" s="221">
        <v>0</v>
      </c>
      <c r="M29" s="221">
        <v>9.66</v>
      </c>
      <c r="N29" s="222">
        <v>32141.759999999998</v>
      </c>
      <c r="O29" s="223">
        <v>25910.100000000002</v>
      </c>
      <c r="P29" s="221">
        <v>8963.4899999999925</v>
      </c>
      <c r="Q29" s="222">
        <v>2737.43</v>
      </c>
      <c r="R29" s="222">
        <v>5.6</v>
      </c>
      <c r="S29" s="224">
        <v>0</v>
      </c>
      <c r="T29" s="221">
        <v>0</v>
      </c>
      <c r="U29" s="221">
        <v>0</v>
      </c>
      <c r="V29" s="226">
        <v>0</v>
      </c>
      <c r="W29" s="224">
        <v>0</v>
      </c>
      <c r="X29" s="227">
        <v>300470.16000000003</v>
      </c>
      <c r="Y29" s="220"/>
      <c r="Z29" s="238"/>
    </row>
    <row r="30" spans="2:26" ht="40.5" hidden="1">
      <c r="B30" s="219" t="s">
        <v>1973</v>
      </c>
      <c r="C30" s="220" t="s">
        <v>146</v>
      </c>
      <c r="D30" s="220" t="s">
        <v>83</v>
      </c>
      <c r="E30" s="220" t="s">
        <v>109</v>
      </c>
      <c r="F30" s="220" t="s">
        <v>147</v>
      </c>
      <c r="G30" s="220" t="s">
        <v>148</v>
      </c>
      <c r="H30" s="220"/>
      <c r="I30" s="220" t="s">
        <v>149</v>
      </c>
      <c r="J30" s="220" t="s">
        <v>87</v>
      </c>
      <c r="K30" s="221">
        <v>1118.7</v>
      </c>
      <c r="L30" s="221">
        <v>0</v>
      </c>
      <c r="M30" s="221">
        <v>9.66</v>
      </c>
      <c r="N30" s="222">
        <v>32419.925999999999</v>
      </c>
      <c r="O30" s="223">
        <v>35742.520000000004</v>
      </c>
      <c r="P30" s="221">
        <v>-3319.0740000000055</v>
      </c>
      <c r="Q30" s="222">
        <v>7.05</v>
      </c>
      <c r="R30" s="222">
        <v>3.53</v>
      </c>
      <c r="S30" s="224">
        <v>0</v>
      </c>
      <c r="T30" s="221">
        <v>0</v>
      </c>
      <c r="U30" s="221">
        <v>0</v>
      </c>
      <c r="V30" s="226">
        <v>0</v>
      </c>
      <c r="W30" s="224">
        <v>0</v>
      </c>
      <c r="X30" s="227">
        <v>338095.08999999997</v>
      </c>
      <c r="Y30" s="220"/>
    </row>
    <row r="31" spans="2:26" ht="40.5" hidden="1">
      <c r="B31" s="219" t="s">
        <v>1973</v>
      </c>
      <c r="C31" s="220" t="s">
        <v>150</v>
      </c>
      <c r="D31" s="220" t="s">
        <v>83</v>
      </c>
      <c r="E31" s="220" t="s">
        <v>151</v>
      </c>
      <c r="F31" s="220" t="s">
        <v>152</v>
      </c>
      <c r="G31" s="220" t="s">
        <v>89</v>
      </c>
      <c r="H31" s="220"/>
      <c r="I31" s="220" t="s">
        <v>116</v>
      </c>
      <c r="J31" s="220" t="s">
        <v>117</v>
      </c>
      <c r="K31" s="221">
        <v>1125.5</v>
      </c>
      <c r="L31" s="221">
        <v>0</v>
      </c>
      <c r="M31" s="221">
        <v>9.66</v>
      </c>
      <c r="N31" s="222">
        <v>32617.02</v>
      </c>
      <c r="O31" s="223">
        <v>34664.33</v>
      </c>
      <c r="P31" s="221">
        <v>-2047.3100000000013</v>
      </c>
      <c r="Q31" s="222">
        <v>0</v>
      </c>
      <c r="R31" s="222">
        <v>0</v>
      </c>
      <c r="S31" s="224">
        <v>0</v>
      </c>
      <c r="T31" s="221">
        <v>0</v>
      </c>
      <c r="U31" s="221">
        <v>0</v>
      </c>
      <c r="V31" s="226">
        <v>0</v>
      </c>
      <c r="W31" s="224">
        <v>0</v>
      </c>
      <c r="X31" s="227">
        <v>1020016.54</v>
      </c>
      <c r="Y31" s="220"/>
    </row>
    <row r="32" spans="2:26" ht="40.5" hidden="1">
      <c r="B32" s="219" t="s">
        <v>1973</v>
      </c>
      <c r="C32" s="220" t="s">
        <v>153</v>
      </c>
      <c r="D32" s="220" t="s">
        <v>33</v>
      </c>
      <c r="E32" s="220" t="s">
        <v>154</v>
      </c>
      <c r="F32" s="220" t="s">
        <v>155</v>
      </c>
      <c r="G32" s="220" t="s">
        <v>156</v>
      </c>
      <c r="H32" s="220"/>
      <c r="I32" s="220" t="s">
        <v>157</v>
      </c>
      <c r="J32" s="220" t="s">
        <v>158</v>
      </c>
      <c r="K32" s="221">
        <v>847.9</v>
      </c>
      <c r="L32" s="221">
        <v>346.5</v>
      </c>
      <c r="M32" s="221">
        <v>9.66</v>
      </c>
      <c r="N32" s="222">
        <v>34613.712</v>
      </c>
      <c r="O32" s="223">
        <v>44461.1</v>
      </c>
      <c r="P32" s="221">
        <v>-12705.737999999998</v>
      </c>
      <c r="Q32" s="222">
        <v>691.86</v>
      </c>
      <c r="R32" s="222">
        <v>3550.21</v>
      </c>
      <c r="S32" s="224">
        <v>0</v>
      </c>
      <c r="T32" s="221">
        <v>0</v>
      </c>
      <c r="U32" s="221">
        <v>0</v>
      </c>
      <c r="V32" s="226">
        <v>0</v>
      </c>
      <c r="W32" s="224">
        <v>0</v>
      </c>
      <c r="X32" s="227">
        <v>753886.99</v>
      </c>
      <c r="Y32" s="220"/>
    </row>
    <row r="33" spans="2:26" ht="40.5" hidden="1">
      <c r="B33" s="219" t="s">
        <v>1973</v>
      </c>
      <c r="C33" s="220" t="s">
        <v>159</v>
      </c>
      <c r="D33" s="220" t="s">
        <v>66</v>
      </c>
      <c r="E33" s="220" t="s">
        <v>160</v>
      </c>
      <c r="F33" s="220" t="s">
        <v>161</v>
      </c>
      <c r="G33" s="220" t="s">
        <v>162</v>
      </c>
      <c r="H33" s="220"/>
      <c r="I33" s="220" t="s">
        <v>143</v>
      </c>
      <c r="J33" s="220" t="s">
        <v>71</v>
      </c>
      <c r="K33" s="221">
        <v>827</v>
      </c>
      <c r="L33" s="221">
        <v>414.4</v>
      </c>
      <c r="M33" s="221">
        <v>9.66</v>
      </c>
      <c r="N33" s="222">
        <v>35975.730000000003</v>
      </c>
      <c r="O33" s="223">
        <v>31001.43</v>
      </c>
      <c r="P33" s="221">
        <v>6809.7000000000044</v>
      </c>
      <c r="Q33" s="222">
        <v>1835.4</v>
      </c>
      <c r="R33" s="222">
        <v>0</v>
      </c>
      <c r="S33" s="224">
        <v>1296.73</v>
      </c>
      <c r="T33" s="221">
        <v>0</v>
      </c>
      <c r="U33" s="221">
        <v>0</v>
      </c>
      <c r="V33" s="226">
        <v>0</v>
      </c>
      <c r="W33" s="224">
        <v>0</v>
      </c>
      <c r="X33" s="227">
        <v>1057423.23</v>
      </c>
      <c r="Y33" s="220"/>
      <c r="Z33" s="238"/>
    </row>
    <row r="34" spans="2:26" ht="60.75" hidden="1">
      <c r="B34" s="219" t="s">
        <v>1973</v>
      </c>
      <c r="C34" s="220" t="s">
        <v>164</v>
      </c>
      <c r="D34" s="220" t="s">
        <v>33</v>
      </c>
      <c r="E34" s="220" t="s">
        <v>165</v>
      </c>
      <c r="F34" s="220" t="s">
        <v>166</v>
      </c>
      <c r="G34" s="220" t="s">
        <v>167</v>
      </c>
      <c r="H34" s="220"/>
      <c r="I34" s="220" t="s">
        <v>1809</v>
      </c>
      <c r="J34" s="220" t="s">
        <v>169</v>
      </c>
      <c r="K34" s="221">
        <v>2614.6999999999998</v>
      </c>
      <c r="L34" s="221">
        <v>1120.0999999999999</v>
      </c>
      <c r="M34" s="221">
        <v>9.66</v>
      </c>
      <c r="N34" s="222">
        <v>108234.48</v>
      </c>
      <c r="O34" s="223">
        <v>81919.98000000001</v>
      </c>
      <c r="P34" s="221">
        <v>26057.66999999998</v>
      </c>
      <c r="Q34" s="222">
        <v>538.01</v>
      </c>
      <c r="R34" s="222">
        <v>794.84</v>
      </c>
      <c r="S34" s="224">
        <v>2017.53</v>
      </c>
      <c r="T34" s="221">
        <v>0</v>
      </c>
      <c r="U34" s="221">
        <v>0</v>
      </c>
      <c r="V34" s="226">
        <v>0</v>
      </c>
      <c r="W34" s="224">
        <v>0</v>
      </c>
      <c r="X34" s="227">
        <v>1667299.0999999996</v>
      </c>
      <c r="Y34" s="220"/>
    </row>
    <row r="35" spans="2:26" ht="60.75" hidden="1">
      <c r="B35" s="219" t="s">
        <v>1973</v>
      </c>
      <c r="C35" s="220" t="s">
        <v>170</v>
      </c>
      <c r="D35" s="220" t="s">
        <v>33</v>
      </c>
      <c r="E35" s="220" t="s">
        <v>171</v>
      </c>
      <c r="F35" s="220" t="s">
        <v>172</v>
      </c>
      <c r="G35" s="220" t="s">
        <v>173</v>
      </c>
      <c r="H35" s="220"/>
      <c r="I35" s="220" t="s">
        <v>174</v>
      </c>
      <c r="J35" s="220" t="s">
        <v>175</v>
      </c>
      <c r="K35" s="221">
        <v>1187.9000000000001</v>
      </c>
      <c r="L35" s="221">
        <v>76</v>
      </c>
      <c r="M35" s="221">
        <v>9.66</v>
      </c>
      <c r="N35" s="222">
        <v>36627.85</v>
      </c>
      <c r="O35" s="223">
        <v>30335.64</v>
      </c>
      <c r="P35" s="221">
        <v>6292.2099999999991</v>
      </c>
      <c r="Q35" s="222">
        <v>0</v>
      </c>
      <c r="R35" s="222">
        <v>0</v>
      </c>
      <c r="S35" s="224">
        <v>2851.56</v>
      </c>
      <c r="T35" s="221">
        <v>0</v>
      </c>
      <c r="U35" s="221">
        <v>0</v>
      </c>
      <c r="V35" s="226">
        <v>0</v>
      </c>
      <c r="W35" s="224">
        <v>0</v>
      </c>
      <c r="X35" s="227">
        <v>402297.41999999993</v>
      </c>
      <c r="Y35" s="220"/>
    </row>
    <row r="36" spans="2:26" ht="60.75" hidden="1">
      <c r="B36" s="219" t="s">
        <v>1973</v>
      </c>
      <c r="C36" s="220" t="s">
        <v>176</v>
      </c>
      <c r="D36" s="220" t="s">
        <v>83</v>
      </c>
      <c r="E36" s="220" t="s">
        <v>177</v>
      </c>
      <c r="F36" s="220" t="s">
        <v>178</v>
      </c>
      <c r="G36" s="220" t="s">
        <v>179</v>
      </c>
      <c r="H36" s="220"/>
      <c r="I36" s="220" t="s">
        <v>180</v>
      </c>
      <c r="J36" s="220" t="s">
        <v>181</v>
      </c>
      <c r="K36" s="221">
        <v>1268.5</v>
      </c>
      <c r="L36" s="221">
        <v>0</v>
      </c>
      <c r="M36" s="221">
        <v>9.66</v>
      </c>
      <c r="N36" s="222">
        <v>36761.19</v>
      </c>
      <c r="O36" s="223">
        <v>64446.49</v>
      </c>
      <c r="P36" s="221">
        <v>-24199.689999999995</v>
      </c>
      <c r="Q36" s="222">
        <v>3485.61</v>
      </c>
      <c r="R36" s="222">
        <v>0</v>
      </c>
      <c r="S36" s="224">
        <v>0</v>
      </c>
      <c r="T36" s="221">
        <v>0</v>
      </c>
      <c r="U36" s="221">
        <v>0</v>
      </c>
      <c r="V36" s="226">
        <v>0</v>
      </c>
      <c r="W36" s="224">
        <v>0</v>
      </c>
      <c r="X36" s="227">
        <v>521740.7</v>
      </c>
      <c r="Y36" s="220"/>
    </row>
    <row r="37" spans="2:26" ht="60.75" hidden="1">
      <c r="B37" s="219" t="s">
        <v>1973</v>
      </c>
      <c r="C37" s="220" t="s">
        <v>182</v>
      </c>
      <c r="D37" s="220" t="s">
        <v>83</v>
      </c>
      <c r="E37" s="220" t="s">
        <v>183</v>
      </c>
      <c r="F37" s="220" t="s">
        <v>184</v>
      </c>
      <c r="G37" s="220" t="s">
        <v>185</v>
      </c>
      <c r="H37" s="220"/>
      <c r="I37" s="220" t="s">
        <v>180</v>
      </c>
      <c r="J37" s="220" t="s">
        <v>181</v>
      </c>
      <c r="K37" s="221">
        <v>1280.7</v>
      </c>
      <c r="L37" s="221">
        <v>0</v>
      </c>
      <c r="M37" s="221">
        <v>9.66</v>
      </c>
      <c r="N37" s="222">
        <v>37114.620000000003</v>
      </c>
      <c r="O37" s="223">
        <v>46062.55</v>
      </c>
      <c r="P37" s="221">
        <v>-8300.5400000000009</v>
      </c>
      <c r="Q37" s="222">
        <v>647.39</v>
      </c>
      <c r="R37" s="222">
        <v>0</v>
      </c>
      <c r="S37" s="224">
        <v>0</v>
      </c>
      <c r="T37" s="221">
        <v>0</v>
      </c>
      <c r="U37" s="221">
        <v>0</v>
      </c>
      <c r="V37" s="226">
        <v>0</v>
      </c>
      <c r="W37" s="224">
        <v>0</v>
      </c>
      <c r="X37" s="227">
        <v>391728.12000000005</v>
      </c>
      <c r="Y37" s="220"/>
    </row>
    <row r="38" spans="2:26" ht="40.5" hidden="1">
      <c r="B38" s="219" t="s">
        <v>1973</v>
      </c>
      <c r="C38" s="220" t="s">
        <v>186</v>
      </c>
      <c r="D38" s="220" t="s">
        <v>66</v>
      </c>
      <c r="E38" s="220" t="s">
        <v>78</v>
      </c>
      <c r="F38" s="220" t="s">
        <v>79</v>
      </c>
      <c r="G38" s="220" t="s">
        <v>115</v>
      </c>
      <c r="H38" s="220"/>
      <c r="I38" s="220" t="s">
        <v>143</v>
      </c>
      <c r="J38" s="220" t="s">
        <v>71</v>
      </c>
      <c r="K38" s="221">
        <v>1296.0999999999999</v>
      </c>
      <c r="L38" s="221">
        <v>0</v>
      </c>
      <c r="M38" s="221">
        <v>9.66</v>
      </c>
      <c r="N38" s="222">
        <v>37561.050000000003</v>
      </c>
      <c r="O38" s="223">
        <v>31258.41</v>
      </c>
      <c r="P38" s="221">
        <v>7674.5300000000007</v>
      </c>
      <c r="Q38" s="222">
        <v>1383.74</v>
      </c>
      <c r="R38" s="222">
        <v>11.85</v>
      </c>
      <c r="S38" s="224">
        <v>1390.65</v>
      </c>
      <c r="T38" s="221">
        <v>0</v>
      </c>
      <c r="U38" s="221">
        <v>0</v>
      </c>
      <c r="V38" s="226">
        <v>0</v>
      </c>
      <c r="W38" s="224">
        <v>0</v>
      </c>
      <c r="X38" s="227">
        <v>1132409.3199999998</v>
      </c>
      <c r="Y38" s="220"/>
    </row>
    <row r="39" spans="2:26" ht="40.5" hidden="1">
      <c r="B39" s="219" t="s">
        <v>1973</v>
      </c>
      <c r="C39" s="220" t="s">
        <v>187</v>
      </c>
      <c r="D39" s="220" t="s">
        <v>66</v>
      </c>
      <c r="E39" s="220" t="s">
        <v>160</v>
      </c>
      <c r="F39" s="220" t="s">
        <v>161</v>
      </c>
      <c r="G39" s="220" t="s">
        <v>188</v>
      </c>
      <c r="H39" s="220"/>
      <c r="I39" s="220" t="s">
        <v>143</v>
      </c>
      <c r="J39" s="220" t="s">
        <v>71</v>
      </c>
      <c r="K39" s="221">
        <v>1334.1</v>
      </c>
      <c r="L39" s="221">
        <v>0</v>
      </c>
      <c r="M39" s="221">
        <v>9.66</v>
      </c>
      <c r="N39" s="222">
        <v>25774.82</v>
      </c>
      <c r="O39" s="223">
        <v>40044.86</v>
      </c>
      <c r="P39" s="221">
        <v>-14196.98</v>
      </c>
      <c r="Q39" s="222">
        <v>115.45</v>
      </c>
      <c r="R39" s="222">
        <v>42.39</v>
      </c>
      <c r="S39" s="224">
        <v>1483.6</v>
      </c>
      <c r="T39" s="221">
        <v>0</v>
      </c>
      <c r="U39" s="221">
        <v>0</v>
      </c>
      <c r="V39" s="226">
        <v>0</v>
      </c>
      <c r="W39" s="224">
        <v>0</v>
      </c>
      <c r="X39" s="227">
        <v>1213514.9999999998</v>
      </c>
      <c r="Y39" s="220" t="s">
        <v>1984</v>
      </c>
    </row>
    <row r="40" spans="2:26" ht="40.5" hidden="1">
      <c r="B40" s="219" t="s">
        <v>1973</v>
      </c>
      <c r="C40" s="220" t="s">
        <v>191</v>
      </c>
      <c r="D40" s="220" t="s">
        <v>83</v>
      </c>
      <c r="E40" s="220" t="s">
        <v>151</v>
      </c>
      <c r="F40" s="220" t="s">
        <v>152</v>
      </c>
      <c r="G40" s="220" t="s">
        <v>75</v>
      </c>
      <c r="H40" s="220"/>
      <c r="I40" s="220" t="s">
        <v>192</v>
      </c>
      <c r="J40" s="220" t="s">
        <v>87</v>
      </c>
      <c r="K40" s="221">
        <v>1410.1</v>
      </c>
      <c r="L40" s="221">
        <v>0</v>
      </c>
      <c r="M40" s="221">
        <v>9.66</v>
      </c>
      <c r="N40" s="222">
        <v>40864.699999999997</v>
      </c>
      <c r="O40" s="223">
        <v>39499.74</v>
      </c>
      <c r="P40" s="221">
        <v>3748.7500000000009</v>
      </c>
      <c r="Q40" s="222">
        <v>2406.08</v>
      </c>
      <c r="R40" s="222">
        <v>22.29</v>
      </c>
      <c r="S40" s="224">
        <v>1584.5</v>
      </c>
      <c r="T40" s="221">
        <v>0</v>
      </c>
      <c r="U40" s="221">
        <v>0</v>
      </c>
      <c r="V40" s="226">
        <v>0</v>
      </c>
      <c r="W40" s="224">
        <v>0</v>
      </c>
      <c r="X40" s="227">
        <v>1295459.6399999999</v>
      </c>
      <c r="Y40" s="220"/>
    </row>
    <row r="41" spans="2:26" ht="40.5" hidden="1">
      <c r="B41" s="219" t="s">
        <v>1973</v>
      </c>
      <c r="C41" s="220" t="s">
        <v>193</v>
      </c>
      <c r="D41" s="220" t="s">
        <v>33</v>
      </c>
      <c r="E41" s="220" t="s">
        <v>165</v>
      </c>
      <c r="F41" s="220" t="s">
        <v>166</v>
      </c>
      <c r="G41" s="220" t="s">
        <v>194</v>
      </c>
      <c r="H41" s="220"/>
      <c r="I41" s="220" t="s">
        <v>195</v>
      </c>
      <c r="J41" s="220" t="s">
        <v>51</v>
      </c>
      <c r="K41" s="221">
        <v>2263.8000000000002</v>
      </c>
      <c r="L41" s="221">
        <v>403.2</v>
      </c>
      <c r="M41" s="221">
        <v>10.039999999999999</v>
      </c>
      <c r="N41" s="222">
        <v>80330.009999999995</v>
      </c>
      <c r="O41" s="223">
        <v>64639.850000000006</v>
      </c>
      <c r="P41" s="221">
        <v>16052.929999999989</v>
      </c>
      <c r="Q41" s="239">
        <v>903.11</v>
      </c>
      <c r="R41" s="222">
        <v>540.34</v>
      </c>
      <c r="S41" s="224">
        <v>18480.87</v>
      </c>
      <c r="T41" s="221">
        <v>0</v>
      </c>
      <c r="U41" s="221">
        <v>0</v>
      </c>
      <c r="V41" s="226">
        <v>0</v>
      </c>
      <c r="W41" s="224">
        <v>0</v>
      </c>
      <c r="X41" s="227">
        <v>2510318.11</v>
      </c>
      <c r="Y41" s="220"/>
    </row>
    <row r="42" spans="2:26" ht="60.75" hidden="1">
      <c r="B42" s="219" t="s">
        <v>1973</v>
      </c>
      <c r="C42" s="220" t="s">
        <v>196</v>
      </c>
      <c r="D42" s="220" t="s">
        <v>197</v>
      </c>
      <c r="E42" s="220" t="s">
        <v>165</v>
      </c>
      <c r="F42" s="220" t="s">
        <v>199</v>
      </c>
      <c r="G42" s="220" t="s">
        <v>200</v>
      </c>
      <c r="H42" s="220"/>
      <c r="I42" s="220" t="s">
        <v>180</v>
      </c>
      <c r="J42" s="220" t="s">
        <v>181</v>
      </c>
      <c r="K42" s="221">
        <v>4361.3</v>
      </c>
      <c r="L42" s="221">
        <v>119.3</v>
      </c>
      <c r="M42" s="221">
        <v>9.66</v>
      </c>
      <c r="N42" s="222">
        <v>129847.67999999999</v>
      </c>
      <c r="O42" s="223">
        <v>179946.44</v>
      </c>
      <c r="P42" s="221">
        <v>-47772.78</v>
      </c>
      <c r="Q42" s="222">
        <v>2325.98</v>
      </c>
      <c r="R42" s="222">
        <v>0</v>
      </c>
      <c r="S42" s="224">
        <v>0</v>
      </c>
      <c r="T42" s="221">
        <v>0</v>
      </c>
      <c r="U42" s="221">
        <v>0</v>
      </c>
      <c r="V42" s="226">
        <v>0</v>
      </c>
      <c r="W42" s="224">
        <v>0</v>
      </c>
      <c r="X42" s="227">
        <v>1722230.25</v>
      </c>
      <c r="Y42" s="220"/>
    </row>
    <row r="43" spans="2:26" ht="60.75" hidden="1">
      <c r="B43" s="219" t="s">
        <v>1973</v>
      </c>
      <c r="C43" s="220" t="s">
        <v>201</v>
      </c>
      <c r="D43" s="220" t="s">
        <v>33</v>
      </c>
      <c r="E43" s="220" t="s">
        <v>202</v>
      </c>
      <c r="F43" s="220" t="s">
        <v>203</v>
      </c>
      <c r="G43" s="220" t="s">
        <v>204</v>
      </c>
      <c r="H43" s="220"/>
      <c r="I43" s="220" t="s">
        <v>205</v>
      </c>
      <c r="J43" s="220" t="s">
        <v>206</v>
      </c>
      <c r="K43" s="221">
        <v>4459.2</v>
      </c>
      <c r="L43" s="221">
        <v>0</v>
      </c>
      <c r="M43" s="221">
        <v>10.039999999999999</v>
      </c>
      <c r="N43" s="222">
        <v>134311.07999999999</v>
      </c>
      <c r="O43" s="223">
        <v>110300.22</v>
      </c>
      <c r="P43" s="221">
        <v>24998.149999999976</v>
      </c>
      <c r="Q43" s="222">
        <v>2534.4899999999998</v>
      </c>
      <c r="R43" s="222">
        <v>1547.2</v>
      </c>
      <c r="S43" s="224">
        <v>31112.14</v>
      </c>
      <c r="T43" s="221">
        <v>0</v>
      </c>
      <c r="U43" s="221">
        <v>0</v>
      </c>
      <c r="V43" s="226">
        <v>0</v>
      </c>
      <c r="W43" s="224">
        <v>0</v>
      </c>
      <c r="X43" s="227">
        <v>4229749.09</v>
      </c>
      <c r="Y43" s="220"/>
      <c r="Z43" s="238"/>
    </row>
    <row r="44" spans="2:26" ht="40.5" hidden="1">
      <c r="B44" s="219" t="s">
        <v>1973</v>
      </c>
      <c r="C44" s="220" t="s">
        <v>207</v>
      </c>
      <c r="D44" s="220" t="s">
        <v>33</v>
      </c>
      <c r="E44" s="220" t="s">
        <v>208</v>
      </c>
      <c r="F44" s="220" t="s">
        <v>209</v>
      </c>
      <c r="G44" s="220" t="s">
        <v>210</v>
      </c>
      <c r="H44" s="220"/>
      <c r="I44" s="220" t="s">
        <v>195</v>
      </c>
      <c r="J44" s="220" t="s">
        <v>51</v>
      </c>
      <c r="K44" s="221">
        <v>2948.7</v>
      </c>
      <c r="L44" s="221">
        <v>0</v>
      </c>
      <c r="M44" s="221">
        <v>9.66</v>
      </c>
      <c r="N44" s="222">
        <v>85453.29</v>
      </c>
      <c r="O44" s="223">
        <v>79605.88</v>
      </c>
      <c r="P44" s="221">
        <v>12940.059999999994</v>
      </c>
      <c r="Q44" s="239">
        <v>7193.99</v>
      </c>
      <c r="R44" s="222">
        <v>101.34</v>
      </c>
      <c r="S44" s="224">
        <v>0</v>
      </c>
      <c r="T44" s="221">
        <v>0</v>
      </c>
      <c r="U44" s="221">
        <v>0</v>
      </c>
      <c r="V44" s="226">
        <v>90000</v>
      </c>
      <c r="W44" s="224">
        <v>0</v>
      </c>
      <c r="X44" s="227">
        <v>1905428.2200000002</v>
      </c>
      <c r="Y44" s="220"/>
    </row>
    <row r="45" spans="2:26" ht="40.5" hidden="1">
      <c r="B45" s="219" t="s">
        <v>1973</v>
      </c>
      <c r="C45" s="220" t="s">
        <v>211</v>
      </c>
      <c r="D45" s="220" t="s">
        <v>83</v>
      </c>
      <c r="E45" s="220" t="s">
        <v>41</v>
      </c>
      <c r="F45" s="220" t="s">
        <v>212</v>
      </c>
      <c r="G45" s="220" t="s">
        <v>213</v>
      </c>
      <c r="H45" s="220"/>
      <c r="I45" s="220" t="s">
        <v>214</v>
      </c>
      <c r="J45" s="220" t="s">
        <v>87</v>
      </c>
      <c r="K45" s="221">
        <v>1604.4</v>
      </c>
      <c r="L45" s="221">
        <v>0</v>
      </c>
      <c r="M45" s="221">
        <v>9.66</v>
      </c>
      <c r="N45" s="222">
        <v>46495.51</v>
      </c>
      <c r="O45" s="223">
        <v>43991.83</v>
      </c>
      <c r="P45" s="221">
        <v>6929.3399999999965</v>
      </c>
      <c r="Q45" s="222">
        <v>4425.66</v>
      </c>
      <c r="R45" s="222">
        <v>0</v>
      </c>
      <c r="S45" s="224">
        <v>1948.59</v>
      </c>
      <c r="T45" s="221">
        <v>0</v>
      </c>
      <c r="U45" s="221">
        <v>0</v>
      </c>
      <c r="V45" s="226">
        <v>0</v>
      </c>
      <c r="W45" s="224">
        <v>0</v>
      </c>
      <c r="X45" s="227">
        <v>1587953.6999999997</v>
      </c>
      <c r="Y45" s="220"/>
    </row>
    <row r="46" spans="2:26" ht="40.5" hidden="1">
      <c r="B46" s="219" t="s">
        <v>1973</v>
      </c>
      <c r="C46" s="220" t="s">
        <v>215</v>
      </c>
      <c r="D46" s="220" t="s">
        <v>66</v>
      </c>
      <c r="E46" s="220" t="s">
        <v>73</v>
      </c>
      <c r="F46" s="220" t="s">
        <v>74</v>
      </c>
      <c r="G46" s="220" t="s">
        <v>162</v>
      </c>
      <c r="H46" s="220"/>
      <c r="I46" s="220" t="s">
        <v>143</v>
      </c>
      <c r="J46" s="220" t="s">
        <v>71</v>
      </c>
      <c r="K46" s="221">
        <v>1619.5</v>
      </c>
      <c r="L46" s="221">
        <v>0</v>
      </c>
      <c r="M46" s="221">
        <v>9.66</v>
      </c>
      <c r="N46" s="222">
        <v>46933.14</v>
      </c>
      <c r="O46" s="223">
        <v>38568.649999999994</v>
      </c>
      <c r="P46" s="221">
        <v>12245.460000000003</v>
      </c>
      <c r="Q46" s="222">
        <v>3892.7</v>
      </c>
      <c r="R46" s="222">
        <v>11.73</v>
      </c>
      <c r="S46" s="224">
        <v>1643.69</v>
      </c>
      <c r="T46" s="221">
        <v>0</v>
      </c>
      <c r="U46" s="221">
        <v>0</v>
      </c>
      <c r="V46" s="226">
        <v>0</v>
      </c>
      <c r="W46" s="224">
        <v>0</v>
      </c>
      <c r="X46" s="227">
        <v>1339497.5499999996</v>
      </c>
      <c r="Y46" s="220"/>
    </row>
    <row r="47" spans="2:26" ht="40.5" hidden="1">
      <c r="B47" s="219" t="s">
        <v>1973</v>
      </c>
      <c r="C47" s="220" t="s">
        <v>217</v>
      </c>
      <c r="D47" s="220" t="s">
        <v>83</v>
      </c>
      <c r="E47" s="220" t="s">
        <v>183</v>
      </c>
      <c r="F47" s="220" t="s">
        <v>184</v>
      </c>
      <c r="G47" s="220" t="s">
        <v>218</v>
      </c>
      <c r="H47" s="220"/>
      <c r="I47" s="220" t="s">
        <v>214</v>
      </c>
      <c r="J47" s="220" t="s">
        <v>87</v>
      </c>
      <c r="K47" s="221">
        <v>1664.5</v>
      </c>
      <c r="L47" s="221">
        <v>0</v>
      </c>
      <c r="M47" s="221">
        <v>9.66</v>
      </c>
      <c r="N47" s="222">
        <v>48237.21</v>
      </c>
      <c r="O47" s="223">
        <v>64488.240000000005</v>
      </c>
      <c r="P47" s="221">
        <v>-17617.130000000008</v>
      </c>
      <c r="Q47" s="222">
        <v>322.10000000000002</v>
      </c>
      <c r="R47" s="222">
        <v>1688.2</v>
      </c>
      <c r="S47" s="224">
        <v>0</v>
      </c>
      <c r="T47" s="221">
        <v>0</v>
      </c>
      <c r="U47" s="221">
        <v>0</v>
      </c>
      <c r="V47" s="226">
        <v>0</v>
      </c>
      <c r="W47" s="224">
        <v>0</v>
      </c>
      <c r="X47" s="227">
        <v>457214.74999999994</v>
      </c>
      <c r="Y47" s="220"/>
      <c r="Z47" s="238"/>
    </row>
    <row r="48" spans="2:26" ht="40.5" hidden="1">
      <c r="B48" s="219" t="s">
        <v>1973</v>
      </c>
      <c r="C48" s="220" t="s">
        <v>219</v>
      </c>
      <c r="D48" s="220" t="s">
        <v>66</v>
      </c>
      <c r="E48" s="220" t="s">
        <v>160</v>
      </c>
      <c r="F48" s="220" t="s">
        <v>161</v>
      </c>
      <c r="G48" s="220" t="s">
        <v>128</v>
      </c>
      <c r="H48" s="220"/>
      <c r="I48" s="220" t="s">
        <v>143</v>
      </c>
      <c r="J48" s="220" t="s">
        <v>71</v>
      </c>
      <c r="K48" s="221">
        <v>1150.4000000000001</v>
      </c>
      <c r="L48" s="221">
        <v>544.20000000000005</v>
      </c>
      <c r="M48" s="221">
        <v>9.66</v>
      </c>
      <c r="N48" s="222">
        <v>49109.58</v>
      </c>
      <c r="O48" s="223">
        <v>45329.46</v>
      </c>
      <c r="P48" s="221">
        <v>4993.4400000000051</v>
      </c>
      <c r="Q48" s="222">
        <v>1218.6199999999999</v>
      </c>
      <c r="R48" s="222">
        <v>5.3</v>
      </c>
      <c r="S48" s="224">
        <v>1834.36</v>
      </c>
      <c r="T48" s="221">
        <v>0</v>
      </c>
      <c r="U48" s="221">
        <v>0</v>
      </c>
      <c r="V48" s="226">
        <v>0</v>
      </c>
      <c r="W48" s="224">
        <v>0</v>
      </c>
      <c r="X48" s="227">
        <v>1496092.85</v>
      </c>
      <c r="Y48" s="220"/>
      <c r="Z48" s="238"/>
    </row>
    <row r="49" spans="2:26" ht="40.5" hidden="1">
      <c r="B49" s="219" t="s">
        <v>1973</v>
      </c>
      <c r="C49" s="220" t="s">
        <v>222</v>
      </c>
      <c r="D49" s="220" t="s">
        <v>197</v>
      </c>
      <c r="E49" s="220" t="s">
        <v>223</v>
      </c>
      <c r="F49" s="220" t="s">
        <v>224</v>
      </c>
      <c r="G49" s="220" t="s">
        <v>225</v>
      </c>
      <c r="H49" s="220"/>
      <c r="I49" s="220" t="s">
        <v>226</v>
      </c>
      <c r="J49" s="220" t="s">
        <v>227</v>
      </c>
      <c r="K49" s="221">
        <v>4914.5</v>
      </c>
      <c r="L49" s="221">
        <v>0</v>
      </c>
      <c r="M49" s="221">
        <v>10.039999999999999</v>
      </c>
      <c r="N49" s="222">
        <v>148014.68</v>
      </c>
      <c r="O49" s="223">
        <v>175048.07</v>
      </c>
      <c r="P49" s="221">
        <v>-20278.72</v>
      </c>
      <c r="Q49" s="222">
        <v>6754.67</v>
      </c>
      <c r="R49" s="222">
        <v>0</v>
      </c>
      <c r="S49" s="224">
        <v>0</v>
      </c>
      <c r="T49" s="221">
        <v>2141140.1</v>
      </c>
      <c r="U49" s="221">
        <v>551988.91</v>
      </c>
      <c r="V49" s="226">
        <v>0</v>
      </c>
      <c r="W49" s="224">
        <v>0</v>
      </c>
      <c r="X49" s="227">
        <v>2868177.08</v>
      </c>
      <c r="Y49" s="220"/>
      <c r="Z49" s="238"/>
    </row>
    <row r="50" spans="2:26" ht="40.5" hidden="1">
      <c r="B50" s="219" t="s">
        <v>1973</v>
      </c>
      <c r="C50" s="220" t="s">
        <v>228</v>
      </c>
      <c r="D50" s="220" t="s">
        <v>83</v>
      </c>
      <c r="E50" s="220" t="s">
        <v>41</v>
      </c>
      <c r="F50" s="220" t="s">
        <v>212</v>
      </c>
      <c r="G50" s="220" t="s">
        <v>75</v>
      </c>
      <c r="H50" s="220"/>
      <c r="I50" s="220" t="s">
        <v>214</v>
      </c>
      <c r="J50" s="220" t="s">
        <v>87</v>
      </c>
      <c r="K50" s="221">
        <v>1752.1</v>
      </c>
      <c r="L50" s="221">
        <v>0</v>
      </c>
      <c r="M50" s="221">
        <v>9.66</v>
      </c>
      <c r="N50" s="222">
        <v>50775.86</v>
      </c>
      <c r="O50" s="223">
        <v>52672.160000000003</v>
      </c>
      <c r="P50" s="221">
        <v>-257.68000000000143</v>
      </c>
      <c r="Q50" s="222">
        <v>1739.15</v>
      </c>
      <c r="R50" s="222">
        <v>100.53</v>
      </c>
      <c r="S50" s="224">
        <v>1321.75</v>
      </c>
      <c r="T50" s="221">
        <v>0</v>
      </c>
      <c r="U50" s="221">
        <v>0</v>
      </c>
      <c r="V50" s="226">
        <v>0</v>
      </c>
      <c r="W50" s="224">
        <v>0</v>
      </c>
      <c r="X50" s="227">
        <v>1096846.3099999998</v>
      </c>
      <c r="Y50" s="220"/>
      <c r="Z50" s="238"/>
    </row>
    <row r="51" spans="2:26" ht="40.5" hidden="1">
      <c r="B51" s="219" t="s">
        <v>1973</v>
      </c>
      <c r="C51" s="220" t="s">
        <v>229</v>
      </c>
      <c r="D51" s="220" t="s">
        <v>230</v>
      </c>
      <c r="E51" s="220" t="s">
        <v>231</v>
      </c>
      <c r="F51" s="220" t="s">
        <v>232</v>
      </c>
      <c r="G51" s="220" t="s">
        <v>218</v>
      </c>
      <c r="H51" s="220"/>
      <c r="I51" s="220" t="s">
        <v>233</v>
      </c>
      <c r="J51" s="220" t="s">
        <v>234</v>
      </c>
      <c r="K51" s="221">
        <v>1761</v>
      </c>
      <c r="L51" s="221">
        <v>0</v>
      </c>
      <c r="M51" s="221">
        <v>9.66</v>
      </c>
      <c r="N51" s="222">
        <v>51033.78</v>
      </c>
      <c r="O51" s="223">
        <v>52279.23</v>
      </c>
      <c r="P51" s="221">
        <v>-1245.4500000000044</v>
      </c>
      <c r="Q51" s="222">
        <v>0</v>
      </c>
      <c r="R51" s="222">
        <v>0</v>
      </c>
      <c r="S51" s="224">
        <v>13190.3</v>
      </c>
      <c r="T51" s="221">
        <v>0</v>
      </c>
      <c r="U51" s="221">
        <v>0</v>
      </c>
      <c r="V51" s="226">
        <v>0</v>
      </c>
      <c r="W51" s="224">
        <v>0</v>
      </c>
      <c r="X51" s="227">
        <v>1799124.7</v>
      </c>
      <c r="Y51" s="220"/>
    </row>
    <row r="52" spans="2:26" ht="40.5" hidden="1">
      <c r="B52" s="219" t="s">
        <v>1973</v>
      </c>
      <c r="C52" s="220" t="s">
        <v>235</v>
      </c>
      <c r="D52" s="220" t="s">
        <v>33</v>
      </c>
      <c r="E52" s="220" t="s">
        <v>236</v>
      </c>
      <c r="F52" s="220" t="s">
        <v>237</v>
      </c>
      <c r="G52" s="220" t="s">
        <v>93</v>
      </c>
      <c r="H52" s="220"/>
      <c r="I52" s="220" t="s">
        <v>238</v>
      </c>
      <c r="J52" s="220" t="s">
        <v>239</v>
      </c>
      <c r="K52" s="221">
        <v>1548.02</v>
      </c>
      <c r="L52" s="221">
        <v>363.2</v>
      </c>
      <c r="M52" s="221">
        <v>9.66</v>
      </c>
      <c r="N52" s="222">
        <v>55473.78</v>
      </c>
      <c r="O52" s="223">
        <v>69653.81</v>
      </c>
      <c r="P52" s="221">
        <v>-13483.869999999999</v>
      </c>
      <c r="Q52" s="240">
        <v>1829.21</v>
      </c>
      <c r="R52" s="240">
        <v>1133.05</v>
      </c>
      <c r="S52" s="224">
        <v>0</v>
      </c>
      <c r="T52" s="221">
        <v>0</v>
      </c>
      <c r="U52" s="221">
        <v>0</v>
      </c>
      <c r="V52" s="226">
        <v>0</v>
      </c>
      <c r="W52" s="224">
        <v>0</v>
      </c>
      <c r="X52" s="227">
        <v>1580126.73</v>
      </c>
      <c r="Y52" s="220"/>
      <c r="Z52" s="238"/>
    </row>
    <row r="53" spans="2:26" ht="60.75" hidden="1">
      <c r="B53" s="219" t="s">
        <v>1973</v>
      </c>
      <c r="C53" s="220" t="s">
        <v>240</v>
      </c>
      <c r="D53" s="220" t="s">
        <v>33</v>
      </c>
      <c r="E53" s="220" t="s">
        <v>241</v>
      </c>
      <c r="F53" s="220" t="s">
        <v>242</v>
      </c>
      <c r="G53" s="220" t="s">
        <v>56</v>
      </c>
      <c r="H53" s="220"/>
      <c r="I53" s="220" t="s">
        <v>243</v>
      </c>
      <c r="J53" s="220" t="s">
        <v>244</v>
      </c>
      <c r="K53" s="221">
        <v>1677.7</v>
      </c>
      <c r="L53" s="221">
        <v>241</v>
      </c>
      <c r="M53" s="221">
        <v>9.66</v>
      </c>
      <c r="N53" s="222">
        <v>54589.68</v>
      </c>
      <c r="O53" s="223">
        <v>58267.479999999996</v>
      </c>
      <c r="P53" s="221">
        <v>-3792.3499999999976</v>
      </c>
      <c r="Q53" s="222">
        <v>506.92</v>
      </c>
      <c r="R53" s="222">
        <v>621.47</v>
      </c>
      <c r="S53" s="224">
        <v>1777</v>
      </c>
      <c r="T53" s="221">
        <v>0</v>
      </c>
      <c r="U53" s="221">
        <v>0</v>
      </c>
      <c r="V53" s="226">
        <v>0</v>
      </c>
      <c r="W53" s="224">
        <v>0</v>
      </c>
      <c r="X53" s="227">
        <v>1464016.62</v>
      </c>
      <c r="Y53" s="220"/>
      <c r="Z53" s="238"/>
    </row>
    <row r="54" spans="2:26" ht="40.5" hidden="1">
      <c r="B54" s="219" t="s">
        <v>1973</v>
      </c>
      <c r="C54" s="220" t="s">
        <v>245</v>
      </c>
      <c r="D54" s="220" t="s">
        <v>66</v>
      </c>
      <c r="E54" s="220" t="s">
        <v>140</v>
      </c>
      <c r="F54" s="220" t="s">
        <v>141</v>
      </c>
      <c r="G54" s="220" t="s">
        <v>246</v>
      </c>
      <c r="H54" s="220"/>
      <c r="I54" s="220" t="s">
        <v>143</v>
      </c>
      <c r="J54" s="220" t="s">
        <v>71</v>
      </c>
      <c r="K54" s="221">
        <v>1929.2</v>
      </c>
      <c r="L54" s="221">
        <v>0</v>
      </c>
      <c r="M54" s="221">
        <v>9.66</v>
      </c>
      <c r="N54" s="222">
        <v>55908.21</v>
      </c>
      <c r="O54" s="223">
        <v>55285.15</v>
      </c>
      <c r="P54" s="221">
        <v>493.42999999999739</v>
      </c>
      <c r="Q54" s="222">
        <v>224.32</v>
      </c>
      <c r="R54" s="222">
        <v>353.95</v>
      </c>
      <c r="S54" s="224">
        <v>0</v>
      </c>
      <c r="T54" s="221">
        <v>0</v>
      </c>
      <c r="U54" s="221">
        <v>0</v>
      </c>
      <c r="V54" s="226">
        <v>0</v>
      </c>
      <c r="W54" s="224">
        <v>0</v>
      </c>
      <c r="X54" s="227">
        <v>992684.29</v>
      </c>
      <c r="Y54" s="220"/>
      <c r="Z54" s="238"/>
    </row>
    <row r="55" spans="2:26" ht="40.5" hidden="1">
      <c r="B55" s="219" t="s">
        <v>1973</v>
      </c>
      <c r="C55" s="220" t="s">
        <v>247</v>
      </c>
      <c r="D55" s="220" t="s">
        <v>248</v>
      </c>
      <c r="E55" s="220" t="s">
        <v>249</v>
      </c>
      <c r="F55" s="220" t="s">
        <v>250</v>
      </c>
      <c r="G55" s="220" t="s">
        <v>125</v>
      </c>
      <c r="H55" s="220"/>
      <c r="I55" s="220" t="s">
        <v>251</v>
      </c>
      <c r="J55" s="220" t="s">
        <v>252</v>
      </c>
      <c r="K55" s="221">
        <v>2025.9</v>
      </c>
      <c r="L55" s="221">
        <v>0</v>
      </c>
      <c r="M55" s="221">
        <v>9.66</v>
      </c>
      <c r="N55" s="222">
        <v>58710.57</v>
      </c>
      <c r="O55" s="223">
        <v>50958.12</v>
      </c>
      <c r="P55" s="221">
        <v>7752.4499999999971</v>
      </c>
      <c r="Q55" s="222">
        <v>0</v>
      </c>
      <c r="R55" s="222">
        <v>0</v>
      </c>
      <c r="S55" s="224">
        <v>0</v>
      </c>
      <c r="T55" s="221">
        <v>0</v>
      </c>
      <c r="U55" s="221">
        <v>0</v>
      </c>
      <c r="V55" s="226">
        <v>0</v>
      </c>
      <c r="W55" s="224">
        <v>0</v>
      </c>
      <c r="X55" s="227">
        <v>1842232.2100000002</v>
      </c>
      <c r="Y55" s="220"/>
    </row>
    <row r="56" spans="2:26" ht="40.5" hidden="1">
      <c r="B56" s="219" t="s">
        <v>1973</v>
      </c>
      <c r="C56" s="220" t="s">
        <v>253</v>
      </c>
      <c r="D56" s="220" t="s">
        <v>83</v>
      </c>
      <c r="E56" s="220" t="s">
        <v>41</v>
      </c>
      <c r="F56" s="220" t="s">
        <v>212</v>
      </c>
      <c r="G56" s="220" t="s">
        <v>135</v>
      </c>
      <c r="H56" s="220"/>
      <c r="I56" s="220" t="s">
        <v>214</v>
      </c>
      <c r="J56" s="220" t="s">
        <v>87</v>
      </c>
      <c r="K56" s="221">
        <v>1945.3</v>
      </c>
      <c r="L56" s="221">
        <v>0</v>
      </c>
      <c r="M56" s="221">
        <v>9.66</v>
      </c>
      <c r="N56" s="222">
        <v>56374.79</v>
      </c>
      <c r="O56" s="223">
        <v>55085.75</v>
      </c>
      <c r="P56" s="221">
        <v>8629.0800000000036</v>
      </c>
      <c r="Q56" s="222">
        <v>7375.12</v>
      </c>
      <c r="R56" s="222">
        <v>35.08</v>
      </c>
      <c r="S56" s="224">
        <v>0</v>
      </c>
      <c r="T56" s="221">
        <v>0</v>
      </c>
      <c r="U56" s="221">
        <v>0</v>
      </c>
      <c r="V56" s="226">
        <v>0</v>
      </c>
      <c r="W56" s="224">
        <v>0</v>
      </c>
      <c r="X56" s="227">
        <v>984107.90999999992</v>
      </c>
      <c r="Y56" s="220"/>
    </row>
    <row r="57" spans="2:26" ht="40.5" hidden="1">
      <c r="B57" s="219" t="s">
        <v>1973</v>
      </c>
      <c r="C57" s="220" t="s">
        <v>1845</v>
      </c>
      <c r="D57" s="220" t="s">
        <v>83</v>
      </c>
      <c r="E57" s="220" t="s">
        <v>183</v>
      </c>
      <c r="F57" s="220" t="s">
        <v>184</v>
      </c>
      <c r="G57" s="220" t="s">
        <v>1985</v>
      </c>
      <c r="H57" s="220"/>
      <c r="I57" s="220" t="s">
        <v>226</v>
      </c>
      <c r="J57" s="220" t="s">
        <v>227</v>
      </c>
      <c r="K57" s="221">
        <v>1456.7</v>
      </c>
      <c r="L57" s="221">
        <v>503.1</v>
      </c>
      <c r="M57" s="221">
        <v>9.66</v>
      </c>
      <c r="N57" s="222">
        <v>56795.040000000001</v>
      </c>
      <c r="O57" s="223">
        <v>36460.53</v>
      </c>
      <c r="P57" s="221">
        <v>25592.880000000005</v>
      </c>
      <c r="Q57" s="222">
        <v>5258.37</v>
      </c>
      <c r="R57" s="222">
        <v>0</v>
      </c>
      <c r="S57" s="224">
        <v>1519.33</v>
      </c>
      <c r="T57" s="221">
        <v>0</v>
      </c>
      <c r="U57" s="221">
        <v>0</v>
      </c>
      <c r="V57" s="226">
        <v>0</v>
      </c>
      <c r="W57" s="224">
        <v>0</v>
      </c>
      <c r="X57" s="227">
        <v>1238358.5900000001</v>
      </c>
      <c r="Y57" s="220"/>
    </row>
    <row r="58" spans="2:26" ht="60.75" hidden="1">
      <c r="B58" s="219" t="s">
        <v>1973</v>
      </c>
      <c r="C58" s="220" t="s">
        <v>254</v>
      </c>
      <c r="D58" s="220" t="s">
        <v>33</v>
      </c>
      <c r="E58" s="220" t="s">
        <v>255</v>
      </c>
      <c r="F58" s="220" t="s">
        <v>256</v>
      </c>
      <c r="G58" s="220" t="s">
        <v>257</v>
      </c>
      <c r="H58" s="220"/>
      <c r="I58" s="220" t="s">
        <v>258</v>
      </c>
      <c r="J58" s="220" t="s">
        <v>259</v>
      </c>
      <c r="K58" s="221">
        <v>795.7</v>
      </c>
      <c r="L58" s="221">
        <v>1172</v>
      </c>
      <c r="M58" s="221">
        <v>9.66</v>
      </c>
      <c r="N58" s="222">
        <v>57023.97</v>
      </c>
      <c r="O58" s="223">
        <v>50921.37</v>
      </c>
      <c r="P58" s="221">
        <v>6102.5999999999985</v>
      </c>
      <c r="Q58" s="222">
        <v>0</v>
      </c>
      <c r="R58" s="222">
        <v>0</v>
      </c>
      <c r="S58" s="224">
        <v>2339.0700000000002</v>
      </c>
      <c r="T58" s="221">
        <v>0</v>
      </c>
      <c r="U58" s="221">
        <v>0</v>
      </c>
      <c r="V58" s="226">
        <v>0</v>
      </c>
      <c r="W58" s="224">
        <v>0</v>
      </c>
      <c r="X58" s="227">
        <v>1903835.7600000002</v>
      </c>
      <c r="Y58" s="220"/>
      <c r="Z58" s="238"/>
    </row>
    <row r="59" spans="2:26" ht="40.5" hidden="1">
      <c r="B59" s="219" t="s">
        <v>1973</v>
      </c>
      <c r="C59" s="220" t="s">
        <v>261</v>
      </c>
      <c r="D59" s="220" t="s">
        <v>83</v>
      </c>
      <c r="E59" s="220" t="s">
        <v>109</v>
      </c>
      <c r="F59" s="220" t="s">
        <v>147</v>
      </c>
      <c r="G59" s="220" t="s">
        <v>115</v>
      </c>
      <c r="H59" s="220"/>
      <c r="I59" s="220" t="s">
        <v>214</v>
      </c>
      <c r="J59" s="220" t="s">
        <v>87</v>
      </c>
      <c r="K59" s="221">
        <v>1968.6</v>
      </c>
      <c r="L59" s="221">
        <v>0</v>
      </c>
      <c r="M59" s="221">
        <v>9.66</v>
      </c>
      <c r="N59" s="222">
        <v>57050.03</v>
      </c>
      <c r="O59" s="223">
        <v>45851.13</v>
      </c>
      <c r="P59" s="221">
        <v>25186.530000000006</v>
      </c>
      <c r="Q59" s="222">
        <v>14064.77</v>
      </c>
      <c r="R59" s="222">
        <v>77.14</v>
      </c>
      <c r="S59" s="224">
        <v>0</v>
      </c>
      <c r="T59" s="221">
        <v>0</v>
      </c>
      <c r="U59" s="221">
        <v>0</v>
      </c>
      <c r="V59" s="226">
        <v>0</v>
      </c>
      <c r="W59" s="224">
        <v>0</v>
      </c>
      <c r="X59" s="227">
        <v>591241.2300000001</v>
      </c>
      <c r="Y59" s="220"/>
    </row>
    <row r="60" spans="2:26" ht="40.5" hidden="1">
      <c r="B60" s="219" t="s">
        <v>1973</v>
      </c>
      <c r="C60" s="220" t="s">
        <v>262</v>
      </c>
      <c r="D60" s="220" t="s">
        <v>83</v>
      </c>
      <c r="E60" s="220" t="s">
        <v>263</v>
      </c>
      <c r="F60" s="220" t="s">
        <v>264</v>
      </c>
      <c r="G60" s="220" t="s">
        <v>89</v>
      </c>
      <c r="H60" s="220"/>
      <c r="I60" s="220" t="s">
        <v>226</v>
      </c>
      <c r="J60" s="220" t="s">
        <v>227</v>
      </c>
      <c r="K60" s="221">
        <v>1981.4</v>
      </c>
      <c r="L60" s="221">
        <v>0</v>
      </c>
      <c r="M60" s="221">
        <v>9.66</v>
      </c>
      <c r="N60" s="222">
        <v>57421.05</v>
      </c>
      <c r="O60" s="223">
        <v>52273.32</v>
      </c>
      <c r="P60" s="221">
        <v>18860.750000000007</v>
      </c>
      <c r="Q60" s="222">
        <v>13713.02</v>
      </c>
      <c r="R60" s="222">
        <v>0</v>
      </c>
      <c r="S60" s="224">
        <v>0</v>
      </c>
      <c r="T60" s="221">
        <v>0</v>
      </c>
      <c r="U60" s="221">
        <v>0</v>
      </c>
      <c r="V60" s="226">
        <v>0</v>
      </c>
      <c r="W60" s="224">
        <v>0</v>
      </c>
      <c r="X60" s="227">
        <v>807579.4800000001</v>
      </c>
      <c r="Y60" s="220"/>
    </row>
    <row r="61" spans="2:26" ht="40.5" hidden="1">
      <c r="B61" s="219" t="s">
        <v>1973</v>
      </c>
      <c r="C61" s="220" t="s">
        <v>265</v>
      </c>
      <c r="D61" s="220" t="s">
        <v>83</v>
      </c>
      <c r="E61" s="220" t="s">
        <v>41</v>
      </c>
      <c r="F61" s="220" t="s">
        <v>212</v>
      </c>
      <c r="G61" s="220" t="s">
        <v>148</v>
      </c>
      <c r="H61" s="220"/>
      <c r="I61" s="220" t="s">
        <v>214</v>
      </c>
      <c r="J61" s="220" t="s">
        <v>87</v>
      </c>
      <c r="K61" s="221">
        <v>1983.4</v>
      </c>
      <c r="L61" s="221">
        <v>0</v>
      </c>
      <c r="M61" s="221">
        <v>9.66</v>
      </c>
      <c r="N61" s="222">
        <v>57478.93</v>
      </c>
      <c r="O61" s="223">
        <v>51922.939999999995</v>
      </c>
      <c r="P61" s="221">
        <v>11340.280000000008</v>
      </c>
      <c r="Q61" s="222">
        <v>5814.87</v>
      </c>
      <c r="R61" s="222">
        <v>30.58</v>
      </c>
      <c r="S61" s="224">
        <v>0</v>
      </c>
      <c r="T61" s="221">
        <v>0</v>
      </c>
      <c r="U61" s="221">
        <v>0</v>
      </c>
      <c r="V61" s="226">
        <v>0</v>
      </c>
      <c r="W61" s="224">
        <v>0</v>
      </c>
      <c r="X61" s="227">
        <v>459066.81000000006</v>
      </c>
      <c r="Y61" s="241"/>
    </row>
    <row r="62" spans="2:26" ht="40.5" hidden="1">
      <c r="B62" s="219" t="s">
        <v>1973</v>
      </c>
      <c r="C62" s="220" t="s">
        <v>266</v>
      </c>
      <c r="D62" s="220" t="s">
        <v>83</v>
      </c>
      <c r="E62" s="220" t="s">
        <v>267</v>
      </c>
      <c r="F62" s="220" t="s">
        <v>268</v>
      </c>
      <c r="G62" s="220" t="s">
        <v>135</v>
      </c>
      <c r="H62" s="220"/>
      <c r="I62" s="220" t="s">
        <v>116</v>
      </c>
      <c r="J62" s="220" t="s">
        <v>117</v>
      </c>
      <c r="K62" s="221">
        <v>1571.3</v>
      </c>
      <c r="L62" s="221">
        <v>422.4</v>
      </c>
      <c r="M62" s="221">
        <v>9.66</v>
      </c>
      <c r="N62" s="222">
        <v>57786.18</v>
      </c>
      <c r="O62" s="223">
        <v>67601.399999999994</v>
      </c>
      <c r="P62" s="221">
        <v>-9815.2199999999939</v>
      </c>
      <c r="Q62" s="222">
        <v>0</v>
      </c>
      <c r="R62" s="222">
        <v>0</v>
      </c>
      <c r="S62" s="224">
        <v>1871.25</v>
      </c>
      <c r="T62" s="221">
        <v>0</v>
      </c>
      <c r="U62" s="221">
        <v>0</v>
      </c>
      <c r="V62" s="226">
        <v>0</v>
      </c>
      <c r="W62" s="224">
        <v>0</v>
      </c>
      <c r="X62" s="227">
        <v>1559891.0300000003</v>
      </c>
      <c r="Y62" s="220"/>
    </row>
    <row r="63" spans="2:26" ht="40.5" hidden="1">
      <c r="B63" s="219" t="s">
        <v>1973</v>
      </c>
      <c r="C63" s="220" t="s">
        <v>269</v>
      </c>
      <c r="D63" s="220" t="s">
        <v>83</v>
      </c>
      <c r="E63" s="220" t="s">
        <v>267</v>
      </c>
      <c r="F63" s="220" t="s">
        <v>268</v>
      </c>
      <c r="G63" s="220" t="s">
        <v>270</v>
      </c>
      <c r="H63" s="220"/>
      <c r="I63" s="220" t="s">
        <v>116</v>
      </c>
      <c r="J63" s="220" t="s">
        <v>117</v>
      </c>
      <c r="K63" s="221">
        <v>1609.7</v>
      </c>
      <c r="L63" s="221">
        <v>400.8</v>
      </c>
      <c r="M63" s="221">
        <v>9.66</v>
      </c>
      <c r="N63" s="222">
        <v>58264.26</v>
      </c>
      <c r="O63" s="223">
        <v>69030.399999999994</v>
      </c>
      <c r="P63" s="221">
        <v>-10766.139999999992</v>
      </c>
      <c r="Q63" s="222">
        <v>0</v>
      </c>
      <c r="R63" s="222">
        <v>0</v>
      </c>
      <c r="S63" s="224">
        <v>0</v>
      </c>
      <c r="T63" s="221">
        <v>0</v>
      </c>
      <c r="U63" s="221">
        <v>0</v>
      </c>
      <c r="V63" s="226">
        <v>0</v>
      </c>
      <c r="W63" s="224">
        <v>0</v>
      </c>
      <c r="X63" s="227">
        <v>121483.78</v>
      </c>
      <c r="Y63" s="220"/>
    </row>
    <row r="64" spans="2:26" ht="60.75" hidden="1">
      <c r="B64" s="219" t="s">
        <v>1973</v>
      </c>
      <c r="C64" s="220" t="s">
        <v>271</v>
      </c>
      <c r="D64" s="220" t="s">
        <v>83</v>
      </c>
      <c r="E64" s="220" t="s">
        <v>267</v>
      </c>
      <c r="F64" s="220" t="s">
        <v>268</v>
      </c>
      <c r="G64" s="220" t="s">
        <v>89</v>
      </c>
      <c r="H64" s="220"/>
      <c r="I64" s="220" t="s">
        <v>272</v>
      </c>
      <c r="J64" s="220" t="s">
        <v>273</v>
      </c>
      <c r="K64" s="221">
        <v>2020.5</v>
      </c>
      <c r="L64" s="221">
        <v>0</v>
      </c>
      <c r="M64" s="221">
        <v>9.66</v>
      </c>
      <c r="N64" s="222">
        <v>58554.09</v>
      </c>
      <c r="O64" s="223">
        <v>62039.25</v>
      </c>
      <c r="P64" s="221">
        <v>-3363.2200000000053</v>
      </c>
      <c r="Q64" s="222">
        <v>429.42</v>
      </c>
      <c r="R64" s="222">
        <v>307.48</v>
      </c>
      <c r="S64" s="224">
        <v>2124.65</v>
      </c>
      <c r="T64" s="221">
        <v>0</v>
      </c>
      <c r="U64" s="221">
        <v>0</v>
      </c>
      <c r="V64" s="226">
        <v>0</v>
      </c>
      <c r="W64" s="224">
        <v>0</v>
      </c>
      <c r="X64" s="227">
        <v>1739606.75</v>
      </c>
      <c r="Y64" s="220"/>
    </row>
    <row r="65" spans="2:26" ht="40.5" hidden="1">
      <c r="B65" s="219" t="s">
        <v>1973</v>
      </c>
      <c r="C65" s="220" t="s">
        <v>274</v>
      </c>
      <c r="D65" s="220" t="s">
        <v>83</v>
      </c>
      <c r="E65" s="220" t="s">
        <v>109</v>
      </c>
      <c r="F65" s="220" t="s">
        <v>147</v>
      </c>
      <c r="G65" s="220" t="s">
        <v>69</v>
      </c>
      <c r="H65" s="220"/>
      <c r="I65" s="220" t="s">
        <v>214</v>
      </c>
      <c r="J65" s="220" t="s">
        <v>87</v>
      </c>
      <c r="K65" s="221">
        <v>2022.1</v>
      </c>
      <c r="L65" s="221">
        <v>0</v>
      </c>
      <c r="M65" s="221">
        <v>9.66</v>
      </c>
      <c r="N65" s="222">
        <v>58600.46</v>
      </c>
      <c r="O65" s="223">
        <v>72529.399999999994</v>
      </c>
      <c r="P65" s="221">
        <v>-4348.7299999999914</v>
      </c>
      <c r="Q65" s="222">
        <v>10258.09</v>
      </c>
      <c r="R65" s="222">
        <v>677.88</v>
      </c>
      <c r="S65" s="224">
        <v>2001.04</v>
      </c>
      <c r="T65" s="221">
        <v>0</v>
      </c>
      <c r="U65" s="221">
        <v>0</v>
      </c>
      <c r="V65" s="226">
        <v>94736</v>
      </c>
      <c r="W65" s="224">
        <v>0</v>
      </c>
      <c r="X65" s="227">
        <v>1573506.5299999998</v>
      </c>
      <c r="Y65" s="241"/>
    </row>
    <row r="66" spans="2:26" ht="40.5" hidden="1">
      <c r="B66" s="219" t="s">
        <v>1973</v>
      </c>
      <c r="C66" s="220" t="s">
        <v>275</v>
      </c>
      <c r="D66" s="220" t="s">
        <v>83</v>
      </c>
      <c r="E66" s="220" t="s">
        <v>276</v>
      </c>
      <c r="F66" s="220" t="s">
        <v>277</v>
      </c>
      <c r="G66" s="220" t="s">
        <v>105</v>
      </c>
      <c r="H66" s="220"/>
      <c r="I66" s="220" t="s">
        <v>214</v>
      </c>
      <c r="J66" s="220" t="s">
        <v>87</v>
      </c>
      <c r="K66" s="221">
        <v>2027.9</v>
      </c>
      <c r="L66" s="221">
        <v>0</v>
      </c>
      <c r="M66" s="221">
        <v>9.66</v>
      </c>
      <c r="N66" s="222">
        <v>58768.54</v>
      </c>
      <c r="O66" s="223">
        <v>54953.07</v>
      </c>
      <c r="P66" s="221">
        <v>10599.130000000001</v>
      </c>
      <c r="Q66" s="222">
        <v>6940.18</v>
      </c>
      <c r="R66" s="222">
        <v>156.52000000000001</v>
      </c>
      <c r="S66" s="224">
        <v>2137.79</v>
      </c>
      <c r="T66" s="221">
        <v>0</v>
      </c>
      <c r="U66" s="221">
        <v>0</v>
      </c>
      <c r="V66" s="226">
        <v>0</v>
      </c>
      <c r="W66" s="224">
        <v>0</v>
      </c>
      <c r="X66" s="227">
        <v>1745481.3</v>
      </c>
      <c r="Y66" s="220"/>
    </row>
    <row r="67" spans="2:26" ht="40.5" hidden="1">
      <c r="B67" s="219" t="s">
        <v>1973</v>
      </c>
      <c r="C67" s="220" t="s">
        <v>278</v>
      </c>
      <c r="D67" s="220" t="s">
        <v>33</v>
      </c>
      <c r="E67" s="220" t="s">
        <v>279</v>
      </c>
      <c r="F67" s="220" t="s">
        <v>280</v>
      </c>
      <c r="G67" s="220" t="s">
        <v>138</v>
      </c>
      <c r="H67" s="220"/>
      <c r="I67" s="220" t="s">
        <v>195</v>
      </c>
      <c r="J67" s="220" t="s">
        <v>51</v>
      </c>
      <c r="K67" s="221">
        <v>3213.7</v>
      </c>
      <c r="L67" s="221">
        <v>0</v>
      </c>
      <c r="M67" s="221">
        <v>9.66</v>
      </c>
      <c r="N67" s="222">
        <v>93132.99</v>
      </c>
      <c r="O67" s="223">
        <v>76205.38</v>
      </c>
      <c r="P67" s="221">
        <v>22740.350000000002</v>
      </c>
      <c r="Q67" s="222">
        <v>6172.22</v>
      </c>
      <c r="R67" s="222">
        <v>359.48</v>
      </c>
      <c r="S67" s="224">
        <v>0</v>
      </c>
      <c r="T67" s="221">
        <v>0</v>
      </c>
      <c r="U67" s="221">
        <v>0</v>
      </c>
      <c r="V67" s="226">
        <v>129273.51</v>
      </c>
      <c r="W67" s="224">
        <v>0</v>
      </c>
      <c r="X67" s="227">
        <v>1852463.58</v>
      </c>
      <c r="Y67" s="220"/>
    </row>
    <row r="68" spans="2:26" ht="60.75" hidden="1">
      <c r="B68" s="219" t="s">
        <v>1973</v>
      </c>
      <c r="C68" s="220" t="s">
        <v>281</v>
      </c>
      <c r="D68" s="220" t="s">
        <v>33</v>
      </c>
      <c r="E68" s="220" t="s">
        <v>41</v>
      </c>
      <c r="F68" s="220" t="s">
        <v>42</v>
      </c>
      <c r="G68" s="220" t="s">
        <v>43</v>
      </c>
      <c r="H68" s="220"/>
      <c r="I68" s="220" t="s">
        <v>63</v>
      </c>
      <c r="J68" s="220" t="s">
        <v>64</v>
      </c>
      <c r="K68" s="221">
        <v>2100.6999999999998</v>
      </c>
      <c r="L68" s="221">
        <v>401.5</v>
      </c>
      <c r="M68" s="221">
        <v>9.66</v>
      </c>
      <c r="N68" s="232">
        <v>60878.22</v>
      </c>
      <c r="O68" s="223">
        <v>46209.61</v>
      </c>
      <c r="P68" s="221">
        <v>14668.609999999999</v>
      </c>
      <c r="Q68" s="222">
        <v>25.67</v>
      </c>
      <c r="R68" s="222">
        <v>25.67</v>
      </c>
      <c r="S68" s="224">
        <v>0</v>
      </c>
      <c r="T68" s="221">
        <v>0</v>
      </c>
      <c r="U68" s="221">
        <v>0</v>
      </c>
      <c r="V68" s="226">
        <v>0</v>
      </c>
      <c r="W68" s="224">
        <v>0</v>
      </c>
      <c r="X68" s="227">
        <v>541993.44999999995</v>
      </c>
      <c r="Y68" s="220"/>
    </row>
    <row r="69" spans="2:26" ht="60.75" hidden="1">
      <c r="B69" s="219" t="s">
        <v>1973</v>
      </c>
      <c r="C69" s="220" t="s">
        <v>283</v>
      </c>
      <c r="D69" s="220" t="s">
        <v>83</v>
      </c>
      <c r="E69" s="220" t="s">
        <v>183</v>
      </c>
      <c r="F69" s="220" t="s">
        <v>184</v>
      </c>
      <c r="G69" s="220" t="s">
        <v>284</v>
      </c>
      <c r="H69" s="220"/>
      <c r="I69" s="220" t="s">
        <v>272</v>
      </c>
      <c r="J69" s="220" t="s">
        <v>273</v>
      </c>
      <c r="K69" s="221">
        <v>2101.5</v>
      </c>
      <c r="L69" s="221">
        <v>0</v>
      </c>
      <c r="M69" s="221">
        <v>9.66</v>
      </c>
      <c r="N69" s="222">
        <v>60901.41</v>
      </c>
      <c r="O69" s="223">
        <v>55217.85</v>
      </c>
      <c r="P69" s="221">
        <v>5688.9000000000078</v>
      </c>
      <c r="Q69" s="222">
        <v>11.87</v>
      </c>
      <c r="R69" s="222">
        <v>6.53</v>
      </c>
      <c r="S69" s="224">
        <v>1975.65</v>
      </c>
      <c r="T69" s="221">
        <v>0</v>
      </c>
      <c r="U69" s="221">
        <v>0</v>
      </c>
      <c r="V69" s="226">
        <v>0</v>
      </c>
      <c r="W69" s="224">
        <v>0</v>
      </c>
      <c r="X69" s="227">
        <v>1619263.6099999996</v>
      </c>
      <c r="Y69" s="220"/>
    </row>
    <row r="70" spans="2:26" ht="40.5" hidden="1">
      <c r="B70" s="219" t="s">
        <v>1973</v>
      </c>
      <c r="C70" s="220" t="s">
        <v>285</v>
      </c>
      <c r="D70" s="220" t="s">
        <v>33</v>
      </c>
      <c r="E70" s="220" t="s">
        <v>286</v>
      </c>
      <c r="F70" s="220" t="s">
        <v>287</v>
      </c>
      <c r="G70" s="220" t="s">
        <v>288</v>
      </c>
      <c r="H70" s="220"/>
      <c r="I70" s="220" t="s">
        <v>195</v>
      </c>
      <c r="J70" s="220" t="s">
        <v>51</v>
      </c>
      <c r="K70" s="221">
        <v>3104</v>
      </c>
      <c r="L70" s="221">
        <v>362.1</v>
      </c>
      <c r="M70" s="221">
        <v>9.66</v>
      </c>
      <c r="N70" s="222">
        <v>100447.59</v>
      </c>
      <c r="O70" s="223">
        <v>108807.77</v>
      </c>
      <c r="P70" s="221">
        <v>-8888.0600000000122</v>
      </c>
      <c r="Q70" s="222">
        <v>7962.73</v>
      </c>
      <c r="R70" s="222">
        <v>8490.61</v>
      </c>
      <c r="S70" s="224">
        <v>1482.93</v>
      </c>
      <c r="T70" s="221">
        <v>0</v>
      </c>
      <c r="U70" s="221">
        <v>0</v>
      </c>
      <c r="V70" s="226">
        <v>0</v>
      </c>
      <c r="W70" s="224">
        <v>0</v>
      </c>
      <c r="X70" s="227">
        <v>1266371.33</v>
      </c>
      <c r="Y70" s="220"/>
    </row>
    <row r="71" spans="2:26" ht="40.5" hidden="1">
      <c r="B71" s="219" t="s">
        <v>1973</v>
      </c>
      <c r="C71" s="220" t="s">
        <v>289</v>
      </c>
      <c r="D71" s="220" t="s">
        <v>197</v>
      </c>
      <c r="E71" s="220" t="s">
        <v>290</v>
      </c>
      <c r="F71" s="220" t="s">
        <v>291</v>
      </c>
      <c r="G71" s="220" t="s">
        <v>292</v>
      </c>
      <c r="H71" s="220"/>
      <c r="I71" s="220" t="s">
        <v>226</v>
      </c>
      <c r="J71" s="220" t="s">
        <v>227</v>
      </c>
      <c r="K71" s="221">
        <v>3339.9</v>
      </c>
      <c r="L71" s="221">
        <v>0</v>
      </c>
      <c r="M71" s="221">
        <v>9.66</v>
      </c>
      <c r="N71" s="222">
        <v>96790.44</v>
      </c>
      <c r="O71" s="223">
        <v>112981.16</v>
      </c>
      <c r="P71" s="221">
        <v>-9678.1699999999983</v>
      </c>
      <c r="Q71" s="222">
        <v>6512.55</v>
      </c>
      <c r="R71" s="222">
        <v>0</v>
      </c>
      <c r="S71" s="224">
        <v>0</v>
      </c>
      <c r="T71" s="221">
        <v>0</v>
      </c>
      <c r="U71" s="221">
        <v>0</v>
      </c>
      <c r="V71" s="226">
        <v>0</v>
      </c>
      <c r="W71" s="224">
        <v>0</v>
      </c>
      <c r="X71" s="227">
        <v>3313882.2199999997</v>
      </c>
      <c r="Y71" s="220"/>
    </row>
    <row r="72" spans="2:26" ht="40.5" hidden="1">
      <c r="B72" s="219" t="s">
        <v>1973</v>
      </c>
      <c r="C72" s="220" t="s">
        <v>293</v>
      </c>
      <c r="D72" s="220" t="s">
        <v>83</v>
      </c>
      <c r="E72" s="220" t="s">
        <v>294</v>
      </c>
      <c r="F72" s="220" t="s">
        <v>295</v>
      </c>
      <c r="G72" s="220" t="s">
        <v>296</v>
      </c>
      <c r="H72" s="220"/>
      <c r="I72" s="220" t="s">
        <v>226</v>
      </c>
      <c r="J72" s="220" t="s">
        <v>227</v>
      </c>
      <c r="K72" s="221">
        <v>2329.9</v>
      </c>
      <c r="L72" s="221">
        <v>0</v>
      </c>
      <c r="M72" s="221">
        <v>9.66</v>
      </c>
      <c r="N72" s="222">
        <v>67520.490000000005</v>
      </c>
      <c r="O72" s="223">
        <v>70468.55</v>
      </c>
      <c r="P72" s="221">
        <v>-1964.5</v>
      </c>
      <c r="Q72" s="222">
        <v>983.56</v>
      </c>
      <c r="R72" s="222">
        <v>0</v>
      </c>
      <c r="S72" s="224">
        <v>0</v>
      </c>
      <c r="T72" s="221">
        <v>0</v>
      </c>
      <c r="U72" s="221">
        <v>0</v>
      </c>
      <c r="V72" s="226">
        <v>0</v>
      </c>
      <c r="W72" s="224">
        <v>0</v>
      </c>
      <c r="X72" s="227">
        <v>954419.1</v>
      </c>
      <c r="Y72" s="220"/>
    </row>
    <row r="73" spans="2:26" ht="40.5" hidden="1">
      <c r="B73" s="219" t="s">
        <v>1973</v>
      </c>
      <c r="C73" s="220" t="s">
        <v>297</v>
      </c>
      <c r="D73" s="220" t="s">
        <v>33</v>
      </c>
      <c r="E73" s="220" t="s">
        <v>298</v>
      </c>
      <c r="F73" s="220" t="s">
        <v>299</v>
      </c>
      <c r="G73" s="220" t="s">
        <v>188</v>
      </c>
      <c r="H73" s="220"/>
      <c r="I73" s="220" t="s">
        <v>300</v>
      </c>
      <c r="J73" s="220" t="s">
        <v>301</v>
      </c>
      <c r="K73" s="221">
        <v>1888.1</v>
      </c>
      <c r="L73" s="221">
        <v>377.4</v>
      </c>
      <c r="M73" s="221">
        <v>10.039999999999999</v>
      </c>
      <c r="N73" s="222">
        <v>68236.86</v>
      </c>
      <c r="O73" s="223">
        <v>43491.79</v>
      </c>
      <c r="P73" s="221">
        <v>24745.07</v>
      </c>
      <c r="Q73" s="222">
        <v>0</v>
      </c>
      <c r="R73" s="222">
        <v>0</v>
      </c>
      <c r="S73" s="224">
        <v>2609.46</v>
      </c>
      <c r="T73" s="221">
        <v>0</v>
      </c>
      <c r="U73" s="221">
        <v>0</v>
      </c>
      <c r="V73" s="226">
        <v>0</v>
      </c>
      <c r="W73" s="224">
        <v>0</v>
      </c>
      <c r="X73" s="227">
        <v>2114122.34</v>
      </c>
      <c r="Y73" s="220"/>
    </row>
    <row r="74" spans="2:26" ht="40.5" hidden="1">
      <c r="B74" s="219" t="s">
        <v>1973</v>
      </c>
      <c r="C74" s="220" t="s">
        <v>302</v>
      </c>
      <c r="D74" s="220" t="s">
        <v>33</v>
      </c>
      <c r="E74" s="220" t="s">
        <v>41</v>
      </c>
      <c r="F74" s="220" t="s">
        <v>42</v>
      </c>
      <c r="G74" s="220" t="s">
        <v>303</v>
      </c>
      <c r="H74" s="220"/>
      <c r="I74" s="220" t="s">
        <v>195</v>
      </c>
      <c r="J74" s="220">
        <v>2461201672</v>
      </c>
      <c r="K74" s="221">
        <v>2864.2</v>
      </c>
      <c r="L74" s="221">
        <v>913.6</v>
      </c>
      <c r="M74" s="221">
        <v>9.66</v>
      </c>
      <c r="N74" s="222">
        <v>109480.68</v>
      </c>
      <c r="O74" s="223">
        <v>89027.06</v>
      </c>
      <c r="P74" s="221">
        <v>21493.799999999996</v>
      </c>
      <c r="Q74" s="222">
        <v>2773.25</v>
      </c>
      <c r="R74" s="222">
        <v>1733.07</v>
      </c>
      <c r="S74" s="224">
        <v>3889.77</v>
      </c>
      <c r="T74" s="221">
        <v>0</v>
      </c>
      <c r="U74" s="221">
        <v>0</v>
      </c>
      <c r="V74" s="226">
        <v>0</v>
      </c>
      <c r="W74" s="224">
        <v>0</v>
      </c>
      <c r="X74" s="227">
        <v>3182008.3899999992</v>
      </c>
      <c r="Y74" s="220"/>
    </row>
    <row r="75" spans="2:26" ht="40.5" hidden="1">
      <c r="B75" s="219" t="s">
        <v>1973</v>
      </c>
      <c r="C75" s="220" t="s">
        <v>304</v>
      </c>
      <c r="D75" s="220" t="s">
        <v>33</v>
      </c>
      <c r="E75" s="220" t="s">
        <v>305</v>
      </c>
      <c r="F75" s="220" t="s">
        <v>306</v>
      </c>
      <c r="G75" s="220" t="s">
        <v>162</v>
      </c>
      <c r="H75" s="220"/>
      <c r="I75" s="220" t="s">
        <v>195</v>
      </c>
      <c r="J75" s="220" t="s">
        <v>51</v>
      </c>
      <c r="K75" s="221">
        <v>4604.6400000000003</v>
      </c>
      <c r="L75" s="221">
        <v>101.3</v>
      </c>
      <c r="M75" s="221">
        <v>9.66</v>
      </c>
      <c r="N75" s="222">
        <v>136376.76</v>
      </c>
      <c r="O75" s="223">
        <v>126669.56999999999</v>
      </c>
      <c r="P75" s="221">
        <v>17707.600000000024</v>
      </c>
      <c r="Q75" s="222">
        <v>8007.32</v>
      </c>
      <c r="R75" s="222">
        <v>6.91</v>
      </c>
      <c r="S75" s="224">
        <v>2607.02</v>
      </c>
      <c r="T75" s="221">
        <v>0</v>
      </c>
      <c r="U75" s="221">
        <v>0</v>
      </c>
      <c r="V75" s="226">
        <v>0</v>
      </c>
      <c r="W75" s="224">
        <v>0</v>
      </c>
      <c r="X75" s="227">
        <v>2185740.46</v>
      </c>
      <c r="Y75" s="220"/>
      <c r="Z75" s="238"/>
    </row>
    <row r="76" spans="2:26" ht="40.5" hidden="1">
      <c r="B76" s="219" t="s">
        <v>1973</v>
      </c>
      <c r="C76" s="220" t="s">
        <v>307</v>
      </c>
      <c r="D76" s="220" t="s">
        <v>33</v>
      </c>
      <c r="E76" s="220" t="s">
        <v>308</v>
      </c>
      <c r="F76" s="220" t="s">
        <v>309</v>
      </c>
      <c r="G76" s="220" t="s">
        <v>156</v>
      </c>
      <c r="H76" s="220"/>
      <c r="I76" s="220" t="s">
        <v>238</v>
      </c>
      <c r="J76" s="220" t="s">
        <v>239</v>
      </c>
      <c r="K76" s="221">
        <v>2444.5</v>
      </c>
      <c r="L76" s="221">
        <v>0</v>
      </c>
      <c r="M76" s="221">
        <v>9.66</v>
      </c>
      <c r="N76" s="222">
        <v>70841.429999999993</v>
      </c>
      <c r="O76" s="223">
        <v>87275.34</v>
      </c>
      <c r="P76" s="221">
        <v>-17804.86</v>
      </c>
      <c r="Q76" s="222">
        <v>1642.72</v>
      </c>
      <c r="R76" s="222">
        <v>3013.67</v>
      </c>
      <c r="S76" s="224">
        <v>0</v>
      </c>
      <c r="T76" s="221">
        <v>0</v>
      </c>
      <c r="U76" s="221">
        <v>0</v>
      </c>
      <c r="V76" s="226">
        <v>0</v>
      </c>
      <c r="W76" s="224">
        <v>0</v>
      </c>
      <c r="X76" s="227">
        <v>473132.6100000001</v>
      </c>
      <c r="Y76" s="220"/>
      <c r="Z76" s="238"/>
    </row>
    <row r="77" spans="2:26" ht="40.5" hidden="1">
      <c r="B77" s="219" t="s">
        <v>1973</v>
      </c>
      <c r="C77" s="220" t="s">
        <v>310</v>
      </c>
      <c r="D77" s="220" t="s">
        <v>83</v>
      </c>
      <c r="E77" s="220" t="s">
        <v>311</v>
      </c>
      <c r="F77" s="220" t="s">
        <v>291</v>
      </c>
      <c r="G77" s="220" t="s">
        <v>148</v>
      </c>
      <c r="H77" s="220"/>
      <c r="I77" s="242" t="s">
        <v>226</v>
      </c>
      <c r="J77" s="242" t="s">
        <v>227</v>
      </c>
      <c r="K77" s="243">
        <v>2453.1</v>
      </c>
      <c r="L77" s="243">
        <v>0</v>
      </c>
      <c r="M77" s="243">
        <v>9.66</v>
      </c>
      <c r="N77" s="239">
        <v>71090.850000000006</v>
      </c>
      <c r="O77" s="223">
        <v>144126.19</v>
      </c>
      <c r="P77" s="221">
        <v>-70780.89</v>
      </c>
      <c r="Q77" s="222">
        <v>2254.4499999999998</v>
      </c>
      <c r="R77" s="222">
        <v>0</v>
      </c>
      <c r="S77" s="224">
        <v>0</v>
      </c>
      <c r="T77" s="221">
        <v>0</v>
      </c>
      <c r="U77" s="221">
        <v>0</v>
      </c>
      <c r="V77" s="226">
        <v>0</v>
      </c>
      <c r="W77" s="224">
        <v>0</v>
      </c>
      <c r="X77" s="227">
        <v>981886.91999999993</v>
      </c>
      <c r="Y77" s="220"/>
    </row>
    <row r="78" spans="2:26" ht="40.5" hidden="1">
      <c r="B78" s="219" t="s">
        <v>1973</v>
      </c>
      <c r="C78" s="220" t="s">
        <v>312</v>
      </c>
      <c r="D78" s="220" t="s">
        <v>83</v>
      </c>
      <c r="E78" s="220" t="s">
        <v>313</v>
      </c>
      <c r="F78" s="220" t="s">
        <v>314</v>
      </c>
      <c r="G78" s="220" t="s">
        <v>75</v>
      </c>
      <c r="H78" s="220"/>
      <c r="I78" s="220" t="s">
        <v>116</v>
      </c>
      <c r="J78" s="220" t="s">
        <v>117</v>
      </c>
      <c r="K78" s="221">
        <v>2369.5</v>
      </c>
      <c r="L78" s="221">
        <v>0</v>
      </c>
      <c r="M78" s="221">
        <v>10.039999999999999</v>
      </c>
      <c r="N78" s="222">
        <v>71369.429999999993</v>
      </c>
      <c r="O78" s="223">
        <v>82022.17</v>
      </c>
      <c r="P78" s="221">
        <v>-10652.740000000005</v>
      </c>
      <c r="Q78" s="222">
        <v>0</v>
      </c>
      <c r="R78" s="222">
        <v>0</v>
      </c>
      <c r="S78" s="224">
        <v>2508.58</v>
      </c>
      <c r="T78" s="221">
        <v>0</v>
      </c>
      <c r="U78" s="221">
        <v>0</v>
      </c>
      <c r="V78" s="226">
        <v>0</v>
      </c>
      <c r="W78" s="224">
        <v>0</v>
      </c>
      <c r="X78" s="227">
        <v>2082800.4699999997</v>
      </c>
      <c r="Y78" s="220"/>
    </row>
    <row r="79" spans="2:26" ht="40.5" hidden="1">
      <c r="B79" s="219" t="s">
        <v>1973</v>
      </c>
      <c r="C79" s="220" t="s">
        <v>315</v>
      </c>
      <c r="D79" s="220" t="s">
        <v>33</v>
      </c>
      <c r="E79" s="220" t="s">
        <v>154</v>
      </c>
      <c r="F79" s="220" t="s">
        <v>155</v>
      </c>
      <c r="G79" s="220" t="s">
        <v>316</v>
      </c>
      <c r="H79" s="220"/>
      <c r="I79" s="220" t="s">
        <v>195</v>
      </c>
      <c r="J79" s="220" t="s">
        <v>51</v>
      </c>
      <c r="K79" s="221">
        <v>3838.7</v>
      </c>
      <c r="L79" s="221">
        <v>944.7</v>
      </c>
      <c r="M79" s="221">
        <v>9.66</v>
      </c>
      <c r="N79" s="222">
        <v>138622.92000000001</v>
      </c>
      <c r="O79" s="223">
        <v>127568.47</v>
      </c>
      <c r="P79" s="221">
        <v>18597.63</v>
      </c>
      <c r="Q79" s="222">
        <v>8886.0499999999993</v>
      </c>
      <c r="R79" s="222">
        <v>1342.87</v>
      </c>
      <c r="S79" s="224">
        <v>4682.16</v>
      </c>
      <c r="T79" s="221">
        <v>0</v>
      </c>
      <c r="U79" s="221">
        <v>0</v>
      </c>
      <c r="V79" s="226">
        <v>0</v>
      </c>
      <c r="W79" s="224">
        <v>0</v>
      </c>
      <c r="X79" s="227">
        <v>3831336.59</v>
      </c>
      <c r="Y79" s="241"/>
      <c r="Z79" s="238"/>
    </row>
    <row r="80" spans="2:26" ht="40.5" hidden="1">
      <c r="B80" s="219" t="s">
        <v>1973</v>
      </c>
      <c r="C80" s="220" t="s">
        <v>317</v>
      </c>
      <c r="D80" s="220" t="s">
        <v>33</v>
      </c>
      <c r="E80" s="220" t="s">
        <v>318</v>
      </c>
      <c r="F80" s="220" t="s">
        <v>319</v>
      </c>
      <c r="G80" s="220" t="s">
        <v>135</v>
      </c>
      <c r="H80" s="220"/>
      <c r="I80" s="220" t="s">
        <v>238</v>
      </c>
      <c r="J80" s="220" t="s">
        <v>239</v>
      </c>
      <c r="K80" s="221">
        <v>2451.4</v>
      </c>
      <c r="L80" s="221">
        <v>0</v>
      </c>
      <c r="M80" s="221">
        <v>10.039999999999999</v>
      </c>
      <c r="N80" s="222">
        <v>75062.28</v>
      </c>
      <c r="O80" s="223">
        <v>77217.070000000007</v>
      </c>
      <c r="P80" s="221">
        <v>-1894.7700000000086</v>
      </c>
      <c r="Q80" s="222">
        <v>456.64</v>
      </c>
      <c r="R80" s="222">
        <v>196.62</v>
      </c>
      <c r="S80" s="224">
        <v>0</v>
      </c>
      <c r="T80" s="221">
        <v>0</v>
      </c>
      <c r="U80" s="221">
        <v>0</v>
      </c>
      <c r="V80" s="226">
        <v>0</v>
      </c>
      <c r="W80" s="224">
        <v>0</v>
      </c>
      <c r="X80" s="227">
        <v>685201.34000000008</v>
      </c>
      <c r="Y80" s="220"/>
    </row>
    <row r="81" spans="2:26" ht="40.5" hidden="1">
      <c r="B81" s="219" t="s">
        <v>1973</v>
      </c>
      <c r="C81" s="220" t="s">
        <v>321</v>
      </c>
      <c r="D81" s="220" t="s">
        <v>33</v>
      </c>
      <c r="E81" s="220" t="s">
        <v>322</v>
      </c>
      <c r="F81" s="220" t="s">
        <v>323</v>
      </c>
      <c r="G81" s="220" t="s">
        <v>324</v>
      </c>
      <c r="H81" s="220"/>
      <c r="I81" s="220" t="s">
        <v>325</v>
      </c>
      <c r="J81" s="220" t="s">
        <v>326</v>
      </c>
      <c r="K81" s="221">
        <v>2388.6999999999998</v>
      </c>
      <c r="L81" s="221">
        <v>0</v>
      </c>
      <c r="M81" s="221">
        <v>10.039999999999999</v>
      </c>
      <c r="N81" s="222">
        <v>71947.56</v>
      </c>
      <c r="O81" s="223">
        <v>71064.17</v>
      </c>
      <c r="P81" s="221">
        <v>1298.5099999999929</v>
      </c>
      <c r="Q81" s="222">
        <v>462.54</v>
      </c>
      <c r="R81" s="222">
        <v>47.42</v>
      </c>
      <c r="S81" s="224">
        <v>2604.66</v>
      </c>
      <c r="T81" s="221">
        <v>0</v>
      </c>
      <c r="U81" s="221">
        <v>0</v>
      </c>
      <c r="V81" s="226">
        <v>0</v>
      </c>
      <c r="W81" s="224">
        <v>0</v>
      </c>
      <c r="X81" s="227">
        <v>2130209.5099999998</v>
      </c>
      <c r="Y81" s="220"/>
    </row>
    <row r="82" spans="2:26" ht="40.5" hidden="1">
      <c r="B82" s="219" t="s">
        <v>1973</v>
      </c>
      <c r="C82" s="220" t="s">
        <v>327</v>
      </c>
      <c r="D82" s="220" t="s">
        <v>33</v>
      </c>
      <c r="E82" s="220" t="s">
        <v>305</v>
      </c>
      <c r="F82" s="220" t="s">
        <v>306</v>
      </c>
      <c r="G82" s="220" t="s">
        <v>329</v>
      </c>
      <c r="H82" s="220"/>
      <c r="I82" s="220" t="s">
        <v>195</v>
      </c>
      <c r="J82" s="220" t="s">
        <v>51</v>
      </c>
      <c r="K82" s="221">
        <v>3805.7</v>
      </c>
      <c r="L82" s="221">
        <v>2082.3000000000002</v>
      </c>
      <c r="M82" s="221">
        <v>9.66</v>
      </c>
      <c r="N82" s="222">
        <v>170634.12</v>
      </c>
      <c r="O82" s="223">
        <v>158220.42000000001</v>
      </c>
      <c r="P82" s="221">
        <v>21070.66999999998</v>
      </c>
      <c r="Q82" s="222">
        <v>8733.34</v>
      </c>
      <c r="R82" s="222">
        <v>76.37</v>
      </c>
      <c r="S82" s="224">
        <v>0</v>
      </c>
      <c r="T82" s="221">
        <v>0</v>
      </c>
      <c r="U82" s="221">
        <v>0</v>
      </c>
      <c r="V82" s="226">
        <v>0</v>
      </c>
      <c r="W82" s="224">
        <v>0</v>
      </c>
      <c r="X82" s="227">
        <v>3182935.7600000002</v>
      </c>
      <c r="Y82" s="220"/>
    </row>
    <row r="83" spans="2:26" ht="40.5" hidden="1">
      <c r="B83" s="219" t="s">
        <v>1973</v>
      </c>
      <c r="C83" s="220" t="s">
        <v>1847</v>
      </c>
      <c r="D83" s="220" t="s">
        <v>33</v>
      </c>
      <c r="E83" s="220" t="s">
        <v>1477</v>
      </c>
      <c r="F83" s="220" t="s">
        <v>1478</v>
      </c>
      <c r="G83" s="220" t="s">
        <v>135</v>
      </c>
      <c r="H83" s="220"/>
      <c r="I83" s="220" t="s">
        <v>238</v>
      </c>
      <c r="J83" s="220" t="s">
        <v>239</v>
      </c>
      <c r="K83" s="221">
        <v>2517.5</v>
      </c>
      <c r="L83" s="221">
        <v>0</v>
      </c>
      <c r="M83" s="221">
        <v>9.66</v>
      </c>
      <c r="N83" s="222">
        <v>72956.91</v>
      </c>
      <c r="O83" s="223">
        <v>88797.39</v>
      </c>
      <c r="P83" s="221">
        <v>-17586.859999999993</v>
      </c>
      <c r="Q83" s="222">
        <v>527.77</v>
      </c>
      <c r="R83" s="222">
        <v>2274.15</v>
      </c>
      <c r="S83" s="224">
        <v>0</v>
      </c>
      <c r="T83" s="221">
        <v>0</v>
      </c>
      <c r="U83" s="221">
        <v>0</v>
      </c>
      <c r="V83" s="226">
        <v>0</v>
      </c>
      <c r="W83" s="224">
        <v>0</v>
      </c>
      <c r="X83" s="227">
        <v>831066.45000000007</v>
      </c>
      <c r="Y83" s="220"/>
    </row>
    <row r="84" spans="2:26" ht="40.5" hidden="1">
      <c r="B84" s="219" t="s">
        <v>1973</v>
      </c>
      <c r="C84" s="220" t="s">
        <v>332</v>
      </c>
      <c r="D84" s="220" t="s">
        <v>33</v>
      </c>
      <c r="E84" s="220" t="s">
        <v>333</v>
      </c>
      <c r="F84" s="220" t="s">
        <v>334</v>
      </c>
      <c r="G84" s="220" t="s">
        <v>335</v>
      </c>
      <c r="H84" s="220"/>
      <c r="I84" s="220" t="s">
        <v>238</v>
      </c>
      <c r="J84" s="220" t="s">
        <v>239</v>
      </c>
      <c r="K84" s="221">
        <v>2528.1</v>
      </c>
      <c r="L84" s="221">
        <v>0</v>
      </c>
      <c r="M84" s="221">
        <v>9.66</v>
      </c>
      <c r="N84" s="222">
        <v>73264.350000000006</v>
      </c>
      <c r="O84" s="223">
        <v>83181.91</v>
      </c>
      <c r="P84" s="221">
        <v>-8586.5600000000049</v>
      </c>
      <c r="Q84" s="240">
        <v>1341.93</v>
      </c>
      <c r="R84" s="240">
        <v>10.93</v>
      </c>
      <c r="S84" s="224">
        <v>0</v>
      </c>
      <c r="T84" s="221">
        <v>0</v>
      </c>
      <c r="U84" s="221">
        <v>0</v>
      </c>
      <c r="V84" s="226">
        <v>0</v>
      </c>
      <c r="W84" s="224">
        <v>0</v>
      </c>
      <c r="X84" s="227">
        <v>620671.87</v>
      </c>
      <c r="Y84" s="220"/>
    </row>
    <row r="85" spans="2:26" ht="40.5" hidden="1">
      <c r="B85" s="219" t="s">
        <v>1973</v>
      </c>
      <c r="C85" s="220" t="s">
        <v>336</v>
      </c>
      <c r="D85" s="220" t="s">
        <v>33</v>
      </c>
      <c r="E85" s="220" t="s">
        <v>337</v>
      </c>
      <c r="F85" s="220" t="s">
        <v>338</v>
      </c>
      <c r="G85" s="220" t="s">
        <v>339</v>
      </c>
      <c r="H85" s="220"/>
      <c r="I85" s="220" t="s">
        <v>195</v>
      </c>
      <c r="J85" s="220" t="s">
        <v>51</v>
      </c>
      <c r="K85" s="221">
        <v>6155.3</v>
      </c>
      <c r="L85" s="221">
        <v>0</v>
      </c>
      <c r="M85" s="221">
        <v>9.66</v>
      </c>
      <c r="N85" s="222">
        <v>178380.69</v>
      </c>
      <c r="O85" s="223">
        <v>171483.56</v>
      </c>
      <c r="P85" s="221">
        <v>19567.189999999995</v>
      </c>
      <c r="Q85" s="222">
        <v>12671.77</v>
      </c>
      <c r="R85" s="222">
        <v>1.71</v>
      </c>
      <c r="S85" s="224">
        <v>6776.56</v>
      </c>
      <c r="T85" s="221">
        <v>0</v>
      </c>
      <c r="U85" s="221">
        <v>0</v>
      </c>
      <c r="V85" s="226">
        <v>0</v>
      </c>
      <c r="W85" s="224">
        <v>0</v>
      </c>
      <c r="X85" s="227">
        <v>5537745.8299999991</v>
      </c>
      <c r="Y85" s="220"/>
    </row>
    <row r="86" spans="2:26" ht="40.5" hidden="1">
      <c r="B86" s="219" t="s">
        <v>1973</v>
      </c>
      <c r="C86" s="220" t="s">
        <v>340</v>
      </c>
      <c r="D86" s="220" t="s">
        <v>33</v>
      </c>
      <c r="E86" s="220" t="s">
        <v>41</v>
      </c>
      <c r="F86" s="220" t="s">
        <v>42</v>
      </c>
      <c r="G86" s="220" t="s">
        <v>329</v>
      </c>
      <c r="H86" s="220"/>
      <c r="I86" s="220" t="s">
        <v>195</v>
      </c>
      <c r="J86" s="220" t="s">
        <v>51</v>
      </c>
      <c r="K86" s="221">
        <v>935.8</v>
      </c>
      <c r="L86" s="221">
        <v>259.8</v>
      </c>
      <c r="M86" s="221">
        <v>9.66</v>
      </c>
      <c r="N86" s="222">
        <v>34648.5</v>
      </c>
      <c r="O86" s="223">
        <v>32591.35</v>
      </c>
      <c r="P86" s="221">
        <v>1887.1</v>
      </c>
      <c r="Q86" s="222">
        <v>40.85</v>
      </c>
      <c r="R86" s="222">
        <v>210.9</v>
      </c>
      <c r="S86" s="224">
        <v>1667.71</v>
      </c>
      <c r="T86" s="221">
        <v>0</v>
      </c>
      <c r="U86" s="221">
        <v>0</v>
      </c>
      <c r="V86" s="226">
        <v>0</v>
      </c>
      <c r="W86" s="224">
        <v>0</v>
      </c>
      <c r="X86" s="227">
        <v>1356613.3900000004</v>
      </c>
      <c r="Y86" s="220"/>
    </row>
    <row r="87" spans="2:26" ht="60.75" hidden="1">
      <c r="B87" s="219" t="s">
        <v>1973</v>
      </c>
      <c r="C87" s="220" t="s">
        <v>341</v>
      </c>
      <c r="D87" s="220" t="s">
        <v>33</v>
      </c>
      <c r="E87" s="220" t="s">
        <v>342</v>
      </c>
      <c r="F87" s="220" t="s">
        <v>343</v>
      </c>
      <c r="G87" s="220" t="s">
        <v>344</v>
      </c>
      <c r="H87" s="220"/>
      <c r="I87" s="242" t="s">
        <v>345</v>
      </c>
      <c r="J87" s="242" t="s">
        <v>346</v>
      </c>
      <c r="K87" s="221">
        <v>2124.3000000000002</v>
      </c>
      <c r="L87" s="221">
        <v>347.2</v>
      </c>
      <c r="M87" s="221">
        <v>10.039999999999999</v>
      </c>
      <c r="N87" s="222">
        <v>74441.490000000005</v>
      </c>
      <c r="O87" s="223">
        <v>74579.56</v>
      </c>
      <c r="P87" s="221">
        <v>263.0800000000134</v>
      </c>
      <c r="Q87" s="222">
        <v>442.1</v>
      </c>
      <c r="R87" s="222">
        <v>40.950000000000003</v>
      </c>
      <c r="S87" s="224">
        <v>0</v>
      </c>
      <c r="T87" s="221">
        <v>0</v>
      </c>
      <c r="U87" s="221">
        <v>0</v>
      </c>
      <c r="V87" s="226">
        <v>867488.69</v>
      </c>
      <c r="W87" s="224">
        <v>0</v>
      </c>
      <c r="X87" s="227">
        <v>126186.35000000009</v>
      </c>
      <c r="Y87" s="220"/>
    </row>
    <row r="88" spans="2:26" ht="60.75" hidden="1">
      <c r="B88" s="219" t="s">
        <v>1973</v>
      </c>
      <c r="C88" s="220" t="s">
        <v>347</v>
      </c>
      <c r="D88" s="220" t="s">
        <v>33</v>
      </c>
      <c r="E88" s="220" t="s">
        <v>342</v>
      </c>
      <c r="F88" s="220" t="s">
        <v>343</v>
      </c>
      <c r="G88" s="220" t="s">
        <v>348</v>
      </c>
      <c r="H88" s="220"/>
      <c r="I88" s="242" t="s">
        <v>349</v>
      </c>
      <c r="J88" s="242" t="s">
        <v>350</v>
      </c>
      <c r="K88" s="243">
        <v>2476.3000000000002</v>
      </c>
      <c r="L88" s="243">
        <v>99.2</v>
      </c>
      <c r="M88" s="243">
        <v>9.66</v>
      </c>
      <c r="N88" s="222">
        <v>74637.899999999994</v>
      </c>
      <c r="O88" s="223">
        <v>64312.189999999995</v>
      </c>
      <c r="P88" s="221">
        <v>13912.839999999998</v>
      </c>
      <c r="Q88" s="222">
        <v>4206.03</v>
      </c>
      <c r="R88" s="222">
        <v>618.9</v>
      </c>
      <c r="S88" s="224">
        <v>0</v>
      </c>
      <c r="T88" s="221">
        <v>0</v>
      </c>
      <c r="U88" s="221">
        <v>0</v>
      </c>
      <c r="V88" s="226">
        <v>0</v>
      </c>
      <c r="W88" s="224">
        <v>0</v>
      </c>
      <c r="X88" s="227">
        <v>436227.87999999977</v>
      </c>
      <c r="Y88" s="220"/>
    </row>
    <row r="89" spans="2:26" ht="60.75" hidden="1">
      <c r="B89" s="219" t="s">
        <v>1973</v>
      </c>
      <c r="C89" s="220" t="s">
        <v>351</v>
      </c>
      <c r="D89" s="220" t="s">
        <v>33</v>
      </c>
      <c r="E89" s="220" t="s">
        <v>342</v>
      </c>
      <c r="F89" s="220" t="s">
        <v>343</v>
      </c>
      <c r="G89" s="220" t="s">
        <v>352</v>
      </c>
      <c r="H89" s="220"/>
      <c r="I89" s="220" t="s">
        <v>349</v>
      </c>
      <c r="J89" s="220" t="s">
        <v>350</v>
      </c>
      <c r="K89" s="221">
        <v>2356.1</v>
      </c>
      <c r="L89" s="221">
        <v>226.8</v>
      </c>
      <c r="M89" s="221">
        <v>9.66</v>
      </c>
      <c r="N89" s="222">
        <v>74852.55</v>
      </c>
      <c r="O89" s="223">
        <v>70966.12</v>
      </c>
      <c r="P89" s="221">
        <v>8677.7600000000111</v>
      </c>
      <c r="Q89" s="222">
        <v>4866.8</v>
      </c>
      <c r="R89" s="222">
        <v>75.47</v>
      </c>
      <c r="S89" s="224">
        <v>0</v>
      </c>
      <c r="T89" s="221">
        <v>0</v>
      </c>
      <c r="U89" s="221">
        <v>0</v>
      </c>
      <c r="V89" s="226">
        <v>0</v>
      </c>
      <c r="W89" s="224">
        <v>0</v>
      </c>
      <c r="X89" s="227">
        <v>2447260.2700000005</v>
      </c>
      <c r="Y89" s="220"/>
    </row>
    <row r="90" spans="2:26" ht="40.5" hidden="1">
      <c r="B90" s="219" t="s">
        <v>1973</v>
      </c>
      <c r="C90" s="220" t="s">
        <v>353</v>
      </c>
      <c r="D90" s="220" t="s">
        <v>33</v>
      </c>
      <c r="E90" s="220" t="s">
        <v>165</v>
      </c>
      <c r="F90" s="220" t="s">
        <v>166</v>
      </c>
      <c r="G90" s="220" t="s">
        <v>354</v>
      </c>
      <c r="H90" s="220"/>
      <c r="I90" s="220" t="s">
        <v>195</v>
      </c>
      <c r="J90" s="220" t="s">
        <v>51</v>
      </c>
      <c r="K90" s="221">
        <v>1417.9</v>
      </c>
      <c r="L90" s="221">
        <v>792.3</v>
      </c>
      <c r="M90" s="221">
        <v>9.66</v>
      </c>
      <c r="N90" s="222">
        <v>64051.68</v>
      </c>
      <c r="O90" s="223">
        <v>43411.700000000004</v>
      </c>
      <c r="P90" s="221">
        <v>25705.93</v>
      </c>
      <c r="Q90" s="222">
        <v>5079.12</v>
      </c>
      <c r="R90" s="222">
        <v>13.17</v>
      </c>
      <c r="S90" s="224">
        <v>2037.81</v>
      </c>
      <c r="T90" s="221">
        <v>0</v>
      </c>
      <c r="U90" s="221">
        <v>0</v>
      </c>
      <c r="V90" s="226">
        <v>0</v>
      </c>
      <c r="W90" s="224">
        <v>0</v>
      </c>
      <c r="X90" s="227">
        <v>1655848.15</v>
      </c>
      <c r="Y90" s="220"/>
    </row>
    <row r="91" spans="2:26" ht="60.75" hidden="1">
      <c r="B91" s="219" t="s">
        <v>1973</v>
      </c>
      <c r="C91" s="220" t="s">
        <v>355</v>
      </c>
      <c r="D91" s="220" t="s">
        <v>33</v>
      </c>
      <c r="E91" s="220" t="s">
        <v>91</v>
      </c>
      <c r="F91" s="220" t="s">
        <v>92</v>
      </c>
      <c r="G91" s="220" t="s">
        <v>356</v>
      </c>
      <c r="H91" s="220"/>
      <c r="I91" s="220" t="s">
        <v>174</v>
      </c>
      <c r="J91" s="220" t="s">
        <v>175</v>
      </c>
      <c r="K91" s="221">
        <v>2622.1</v>
      </c>
      <c r="L91" s="221">
        <v>0</v>
      </c>
      <c r="M91" s="221">
        <v>9.66</v>
      </c>
      <c r="N91" s="222">
        <v>75988.56</v>
      </c>
      <c r="O91" s="223">
        <v>64357.99</v>
      </c>
      <c r="P91" s="221">
        <v>11630.57</v>
      </c>
      <c r="Q91" s="222">
        <v>0</v>
      </c>
      <c r="R91" s="222">
        <v>0</v>
      </c>
      <c r="S91" s="224">
        <v>0</v>
      </c>
      <c r="T91" s="221">
        <v>0</v>
      </c>
      <c r="U91" s="221">
        <v>0</v>
      </c>
      <c r="V91" s="226">
        <v>0</v>
      </c>
      <c r="W91" s="224">
        <v>0</v>
      </c>
      <c r="X91" s="227">
        <v>674931.37000000011</v>
      </c>
      <c r="Y91" s="220"/>
      <c r="Z91" s="238"/>
    </row>
    <row r="92" spans="2:26" ht="40.5" hidden="1">
      <c r="B92" s="219" t="s">
        <v>1973</v>
      </c>
      <c r="C92" s="220" t="s">
        <v>357</v>
      </c>
      <c r="D92" s="220" t="s">
        <v>33</v>
      </c>
      <c r="E92" s="220" t="s">
        <v>358</v>
      </c>
      <c r="F92" s="220" t="s">
        <v>359</v>
      </c>
      <c r="G92" s="220" t="s">
        <v>360</v>
      </c>
      <c r="H92" s="220"/>
      <c r="I92" s="220" t="s">
        <v>195</v>
      </c>
      <c r="J92" s="220" t="s">
        <v>51</v>
      </c>
      <c r="K92" s="221">
        <v>2251.6</v>
      </c>
      <c r="L92" s="221">
        <v>597.79999999999995</v>
      </c>
      <c r="M92" s="221">
        <v>9.66</v>
      </c>
      <c r="N92" s="222">
        <v>82575.63</v>
      </c>
      <c r="O92" s="223">
        <v>82082.09</v>
      </c>
      <c r="P92" s="221">
        <v>5356.920000000011</v>
      </c>
      <c r="Q92" s="239">
        <v>4881.3</v>
      </c>
      <c r="R92" s="222">
        <v>17.920000000000002</v>
      </c>
      <c r="S92" s="224">
        <v>17089.919999999998</v>
      </c>
      <c r="T92" s="221">
        <v>0</v>
      </c>
      <c r="U92" s="221">
        <v>0</v>
      </c>
      <c r="V92" s="226">
        <v>0</v>
      </c>
      <c r="W92" s="224">
        <v>0</v>
      </c>
      <c r="X92" s="227">
        <v>2335873.13</v>
      </c>
      <c r="Y92" s="220"/>
    </row>
    <row r="93" spans="2:26" ht="40.5" hidden="1">
      <c r="B93" s="219" t="s">
        <v>1973</v>
      </c>
      <c r="C93" s="220" t="s">
        <v>1849</v>
      </c>
      <c r="D93" s="220" t="s">
        <v>33</v>
      </c>
      <c r="E93" s="220" t="s">
        <v>1962</v>
      </c>
      <c r="F93" s="220" t="s">
        <v>1986</v>
      </c>
      <c r="G93" s="220" t="s">
        <v>1963</v>
      </c>
      <c r="H93" s="220"/>
      <c r="I93" s="220" t="s">
        <v>238</v>
      </c>
      <c r="J93" s="220" t="s">
        <v>239</v>
      </c>
      <c r="K93" s="221">
        <v>2595.1999999999998</v>
      </c>
      <c r="L93" s="221">
        <v>43.1</v>
      </c>
      <c r="M93" s="221">
        <v>9.66</v>
      </c>
      <c r="N93" s="222">
        <v>76544.850000000006</v>
      </c>
      <c r="O93" s="223">
        <v>72988.89</v>
      </c>
      <c r="P93" s="221">
        <v>2982.4999999999991</v>
      </c>
      <c r="Q93" s="222">
        <v>786.93</v>
      </c>
      <c r="R93" s="222">
        <v>1360.39</v>
      </c>
      <c r="S93" s="224">
        <v>0</v>
      </c>
      <c r="T93" s="221">
        <v>0</v>
      </c>
      <c r="U93" s="221">
        <v>0</v>
      </c>
      <c r="V93" s="226">
        <v>0</v>
      </c>
      <c r="W93" s="224">
        <v>0</v>
      </c>
      <c r="X93" s="227">
        <v>1044032.27</v>
      </c>
      <c r="Y93" s="220"/>
    </row>
    <row r="94" spans="2:26" ht="40.5" hidden="1">
      <c r="B94" s="219" t="s">
        <v>1973</v>
      </c>
      <c r="C94" s="220" t="s">
        <v>361</v>
      </c>
      <c r="D94" s="220" t="s">
        <v>33</v>
      </c>
      <c r="E94" s="220" t="s">
        <v>362</v>
      </c>
      <c r="F94" s="220" t="s">
        <v>363</v>
      </c>
      <c r="G94" s="220" t="s">
        <v>1087</v>
      </c>
      <c r="H94" s="220"/>
      <c r="I94" s="220" t="s">
        <v>195</v>
      </c>
      <c r="J94" s="220" t="s">
        <v>51</v>
      </c>
      <c r="K94" s="221">
        <v>3102.8</v>
      </c>
      <c r="L94" s="221">
        <v>70.8</v>
      </c>
      <c r="M94" s="221">
        <v>9.66</v>
      </c>
      <c r="N94" s="222">
        <v>138299.88</v>
      </c>
      <c r="O94" s="223">
        <v>86206.05</v>
      </c>
      <c r="P94" s="221">
        <v>58146.899999999994</v>
      </c>
      <c r="Q94" s="222">
        <v>6390.65</v>
      </c>
      <c r="R94" s="222">
        <v>337.58</v>
      </c>
      <c r="S94" s="224">
        <v>1792.97</v>
      </c>
      <c r="T94" s="221">
        <v>0</v>
      </c>
      <c r="U94" s="221">
        <v>0</v>
      </c>
      <c r="V94" s="226">
        <v>0</v>
      </c>
      <c r="W94" s="224">
        <v>0</v>
      </c>
      <c r="X94" s="227">
        <v>1500487.8700000003</v>
      </c>
      <c r="Y94" s="220"/>
    </row>
    <row r="95" spans="2:26" ht="40.5" hidden="1">
      <c r="B95" s="219" t="s">
        <v>1973</v>
      </c>
      <c r="C95" s="220" t="s">
        <v>364</v>
      </c>
      <c r="D95" s="220" t="s">
        <v>33</v>
      </c>
      <c r="E95" s="220" t="s">
        <v>365</v>
      </c>
      <c r="F95" s="220" t="s">
        <v>366</v>
      </c>
      <c r="G95" s="220" t="s">
        <v>367</v>
      </c>
      <c r="H95" s="220"/>
      <c r="I95" s="220" t="s">
        <v>195</v>
      </c>
      <c r="J95" s="220" t="s">
        <v>51</v>
      </c>
      <c r="K95" s="221">
        <v>2564.9499999999998</v>
      </c>
      <c r="L95" s="221">
        <v>648.4</v>
      </c>
      <c r="M95" s="221">
        <v>9.66</v>
      </c>
      <c r="N95" s="222">
        <v>93122.91</v>
      </c>
      <c r="O95" s="223">
        <v>144320.69</v>
      </c>
      <c r="P95" s="221">
        <v>-49479.439999999995</v>
      </c>
      <c r="Q95" s="222">
        <v>2853.47</v>
      </c>
      <c r="R95" s="222">
        <v>1135.1300000000001</v>
      </c>
      <c r="S95" s="224">
        <v>3382.7</v>
      </c>
      <c r="T95" s="221">
        <v>0</v>
      </c>
      <c r="U95" s="221">
        <v>0</v>
      </c>
      <c r="V95" s="226">
        <v>0</v>
      </c>
      <c r="W95" s="224">
        <v>0</v>
      </c>
      <c r="X95" s="227">
        <v>2802039.6099999994</v>
      </c>
      <c r="Y95" s="220"/>
    </row>
    <row r="96" spans="2:26" ht="40.5" hidden="1">
      <c r="B96" s="219" t="s">
        <v>1973</v>
      </c>
      <c r="C96" s="220" t="s">
        <v>368</v>
      </c>
      <c r="D96" s="220" t="s">
        <v>83</v>
      </c>
      <c r="E96" s="220" t="s">
        <v>369</v>
      </c>
      <c r="F96" s="220" t="s">
        <v>370</v>
      </c>
      <c r="G96" s="220" t="s">
        <v>371</v>
      </c>
      <c r="H96" s="220"/>
      <c r="I96" s="242" t="s">
        <v>226</v>
      </c>
      <c r="J96" s="242" t="s">
        <v>227</v>
      </c>
      <c r="K96" s="243">
        <v>2617.6</v>
      </c>
      <c r="L96" s="243">
        <v>90.7</v>
      </c>
      <c r="M96" s="243">
        <v>9.66</v>
      </c>
      <c r="N96" s="222">
        <v>78486.66</v>
      </c>
      <c r="O96" s="223">
        <v>81155.09</v>
      </c>
      <c r="P96" s="221">
        <v>5453.8800000000047</v>
      </c>
      <c r="Q96" s="222">
        <v>8122.31</v>
      </c>
      <c r="R96" s="222">
        <v>0</v>
      </c>
      <c r="S96" s="224">
        <v>0</v>
      </c>
      <c r="T96" s="221">
        <v>0</v>
      </c>
      <c r="U96" s="221">
        <v>0</v>
      </c>
      <c r="V96" s="226">
        <v>0</v>
      </c>
      <c r="W96" s="224">
        <v>0</v>
      </c>
      <c r="X96" s="227">
        <v>350390.72999999975</v>
      </c>
      <c r="Y96" s="220"/>
    </row>
    <row r="97" spans="2:26" ht="40.5" hidden="1">
      <c r="B97" s="219" t="s">
        <v>1973</v>
      </c>
      <c r="C97" s="220" t="s">
        <v>373</v>
      </c>
      <c r="D97" s="220" t="s">
        <v>83</v>
      </c>
      <c r="E97" s="220" t="s">
        <v>374</v>
      </c>
      <c r="F97" s="220" t="s">
        <v>375</v>
      </c>
      <c r="G97" s="220" t="s">
        <v>89</v>
      </c>
      <c r="H97" s="220"/>
      <c r="I97" s="220" t="s">
        <v>226</v>
      </c>
      <c r="J97" s="220" t="s">
        <v>227</v>
      </c>
      <c r="K97" s="221">
        <v>2720.7</v>
      </c>
      <c r="L97" s="221">
        <v>0</v>
      </c>
      <c r="M97" s="221">
        <v>9.66</v>
      </c>
      <c r="N97" s="222">
        <v>78845.91</v>
      </c>
      <c r="O97" s="223">
        <v>80160.7</v>
      </c>
      <c r="P97" s="221">
        <v>1109.1700000000128</v>
      </c>
      <c r="Q97" s="222">
        <v>2423.96</v>
      </c>
      <c r="R97" s="222">
        <v>0</v>
      </c>
      <c r="S97" s="224">
        <v>0</v>
      </c>
      <c r="T97" s="221">
        <v>0</v>
      </c>
      <c r="U97" s="221">
        <v>0</v>
      </c>
      <c r="V97" s="226">
        <v>0</v>
      </c>
      <c r="W97" s="224">
        <v>0</v>
      </c>
      <c r="X97" s="227">
        <v>1020869.6499999999</v>
      </c>
      <c r="Y97" s="220"/>
    </row>
    <row r="98" spans="2:26" ht="40.5" hidden="1">
      <c r="B98" s="219" t="s">
        <v>1973</v>
      </c>
      <c r="C98" s="220" t="s">
        <v>376</v>
      </c>
      <c r="D98" s="220" t="s">
        <v>33</v>
      </c>
      <c r="E98" s="220" t="s">
        <v>377</v>
      </c>
      <c r="F98" s="220" t="s">
        <v>378</v>
      </c>
      <c r="G98" s="220" t="s">
        <v>379</v>
      </c>
      <c r="H98" s="220"/>
      <c r="I98" s="220" t="s">
        <v>380</v>
      </c>
      <c r="J98" s="242">
        <v>2465091741</v>
      </c>
      <c r="K98" s="243">
        <v>3051.5</v>
      </c>
      <c r="L98" s="243">
        <v>0</v>
      </c>
      <c r="M98" s="243">
        <v>9.66</v>
      </c>
      <c r="N98" s="239">
        <v>79326.87</v>
      </c>
      <c r="O98" s="223">
        <v>137733.94</v>
      </c>
      <c r="P98" s="221">
        <v>-58407.070000000007</v>
      </c>
      <c r="Q98" s="239">
        <v>0</v>
      </c>
      <c r="R98" s="222">
        <v>0</v>
      </c>
      <c r="S98" s="224">
        <v>0</v>
      </c>
      <c r="T98" s="221">
        <v>0</v>
      </c>
      <c r="U98" s="221">
        <v>0</v>
      </c>
      <c r="V98" s="226">
        <v>0</v>
      </c>
      <c r="W98" s="224">
        <v>0</v>
      </c>
      <c r="X98" s="227">
        <v>1053707.6499999999</v>
      </c>
      <c r="Y98" s="220"/>
    </row>
    <row r="99" spans="2:26" ht="40.5" hidden="1">
      <c r="B99" s="219" t="s">
        <v>1973</v>
      </c>
      <c r="C99" s="220" t="s">
        <v>381</v>
      </c>
      <c r="D99" s="220" t="s">
        <v>83</v>
      </c>
      <c r="E99" s="220" t="s">
        <v>263</v>
      </c>
      <c r="F99" s="220" t="s">
        <v>264</v>
      </c>
      <c r="G99" s="220" t="s">
        <v>270</v>
      </c>
      <c r="H99" s="220"/>
      <c r="I99" s="242" t="s">
        <v>226</v>
      </c>
      <c r="J99" s="242" t="s">
        <v>227</v>
      </c>
      <c r="K99" s="243">
        <v>2725</v>
      </c>
      <c r="L99" s="243">
        <v>0</v>
      </c>
      <c r="M99" s="243">
        <v>9.66</v>
      </c>
      <c r="N99" s="222">
        <v>78970.5</v>
      </c>
      <c r="O99" s="223">
        <v>70599.03</v>
      </c>
      <c r="P99" s="221">
        <v>11566.229999999996</v>
      </c>
      <c r="Q99" s="239">
        <v>3194.76</v>
      </c>
      <c r="R99" s="222">
        <v>0</v>
      </c>
      <c r="S99" s="224">
        <v>0</v>
      </c>
      <c r="T99" s="221">
        <v>0</v>
      </c>
      <c r="U99" s="221">
        <v>0</v>
      </c>
      <c r="V99" s="226">
        <v>0</v>
      </c>
      <c r="W99" s="224">
        <v>0</v>
      </c>
      <c r="X99" s="227">
        <v>924568.18</v>
      </c>
      <c r="Y99" s="220"/>
      <c r="Z99" s="238"/>
    </row>
    <row r="100" spans="2:26" ht="40.5" hidden="1">
      <c r="B100" s="219" t="s">
        <v>1973</v>
      </c>
      <c r="C100" s="220" t="s">
        <v>382</v>
      </c>
      <c r="D100" s="220" t="s">
        <v>83</v>
      </c>
      <c r="E100" s="220" t="s">
        <v>313</v>
      </c>
      <c r="F100" s="220" t="s">
        <v>314</v>
      </c>
      <c r="G100" s="220" t="s">
        <v>383</v>
      </c>
      <c r="H100" s="220"/>
      <c r="I100" s="220" t="s">
        <v>226</v>
      </c>
      <c r="J100" s="220" t="s">
        <v>227</v>
      </c>
      <c r="K100" s="221">
        <v>2725</v>
      </c>
      <c r="L100" s="221">
        <v>0</v>
      </c>
      <c r="M100" s="221">
        <v>9.66</v>
      </c>
      <c r="N100" s="222">
        <v>78970.53</v>
      </c>
      <c r="O100" s="223">
        <v>93475.02</v>
      </c>
      <c r="P100" s="221">
        <v>-10150.25</v>
      </c>
      <c r="Q100" s="239">
        <v>4354.24</v>
      </c>
      <c r="R100" s="222">
        <v>0</v>
      </c>
      <c r="S100" s="224">
        <v>0</v>
      </c>
      <c r="T100" s="221">
        <v>0</v>
      </c>
      <c r="U100" s="221">
        <v>0</v>
      </c>
      <c r="V100" s="226">
        <v>0</v>
      </c>
      <c r="W100" s="224">
        <v>0</v>
      </c>
      <c r="X100" s="227">
        <v>967573.03</v>
      </c>
      <c r="Y100" s="220"/>
    </row>
    <row r="101" spans="2:26" ht="40.5" hidden="1">
      <c r="B101" s="219" t="s">
        <v>1973</v>
      </c>
      <c r="C101" s="220" t="s">
        <v>384</v>
      </c>
      <c r="D101" s="220" t="s">
        <v>83</v>
      </c>
      <c r="E101" s="220" t="s">
        <v>385</v>
      </c>
      <c r="F101" s="220" t="s">
        <v>224</v>
      </c>
      <c r="G101" s="220" t="s">
        <v>386</v>
      </c>
      <c r="H101" s="220"/>
      <c r="I101" s="220" t="s">
        <v>226</v>
      </c>
      <c r="J101" s="220" t="s">
        <v>227</v>
      </c>
      <c r="K101" s="221">
        <v>2724.9</v>
      </c>
      <c r="L101" s="221">
        <v>0</v>
      </c>
      <c r="M101" s="221">
        <v>9.66</v>
      </c>
      <c r="N101" s="222">
        <v>78973.47</v>
      </c>
      <c r="O101" s="223">
        <v>81984.62</v>
      </c>
      <c r="P101" s="221">
        <v>-1520.6399999999994</v>
      </c>
      <c r="Q101" s="239">
        <v>1490.51</v>
      </c>
      <c r="R101" s="222">
        <v>0</v>
      </c>
      <c r="S101" s="224">
        <v>0</v>
      </c>
      <c r="T101" s="221">
        <v>0</v>
      </c>
      <c r="U101" s="221">
        <v>0</v>
      </c>
      <c r="V101" s="226">
        <v>0</v>
      </c>
      <c r="W101" s="224">
        <v>0</v>
      </c>
      <c r="X101" s="227">
        <v>419237.41000000009</v>
      </c>
      <c r="Y101" s="220"/>
    </row>
    <row r="102" spans="2:26" ht="40.5" hidden="1">
      <c r="B102" s="219" t="s">
        <v>1973</v>
      </c>
      <c r="C102" s="220" t="s">
        <v>387</v>
      </c>
      <c r="D102" s="220" t="s">
        <v>33</v>
      </c>
      <c r="E102" s="220" t="s">
        <v>388</v>
      </c>
      <c r="F102" s="220" t="s">
        <v>389</v>
      </c>
      <c r="G102" s="220" t="s">
        <v>89</v>
      </c>
      <c r="H102" s="220"/>
      <c r="I102" s="220" t="s">
        <v>195</v>
      </c>
      <c r="J102" s="220" t="s">
        <v>51</v>
      </c>
      <c r="K102" s="221">
        <v>3226.43</v>
      </c>
      <c r="L102" s="221">
        <v>482.2</v>
      </c>
      <c r="M102" s="221">
        <v>9.66</v>
      </c>
      <c r="N102" s="222">
        <v>107476.2</v>
      </c>
      <c r="O102" s="223">
        <v>86227.199999999997</v>
      </c>
      <c r="P102" s="221">
        <v>24592.09</v>
      </c>
      <c r="Q102" s="222">
        <v>3415.25</v>
      </c>
      <c r="R102" s="222">
        <v>72.16</v>
      </c>
      <c r="S102" s="224">
        <v>0</v>
      </c>
      <c r="T102" s="221">
        <v>0</v>
      </c>
      <c r="U102" s="221">
        <v>0</v>
      </c>
      <c r="V102" s="226">
        <v>0</v>
      </c>
      <c r="W102" s="224">
        <v>0</v>
      </c>
      <c r="X102" s="227">
        <v>3032198.9</v>
      </c>
      <c r="Y102" s="220"/>
      <c r="Z102" s="238"/>
    </row>
    <row r="103" spans="2:26" ht="60.75" hidden="1">
      <c r="B103" s="219" t="s">
        <v>1973</v>
      </c>
      <c r="C103" s="220" t="s">
        <v>390</v>
      </c>
      <c r="D103" s="220" t="s">
        <v>83</v>
      </c>
      <c r="E103" s="220" t="s">
        <v>183</v>
      </c>
      <c r="F103" s="220" t="s">
        <v>184</v>
      </c>
      <c r="G103" s="220" t="s">
        <v>391</v>
      </c>
      <c r="H103" s="220"/>
      <c r="I103" s="220" t="s">
        <v>180</v>
      </c>
      <c r="J103" s="220" t="s">
        <v>181</v>
      </c>
      <c r="K103" s="221">
        <v>2725.9</v>
      </c>
      <c r="L103" s="221">
        <v>0</v>
      </c>
      <c r="M103" s="221">
        <v>9.66</v>
      </c>
      <c r="N103" s="222">
        <v>78996.509999999995</v>
      </c>
      <c r="O103" s="223">
        <v>70865.5</v>
      </c>
      <c r="P103" s="221">
        <v>24521.160000000003</v>
      </c>
      <c r="Q103" s="239">
        <v>16390.150000000001</v>
      </c>
      <c r="R103" s="222">
        <v>0</v>
      </c>
      <c r="S103" s="224">
        <v>1455.23</v>
      </c>
      <c r="T103" s="221">
        <v>0</v>
      </c>
      <c r="U103" s="221">
        <v>0</v>
      </c>
      <c r="V103" s="226">
        <v>0</v>
      </c>
      <c r="W103" s="224">
        <v>0</v>
      </c>
      <c r="X103" s="227">
        <v>1217899.5699999998</v>
      </c>
      <c r="Y103" s="220"/>
      <c r="Z103" s="238"/>
    </row>
    <row r="104" spans="2:26" ht="40.5" hidden="1">
      <c r="B104" s="219" t="s">
        <v>1973</v>
      </c>
      <c r="C104" s="220" t="s">
        <v>392</v>
      </c>
      <c r="D104" s="220" t="s">
        <v>83</v>
      </c>
      <c r="E104" s="220" t="s">
        <v>263</v>
      </c>
      <c r="F104" s="220" t="s">
        <v>264</v>
      </c>
      <c r="G104" s="220" t="s">
        <v>75</v>
      </c>
      <c r="H104" s="220"/>
      <c r="I104" s="220" t="s">
        <v>226</v>
      </c>
      <c r="J104" s="220" t="s">
        <v>227</v>
      </c>
      <c r="K104" s="221">
        <v>2636.4</v>
      </c>
      <c r="L104" s="221">
        <v>89.6</v>
      </c>
      <c r="M104" s="221">
        <v>9.66</v>
      </c>
      <c r="N104" s="222">
        <v>78999.42</v>
      </c>
      <c r="O104" s="223">
        <v>119831.53</v>
      </c>
      <c r="P104" s="221">
        <v>-34535.03</v>
      </c>
      <c r="Q104" s="239">
        <v>6297.08</v>
      </c>
      <c r="R104" s="222">
        <v>0</v>
      </c>
      <c r="S104" s="224">
        <v>1301.8399999999999</v>
      </c>
      <c r="T104" s="221">
        <v>0</v>
      </c>
      <c r="U104" s="221">
        <v>0</v>
      </c>
      <c r="V104" s="226">
        <v>0</v>
      </c>
      <c r="W104" s="224">
        <v>0</v>
      </c>
      <c r="X104" s="227">
        <v>1142482.46</v>
      </c>
      <c r="Y104" s="220"/>
      <c r="Z104" s="238"/>
    </row>
    <row r="105" spans="2:26" ht="40.5" hidden="1">
      <c r="B105" s="219" t="s">
        <v>1973</v>
      </c>
      <c r="C105" s="220" t="s">
        <v>393</v>
      </c>
      <c r="D105" s="220" t="s">
        <v>33</v>
      </c>
      <c r="E105" s="220" t="s">
        <v>388</v>
      </c>
      <c r="F105" s="220" t="s">
        <v>389</v>
      </c>
      <c r="G105" s="220" t="s">
        <v>69</v>
      </c>
      <c r="H105" s="220"/>
      <c r="I105" s="220" t="s">
        <v>195</v>
      </c>
      <c r="J105" s="220" t="s">
        <v>51</v>
      </c>
      <c r="K105" s="221">
        <v>3938.2</v>
      </c>
      <c r="L105" s="221">
        <v>93.1</v>
      </c>
      <c r="M105" s="221">
        <v>9.66</v>
      </c>
      <c r="N105" s="222">
        <v>116827.11</v>
      </c>
      <c r="O105" s="223">
        <v>97665.14</v>
      </c>
      <c r="P105" s="221">
        <v>32874.550000000003</v>
      </c>
      <c r="Q105" s="222">
        <v>13763.8</v>
      </c>
      <c r="R105" s="222">
        <v>51.22</v>
      </c>
      <c r="S105" s="224">
        <v>1909.59</v>
      </c>
      <c r="T105" s="221">
        <v>0</v>
      </c>
      <c r="U105" s="221">
        <v>0</v>
      </c>
      <c r="V105" s="226">
        <v>0</v>
      </c>
      <c r="W105" s="224">
        <v>0</v>
      </c>
      <c r="X105" s="227">
        <v>1601648.85</v>
      </c>
      <c r="Y105" s="220"/>
    </row>
    <row r="106" spans="2:26" ht="40.5" hidden="1">
      <c r="B106" s="219" t="s">
        <v>1973</v>
      </c>
      <c r="C106" s="220" t="s">
        <v>394</v>
      </c>
      <c r="D106" s="220" t="s">
        <v>33</v>
      </c>
      <c r="E106" s="220" t="s">
        <v>395</v>
      </c>
      <c r="F106" s="220" t="s">
        <v>396</v>
      </c>
      <c r="G106" s="220" t="s">
        <v>397</v>
      </c>
      <c r="H106" s="220"/>
      <c r="I106" s="242" t="s">
        <v>195</v>
      </c>
      <c r="J106" s="242" t="s">
        <v>51</v>
      </c>
      <c r="K106" s="243">
        <v>4198.3</v>
      </c>
      <c r="L106" s="243">
        <v>93.9</v>
      </c>
      <c r="M106" s="243">
        <v>9.66</v>
      </c>
      <c r="N106" s="222">
        <v>124387.95</v>
      </c>
      <c r="O106" s="223">
        <v>121440.26</v>
      </c>
      <c r="P106" s="221">
        <v>13966.550000000008</v>
      </c>
      <c r="Q106" s="222">
        <v>11086.74</v>
      </c>
      <c r="R106" s="222">
        <v>67.88</v>
      </c>
      <c r="S106" s="224">
        <v>1942.36</v>
      </c>
      <c r="T106" s="221">
        <v>0</v>
      </c>
      <c r="U106" s="221">
        <v>0</v>
      </c>
      <c r="V106" s="226">
        <v>0</v>
      </c>
      <c r="W106" s="224">
        <v>0</v>
      </c>
      <c r="X106" s="227">
        <v>1650517.76</v>
      </c>
      <c r="Y106" s="220"/>
    </row>
    <row r="107" spans="2:26" ht="40.5" hidden="1">
      <c r="B107" s="219" t="s">
        <v>1973</v>
      </c>
      <c r="C107" s="220" t="s">
        <v>398</v>
      </c>
      <c r="D107" s="220" t="s">
        <v>83</v>
      </c>
      <c r="E107" s="220" t="s">
        <v>385</v>
      </c>
      <c r="F107" s="220" t="s">
        <v>224</v>
      </c>
      <c r="G107" s="220" t="s">
        <v>399</v>
      </c>
      <c r="H107" s="220"/>
      <c r="I107" s="220" t="s">
        <v>226</v>
      </c>
      <c r="J107" s="220" t="s">
        <v>227</v>
      </c>
      <c r="K107" s="221">
        <v>2761.3</v>
      </c>
      <c r="L107" s="221">
        <v>0</v>
      </c>
      <c r="M107" s="221">
        <v>9.66</v>
      </c>
      <c r="N107" s="222">
        <v>80022.39</v>
      </c>
      <c r="O107" s="223">
        <v>84127.69</v>
      </c>
      <c r="P107" s="221">
        <v>-2171.7700000000041</v>
      </c>
      <c r="Q107" s="239">
        <v>1933.53</v>
      </c>
      <c r="R107" s="222">
        <v>0</v>
      </c>
      <c r="S107" s="224">
        <v>0</v>
      </c>
      <c r="T107" s="221">
        <v>0</v>
      </c>
      <c r="U107" s="221">
        <v>0</v>
      </c>
      <c r="V107" s="226">
        <v>0</v>
      </c>
      <c r="W107" s="224">
        <v>0</v>
      </c>
      <c r="X107" s="227">
        <v>691955</v>
      </c>
      <c r="Y107" s="220"/>
    </row>
    <row r="108" spans="2:26" ht="40.5" hidden="1">
      <c r="B108" s="219" t="s">
        <v>1973</v>
      </c>
      <c r="C108" s="220" t="s">
        <v>400</v>
      </c>
      <c r="D108" s="220" t="s">
        <v>83</v>
      </c>
      <c r="E108" s="220" t="s">
        <v>385</v>
      </c>
      <c r="F108" s="220" t="s">
        <v>224</v>
      </c>
      <c r="G108" s="220" t="s">
        <v>401</v>
      </c>
      <c r="H108" s="220"/>
      <c r="I108" s="220" t="s">
        <v>226</v>
      </c>
      <c r="J108" s="220" t="s">
        <v>227</v>
      </c>
      <c r="K108" s="221">
        <v>2769.6</v>
      </c>
      <c r="L108" s="221">
        <v>0</v>
      </c>
      <c r="M108" s="221">
        <v>9.66</v>
      </c>
      <c r="N108" s="222">
        <v>80263.05</v>
      </c>
      <c r="O108" s="223">
        <v>73425.06</v>
      </c>
      <c r="P108" s="221">
        <v>12626.770000000004</v>
      </c>
      <c r="Q108" s="239">
        <v>5788.78</v>
      </c>
      <c r="R108" s="222">
        <v>0</v>
      </c>
      <c r="S108" s="224">
        <v>0</v>
      </c>
      <c r="T108" s="221">
        <v>0</v>
      </c>
      <c r="U108" s="221">
        <v>0</v>
      </c>
      <c r="V108" s="226">
        <v>0</v>
      </c>
      <c r="W108" s="224">
        <v>0</v>
      </c>
      <c r="X108" s="227">
        <v>684700.13000000012</v>
      </c>
      <c r="Y108" s="220"/>
    </row>
    <row r="109" spans="2:26" ht="40.5" hidden="1">
      <c r="B109" s="219" t="s">
        <v>1973</v>
      </c>
      <c r="C109" s="220" t="s">
        <v>402</v>
      </c>
      <c r="D109" s="220" t="s">
        <v>33</v>
      </c>
      <c r="E109" s="220" t="s">
        <v>333</v>
      </c>
      <c r="F109" s="220" t="s">
        <v>334</v>
      </c>
      <c r="G109" s="220" t="s">
        <v>324</v>
      </c>
      <c r="H109" s="220"/>
      <c r="I109" s="220" t="s">
        <v>195</v>
      </c>
      <c r="J109" s="220" t="s">
        <v>51</v>
      </c>
      <c r="K109" s="221">
        <v>4476.8</v>
      </c>
      <c r="L109" s="221">
        <v>0</v>
      </c>
      <c r="M109" s="221">
        <v>9.66</v>
      </c>
      <c r="N109" s="222">
        <v>129737.76</v>
      </c>
      <c r="O109" s="223">
        <v>127519.94</v>
      </c>
      <c r="P109" s="221">
        <v>103912.42999999998</v>
      </c>
      <c r="Q109" s="222">
        <v>102248.84</v>
      </c>
      <c r="R109" s="222">
        <v>554.23</v>
      </c>
      <c r="S109" s="224">
        <v>0</v>
      </c>
      <c r="T109" s="221">
        <v>0</v>
      </c>
      <c r="U109" s="221">
        <v>0</v>
      </c>
      <c r="V109" s="226">
        <v>0</v>
      </c>
      <c r="W109" s="224">
        <v>0</v>
      </c>
      <c r="X109" s="227">
        <v>1038056.71</v>
      </c>
      <c r="Y109" s="220"/>
    </row>
    <row r="110" spans="2:26" ht="40.5" hidden="1">
      <c r="B110" s="219" t="s">
        <v>1973</v>
      </c>
      <c r="C110" s="220" t="s">
        <v>403</v>
      </c>
      <c r="D110" s="220" t="s">
        <v>66</v>
      </c>
      <c r="E110" s="220" t="s">
        <v>404</v>
      </c>
      <c r="F110" s="220" t="s">
        <v>405</v>
      </c>
      <c r="G110" s="220" t="s">
        <v>406</v>
      </c>
      <c r="H110" s="220"/>
      <c r="I110" s="220" t="s">
        <v>143</v>
      </c>
      <c r="J110" s="220" t="s">
        <v>71</v>
      </c>
      <c r="K110" s="221">
        <v>2627.7</v>
      </c>
      <c r="L110" s="221">
        <v>164.1</v>
      </c>
      <c r="M110" s="221">
        <v>9.66</v>
      </c>
      <c r="N110" s="222">
        <v>80932.47</v>
      </c>
      <c r="O110" s="223">
        <v>64287.17</v>
      </c>
      <c r="P110" s="221">
        <v>21356.719999999998</v>
      </c>
      <c r="Q110" s="239">
        <v>4756.43</v>
      </c>
      <c r="R110" s="222">
        <v>45.01</v>
      </c>
      <c r="S110" s="224">
        <v>2965.82</v>
      </c>
      <c r="T110" s="221">
        <v>0</v>
      </c>
      <c r="U110" s="221">
        <v>0</v>
      </c>
      <c r="V110" s="226">
        <v>0</v>
      </c>
      <c r="W110" s="224">
        <v>0</v>
      </c>
      <c r="X110" s="227">
        <v>2413548.9099999997</v>
      </c>
      <c r="Y110" s="220"/>
    </row>
    <row r="111" spans="2:26" ht="40.5" hidden="1">
      <c r="B111" s="219" t="s">
        <v>1973</v>
      </c>
      <c r="C111" s="220" t="s">
        <v>407</v>
      </c>
      <c r="D111" s="220" t="s">
        <v>83</v>
      </c>
      <c r="E111" s="220" t="s">
        <v>385</v>
      </c>
      <c r="F111" s="220" t="s">
        <v>224</v>
      </c>
      <c r="G111" s="220" t="s">
        <v>408</v>
      </c>
      <c r="H111" s="220"/>
      <c r="I111" s="220" t="s">
        <v>226</v>
      </c>
      <c r="J111" s="220" t="s">
        <v>227</v>
      </c>
      <c r="K111" s="221">
        <v>2662.5</v>
      </c>
      <c r="L111" s="221">
        <v>171.7</v>
      </c>
      <c r="M111" s="221">
        <v>9.66</v>
      </c>
      <c r="N111" s="222">
        <v>82135.259999999995</v>
      </c>
      <c r="O111" s="223">
        <v>73423.33</v>
      </c>
      <c r="P111" s="221">
        <v>15928.289999999994</v>
      </c>
      <c r="Q111" s="239">
        <v>7216.36</v>
      </c>
      <c r="R111" s="222">
        <v>0</v>
      </c>
      <c r="S111" s="224">
        <v>0</v>
      </c>
      <c r="T111" s="221">
        <v>0</v>
      </c>
      <c r="U111" s="221">
        <v>0</v>
      </c>
      <c r="V111" s="226">
        <v>0</v>
      </c>
      <c r="W111" s="224">
        <v>0</v>
      </c>
      <c r="X111" s="227">
        <v>871234.7200000002</v>
      </c>
      <c r="Y111" s="220"/>
    </row>
    <row r="112" spans="2:26" ht="40.5" hidden="1">
      <c r="B112" s="219" t="s">
        <v>1973</v>
      </c>
      <c r="C112" s="220" t="s">
        <v>409</v>
      </c>
      <c r="D112" s="220" t="s">
        <v>33</v>
      </c>
      <c r="E112" s="220" t="s">
        <v>410</v>
      </c>
      <c r="F112" s="220" t="s">
        <v>411</v>
      </c>
      <c r="G112" s="220" t="s">
        <v>105</v>
      </c>
      <c r="H112" s="220"/>
      <c r="I112" s="220" t="s">
        <v>195</v>
      </c>
      <c r="J112" s="220" t="s">
        <v>51</v>
      </c>
      <c r="K112" s="221">
        <v>4729.7</v>
      </c>
      <c r="L112" s="221">
        <v>0</v>
      </c>
      <c r="M112" s="221">
        <v>9.66</v>
      </c>
      <c r="N112" s="222">
        <v>137066.70000000001</v>
      </c>
      <c r="O112" s="223">
        <v>135391.41999999998</v>
      </c>
      <c r="P112" s="221">
        <v>18312.550000000028</v>
      </c>
      <c r="Q112" s="222">
        <v>16666.47</v>
      </c>
      <c r="R112" s="222">
        <v>29.2</v>
      </c>
      <c r="S112" s="224">
        <v>10744.06</v>
      </c>
      <c r="T112" s="221">
        <v>0</v>
      </c>
      <c r="U112" s="221">
        <v>0</v>
      </c>
      <c r="V112" s="226">
        <v>0</v>
      </c>
      <c r="W112" s="224">
        <v>0</v>
      </c>
      <c r="X112" s="227">
        <v>1540077.5200000003</v>
      </c>
      <c r="Y112" s="220"/>
    </row>
    <row r="113" spans="2:26" ht="40.5" hidden="1">
      <c r="B113" s="219" t="s">
        <v>1973</v>
      </c>
      <c r="C113" s="220" t="s">
        <v>413</v>
      </c>
      <c r="D113" s="220" t="s">
        <v>83</v>
      </c>
      <c r="E113" s="220" t="s">
        <v>313</v>
      </c>
      <c r="F113" s="220" t="s">
        <v>314</v>
      </c>
      <c r="G113" s="220" t="s">
        <v>414</v>
      </c>
      <c r="H113" s="220"/>
      <c r="I113" s="220" t="s">
        <v>226</v>
      </c>
      <c r="J113" s="220" t="s">
        <v>227</v>
      </c>
      <c r="K113" s="221">
        <v>2867.6</v>
      </c>
      <c r="L113" s="221">
        <v>0</v>
      </c>
      <c r="M113" s="221">
        <v>9.66</v>
      </c>
      <c r="N113" s="222">
        <v>83103.210000000006</v>
      </c>
      <c r="O113" s="223">
        <v>114512.65</v>
      </c>
      <c r="P113" s="221">
        <v>-25459.179999999993</v>
      </c>
      <c r="Q113" s="239">
        <v>5950.26</v>
      </c>
      <c r="R113" s="222">
        <v>0</v>
      </c>
      <c r="S113" s="224">
        <v>0</v>
      </c>
      <c r="T113" s="221">
        <v>0</v>
      </c>
      <c r="U113" s="221">
        <v>0</v>
      </c>
      <c r="V113" s="226">
        <v>0</v>
      </c>
      <c r="W113" s="224">
        <v>0</v>
      </c>
      <c r="X113" s="227">
        <v>883063.58000000019</v>
      </c>
      <c r="Y113" s="220"/>
    </row>
    <row r="114" spans="2:26" ht="40.5" hidden="1">
      <c r="B114" s="219" t="s">
        <v>1973</v>
      </c>
      <c r="C114" s="220" t="s">
        <v>415</v>
      </c>
      <c r="D114" s="220" t="s">
        <v>33</v>
      </c>
      <c r="E114" s="220" t="s">
        <v>208</v>
      </c>
      <c r="F114" s="220" t="s">
        <v>209</v>
      </c>
      <c r="G114" s="220" t="s">
        <v>416</v>
      </c>
      <c r="H114" s="220"/>
      <c r="I114" s="220" t="s">
        <v>195</v>
      </c>
      <c r="J114" s="220" t="s">
        <v>51</v>
      </c>
      <c r="K114" s="221">
        <v>6270.2</v>
      </c>
      <c r="L114" s="221">
        <v>0</v>
      </c>
      <c r="M114" s="221">
        <v>9.66</v>
      </c>
      <c r="N114" s="222">
        <v>181710.45</v>
      </c>
      <c r="O114" s="223">
        <v>192000.72</v>
      </c>
      <c r="P114" s="221">
        <v>-3340.1599999999917</v>
      </c>
      <c r="Q114" s="222">
        <v>8436.06</v>
      </c>
      <c r="R114" s="222">
        <v>1485.95</v>
      </c>
      <c r="S114" s="224">
        <v>0</v>
      </c>
      <c r="T114" s="221">
        <v>0</v>
      </c>
      <c r="U114" s="221">
        <v>0</v>
      </c>
      <c r="V114" s="226">
        <v>0</v>
      </c>
      <c r="W114" s="224">
        <v>0</v>
      </c>
      <c r="X114" s="227">
        <v>4259217.5699999984</v>
      </c>
      <c r="Y114" s="220"/>
    </row>
    <row r="115" spans="2:26" ht="40.5" hidden="1">
      <c r="B115" s="219" t="s">
        <v>1973</v>
      </c>
      <c r="C115" s="220" t="s">
        <v>417</v>
      </c>
      <c r="D115" s="220" t="s">
        <v>33</v>
      </c>
      <c r="E115" s="220" t="s">
        <v>418</v>
      </c>
      <c r="F115" s="220" t="s">
        <v>419</v>
      </c>
      <c r="G115" s="220" t="s">
        <v>270</v>
      </c>
      <c r="H115" s="220"/>
      <c r="I115" s="220" t="s">
        <v>195</v>
      </c>
      <c r="J115" s="220" t="s">
        <v>51</v>
      </c>
      <c r="K115" s="221">
        <v>7614.8</v>
      </c>
      <c r="L115" s="221">
        <v>0</v>
      </c>
      <c r="M115" s="221">
        <v>10.039999999999999</v>
      </c>
      <c r="N115" s="222">
        <v>229357.71</v>
      </c>
      <c r="O115" s="223">
        <v>265005.54000000004</v>
      </c>
      <c r="P115" s="221">
        <v>-49411.670000000056</v>
      </c>
      <c r="Q115" s="222">
        <v>11799.64</v>
      </c>
      <c r="R115" s="222">
        <v>25563.48</v>
      </c>
      <c r="S115" s="224">
        <v>0</v>
      </c>
      <c r="T115" s="221">
        <v>0</v>
      </c>
      <c r="U115" s="221">
        <v>0</v>
      </c>
      <c r="V115" s="226">
        <v>2086030.5</v>
      </c>
      <c r="W115" s="224">
        <v>0</v>
      </c>
      <c r="X115" s="227">
        <v>5693703.459999999</v>
      </c>
      <c r="Y115" s="244"/>
    </row>
    <row r="116" spans="2:26" ht="40.5" hidden="1">
      <c r="B116" s="219" t="s">
        <v>1973</v>
      </c>
      <c r="C116" s="220" t="s">
        <v>420</v>
      </c>
      <c r="D116" s="220" t="s">
        <v>33</v>
      </c>
      <c r="E116" s="220" t="s">
        <v>208</v>
      </c>
      <c r="F116" s="220" t="s">
        <v>209</v>
      </c>
      <c r="G116" s="220" t="s">
        <v>421</v>
      </c>
      <c r="H116" s="220"/>
      <c r="I116" s="220" t="s">
        <v>195</v>
      </c>
      <c r="J116" s="220" t="s">
        <v>51</v>
      </c>
      <c r="K116" s="221">
        <v>2876.1</v>
      </c>
      <c r="L116" s="221">
        <v>433</v>
      </c>
      <c r="M116" s="221">
        <v>9.66</v>
      </c>
      <c r="N116" s="222">
        <v>95897.73</v>
      </c>
      <c r="O116" s="223">
        <v>96212.5</v>
      </c>
      <c r="P116" s="221">
        <v>5614.5099999999902</v>
      </c>
      <c r="Q116" s="222">
        <v>6293.15</v>
      </c>
      <c r="R116" s="222">
        <v>363.87</v>
      </c>
      <c r="S116" s="224">
        <v>0</v>
      </c>
      <c r="T116" s="221">
        <v>0</v>
      </c>
      <c r="U116" s="221">
        <v>0</v>
      </c>
      <c r="V116" s="226">
        <v>0</v>
      </c>
      <c r="W116" s="224">
        <v>8546.4</v>
      </c>
      <c r="X116" s="227">
        <v>1201480.7900000005</v>
      </c>
      <c r="Y116" s="220"/>
    </row>
    <row r="117" spans="2:26" ht="40.5" hidden="1">
      <c r="B117" s="219" t="s">
        <v>1973</v>
      </c>
      <c r="C117" s="220" t="s">
        <v>422</v>
      </c>
      <c r="D117" s="220" t="s">
        <v>33</v>
      </c>
      <c r="E117" s="220" t="s">
        <v>423</v>
      </c>
      <c r="F117" s="220" t="s">
        <v>424</v>
      </c>
      <c r="G117" s="220" t="s">
        <v>425</v>
      </c>
      <c r="H117" s="220"/>
      <c r="I117" s="220" t="s">
        <v>195</v>
      </c>
      <c r="J117" s="220" t="s">
        <v>51</v>
      </c>
      <c r="K117" s="221">
        <v>3313.4</v>
      </c>
      <c r="L117" s="221">
        <v>0</v>
      </c>
      <c r="M117" s="221">
        <v>9.66</v>
      </c>
      <c r="N117" s="222">
        <v>96022.44</v>
      </c>
      <c r="O117" s="223">
        <v>83810.55</v>
      </c>
      <c r="P117" s="221">
        <v>23256.350000000006</v>
      </c>
      <c r="Q117" s="222">
        <v>12357.07</v>
      </c>
      <c r="R117" s="222">
        <v>1312.61</v>
      </c>
      <c r="S117" s="224">
        <v>21685.33</v>
      </c>
      <c r="T117" s="221">
        <v>0</v>
      </c>
      <c r="U117" s="221">
        <v>0</v>
      </c>
      <c r="V117" s="226">
        <v>0</v>
      </c>
      <c r="W117" s="224">
        <v>0</v>
      </c>
      <c r="X117" s="227">
        <v>3004579.08</v>
      </c>
      <c r="Y117" s="241"/>
    </row>
    <row r="118" spans="2:26" ht="60.75" hidden="1">
      <c r="B118" s="219" t="s">
        <v>1973</v>
      </c>
      <c r="C118" s="220" t="s">
        <v>426</v>
      </c>
      <c r="D118" s="220" t="s">
        <v>33</v>
      </c>
      <c r="E118" s="220" t="s">
        <v>267</v>
      </c>
      <c r="F118" s="220" t="s">
        <v>427</v>
      </c>
      <c r="G118" s="220" t="s">
        <v>428</v>
      </c>
      <c r="H118" s="220"/>
      <c r="I118" s="242" t="s">
        <v>57</v>
      </c>
      <c r="J118" s="242" t="s">
        <v>429</v>
      </c>
      <c r="K118" s="243">
        <v>2897.8</v>
      </c>
      <c r="L118" s="243">
        <v>0</v>
      </c>
      <c r="M118" s="243">
        <v>9.66</v>
      </c>
      <c r="N118" s="239">
        <v>83978.31</v>
      </c>
      <c r="O118" s="223">
        <v>84600.74</v>
      </c>
      <c r="P118" s="221">
        <v>147.43999999999534</v>
      </c>
      <c r="Q118" s="239">
        <v>846.05</v>
      </c>
      <c r="R118" s="222">
        <v>76.180000000000007</v>
      </c>
      <c r="S118" s="224">
        <v>0</v>
      </c>
      <c r="T118" s="221">
        <v>0</v>
      </c>
      <c r="U118" s="221">
        <v>0</v>
      </c>
      <c r="V118" s="226">
        <v>0</v>
      </c>
      <c r="W118" s="224">
        <v>0</v>
      </c>
      <c r="X118" s="227">
        <v>434134.96999999991</v>
      </c>
      <c r="Y118" s="220"/>
    </row>
    <row r="119" spans="2:26" ht="40.5" hidden="1">
      <c r="B119" s="219" t="s">
        <v>1973</v>
      </c>
      <c r="C119" s="220" t="s">
        <v>430</v>
      </c>
      <c r="D119" s="220" t="s">
        <v>83</v>
      </c>
      <c r="E119" s="220" t="s">
        <v>313</v>
      </c>
      <c r="F119" s="220" t="s">
        <v>314</v>
      </c>
      <c r="G119" s="220" t="s">
        <v>138</v>
      </c>
      <c r="H119" s="220"/>
      <c r="I119" s="220" t="s">
        <v>226</v>
      </c>
      <c r="J119" s="220" t="s">
        <v>227</v>
      </c>
      <c r="K119" s="221">
        <v>2865.3</v>
      </c>
      <c r="L119" s="221">
        <v>34.700000000000003</v>
      </c>
      <c r="M119" s="221">
        <v>9.66</v>
      </c>
      <c r="N119" s="222">
        <v>84042.06</v>
      </c>
      <c r="O119" s="223">
        <v>84803.87</v>
      </c>
      <c r="P119" s="221">
        <v>5188.75</v>
      </c>
      <c r="Q119" s="239">
        <v>5950.56</v>
      </c>
      <c r="R119" s="222">
        <v>0</v>
      </c>
      <c r="S119" s="224">
        <v>1428.87</v>
      </c>
      <c r="T119" s="221">
        <v>0</v>
      </c>
      <c r="U119" s="221">
        <v>0</v>
      </c>
      <c r="V119" s="226">
        <v>0</v>
      </c>
      <c r="W119" s="224">
        <v>0</v>
      </c>
      <c r="X119" s="227">
        <v>1208000.1500000001</v>
      </c>
      <c r="Y119" s="220"/>
    </row>
    <row r="120" spans="2:26" ht="40.5" hidden="1">
      <c r="B120" s="219" t="s">
        <v>1973</v>
      </c>
      <c r="C120" s="220" t="s">
        <v>431</v>
      </c>
      <c r="D120" s="220" t="s">
        <v>33</v>
      </c>
      <c r="E120" s="220" t="s">
        <v>165</v>
      </c>
      <c r="F120" s="220" t="s">
        <v>166</v>
      </c>
      <c r="G120" s="220" t="s">
        <v>432</v>
      </c>
      <c r="H120" s="220"/>
      <c r="I120" s="220" t="s">
        <v>433</v>
      </c>
      <c r="J120" s="220" t="s">
        <v>434</v>
      </c>
      <c r="K120" s="221">
        <v>2466.5</v>
      </c>
      <c r="L120" s="221">
        <v>324.60000000000002</v>
      </c>
      <c r="M120" s="221">
        <v>10.039999999999999</v>
      </c>
      <c r="N120" s="222">
        <v>84067.92</v>
      </c>
      <c r="O120" s="223">
        <v>70043.02</v>
      </c>
      <c r="P120" s="221">
        <v>18298.709999999992</v>
      </c>
      <c r="Q120" s="239">
        <v>4273.8100000000004</v>
      </c>
      <c r="R120" s="222">
        <v>0</v>
      </c>
      <c r="S120" s="224">
        <v>3234.09</v>
      </c>
      <c r="T120" s="221">
        <v>0</v>
      </c>
      <c r="U120" s="221">
        <v>0</v>
      </c>
      <c r="V120" s="226">
        <v>0</v>
      </c>
      <c r="W120" s="224">
        <v>0</v>
      </c>
      <c r="X120" s="227">
        <v>2627583.7800000003</v>
      </c>
      <c r="Y120" s="220"/>
    </row>
    <row r="121" spans="2:26" ht="40.5" hidden="1">
      <c r="B121" s="219" t="s">
        <v>1973</v>
      </c>
      <c r="C121" s="220" t="s">
        <v>435</v>
      </c>
      <c r="D121" s="220" t="s">
        <v>83</v>
      </c>
      <c r="E121" s="220" t="s">
        <v>183</v>
      </c>
      <c r="F121" s="220" t="s">
        <v>184</v>
      </c>
      <c r="G121" s="220" t="s">
        <v>436</v>
      </c>
      <c r="H121" s="220"/>
      <c r="I121" s="220" t="s">
        <v>226</v>
      </c>
      <c r="J121" s="220" t="s">
        <v>227</v>
      </c>
      <c r="K121" s="221">
        <v>2905.4</v>
      </c>
      <c r="L121" s="221">
        <v>0</v>
      </c>
      <c r="M121" s="221">
        <v>9.66</v>
      </c>
      <c r="N121" s="222">
        <v>84198.57</v>
      </c>
      <c r="O121" s="223">
        <v>81822.559999999998</v>
      </c>
      <c r="P121" s="221">
        <v>11762.710000000006</v>
      </c>
      <c r="Q121" s="239">
        <v>9386.7000000000007</v>
      </c>
      <c r="R121" s="222">
        <v>0</v>
      </c>
      <c r="S121" s="224">
        <v>1390.19</v>
      </c>
      <c r="T121" s="221">
        <v>0</v>
      </c>
      <c r="U121" s="221">
        <v>0</v>
      </c>
      <c r="V121" s="226">
        <v>0</v>
      </c>
      <c r="W121" s="224">
        <v>0</v>
      </c>
      <c r="X121" s="227">
        <v>1174305.21</v>
      </c>
      <c r="Y121" s="220"/>
    </row>
    <row r="122" spans="2:26" ht="40.5" hidden="1">
      <c r="B122" s="219" t="s">
        <v>1973</v>
      </c>
      <c r="C122" s="220" t="s">
        <v>437</v>
      </c>
      <c r="D122" s="220" t="s">
        <v>33</v>
      </c>
      <c r="E122" s="220" t="s">
        <v>305</v>
      </c>
      <c r="F122" s="220" t="s">
        <v>306</v>
      </c>
      <c r="G122" s="220" t="s">
        <v>115</v>
      </c>
      <c r="H122" s="220"/>
      <c r="I122" s="220" t="s">
        <v>195</v>
      </c>
      <c r="J122" s="220" t="s">
        <v>51</v>
      </c>
      <c r="K122" s="221">
        <v>4370.2</v>
      </c>
      <c r="L122" s="221">
        <v>0</v>
      </c>
      <c r="M122" s="221">
        <v>9.66</v>
      </c>
      <c r="N122" s="222">
        <v>126656.28</v>
      </c>
      <c r="O122" s="223">
        <v>127579.14</v>
      </c>
      <c r="P122" s="221">
        <v>3485.9400000000051</v>
      </c>
      <c r="Q122" s="222">
        <v>9075.6</v>
      </c>
      <c r="R122" s="222">
        <v>4666.8</v>
      </c>
      <c r="S122" s="224">
        <v>0</v>
      </c>
      <c r="T122" s="221">
        <v>0</v>
      </c>
      <c r="U122" s="221">
        <v>0</v>
      </c>
      <c r="V122" s="226">
        <v>0</v>
      </c>
      <c r="W122" s="224">
        <v>0</v>
      </c>
      <c r="X122" s="227">
        <v>1561226.73</v>
      </c>
      <c r="Y122" s="220"/>
    </row>
    <row r="123" spans="2:26" ht="60.75" hidden="1">
      <c r="B123" s="219" t="s">
        <v>1973</v>
      </c>
      <c r="C123" s="220" t="s">
        <v>438</v>
      </c>
      <c r="D123" s="220" t="s">
        <v>33</v>
      </c>
      <c r="E123" s="220" t="s">
        <v>439</v>
      </c>
      <c r="F123" s="220" t="s">
        <v>440</v>
      </c>
      <c r="G123" s="220" t="s">
        <v>441</v>
      </c>
      <c r="H123" s="220"/>
      <c r="I123" s="220" t="s">
        <v>174</v>
      </c>
      <c r="J123" s="220" t="s">
        <v>175</v>
      </c>
      <c r="K123" s="221">
        <v>2913.6</v>
      </c>
      <c r="L123" s="221">
        <v>0</v>
      </c>
      <c r="M123" s="221">
        <v>9.66</v>
      </c>
      <c r="N123" s="222">
        <v>84436.2</v>
      </c>
      <c r="O123" s="223">
        <v>96746.240000000005</v>
      </c>
      <c r="P123" s="221">
        <v>-12310.040000000008</v>
      </c>
      <c r="Q123" s="239">
        <v>0</v>
      </c>
      <c r="R123" s="222">
        <v>0</v>
      </c>
      <c r="S123" s="224">
        <v>1724.71</v>
      </c>
      <c r="T123" s="221">
        <v>0</v>
      </c>
      <c r="U123" s="221">
        <v>0</v>
      </c>
      <c r="V123" s="226">
        <v>0</v>
      </c>
      <c r="W123" s="224">
        <v>0</v>
      </c>
      <c r="X123" s="227">
        <v>1449902.34</v>
      </c>
      <c r="Y123" s="220"/>
      <c r="Z123" s="238"/>
    </row>
    <row r="124" spans="2:26" s="245" customFormat="1" ht="40.5" hidden="1">
      <c r="B124" s="219" t="s">
        <v>1973</v>
      </c>
      <c r="C124" s="220" t="s">
        <v>442</v>
      </c>
      <c r="D124" s="220" t="s">
        <v>443</v>
      </c>
      <c r="E124" s="220" t="s">
        <v>444</v>
      </c>
      <c r="F124" s="220" t="s">
        <v>445</v>
      </c>
      <c r="G124" s="220" t="s">
        <v>446</v>
      </c>
      <c r="H124" s="220"/>
      <c r="I124" s="220" t="s">
        <v>447</v>
      </c>
      <c r="J124" s="220" t="s">
        <v>448</v>
      </c>
      <c r="K124" s="221">
        <v>2977.2</v>
      </c>
      <c r="L124" s="221">
        <v>0</v>
      </c>
      <c r="M124" s="221">
        <v>10.039999999999999</v>
      </c>
      <c r="N124" s="222">
        <v>86280.22</v>
      </c>
      <c r="O124" s="223">
        <v>67402.649999999994</v>
      </c>
      <c r="P124" s="221">
        <v>18877.570000000007</v>
      </c>
      <c r="Q124" s="239">
        <v>0</v>
      </c>
      <c r="R124" s="222">
        <v>0</v>
      </c>
      <c r="S124" s="224">
        <v>2894.7</v>
      </c>
      <c r="T124" s="221">
        <v>0</v>
      </c>
      <c r="U124" s="221">
        <v>0</v>
      </c>
      <c r="V124" s="226">
        <v>0</v>
      </c>
      <c r="W124" s="224">
        <v>0</v>
      </c>
      <c r="X124" s="227">
        <v>2359467.9700000002</v>
      </c>
      <c r="Y124" s="220"/>
    </row>
    <row r="125" spans="2:26" ht="40.5" hidden="1">
      <c r="B125" s="219" t="s">
        <v>1973</v>
      </c>
      <c r="C125" s="220" t="s">
        <v>449</v>
      </c>
      <c r="D125" s="220" t="s">
        <v>33</v>
      </c>
      <c r="E125" s="220" t="s">
        <v>450</v>
      </c>
      <c r="F125" s="220" t="s">
        <v>451</v>
      </c>
      <c r="G125" s="220" t="s">
        <v>452</v>
      </c>
      <c r="H125" s="220"/>
      <c r="I125" s="220" t="s">
        <v>195</v>
      </c>
      <c r="J125" s="220" t="s">
        <v>51</v>
      </c>
      <c r="K125" s="221">
        <v>4166.3999999999996</v>
      </c>
      <c r="L125" s="221">
        <v>1079.5999999999999</v>
      </c>
      <c r="M125" s="221">
        <v>9.66</v>
      </c>
      <c r="N125" s="222">
        <v>152029.04</v>
      </c>
      <c r="O125" s="223">
        <v>111555.76</v>
      </c>
      <c r="P125" s="221">
        <v>43783.28</v>
      </c>
      <c r="Q125" s="222">
        <v>3724.3</v>
      </c>
      <c r="R125" s="222">
        <v>414.3</v>
      </c>
      <c r="S125" s="224">
        <v>2150.5100000000002</v>
      </c>
      <c r="T125" s="221">
        <v>0</v>
      </c>
      <c r="U125" s="221">
        <v>0</v>
      </c>
      <c r="V125" s="226">
        <v>0</v>
      </c>
      <c r="W125" s="224">
        <v>0</v>
      </c>
      <c r="X125" s="227">
        <v>1812558.9100000001</v>
      </c>
      <c r="Y125" s="220"/>
    </row>
    <row r="126" spans="2:26" ht="81" hidden="1">
      <c r="B126" s="219" t="s">
        <v>1973</v>
      </c>
      <c r="C126" s="220" t="s">
        <v>453</v>
      </c>
      <c r="D126" s="220" t="s">
        <v>33</v>
      </c>
      <c r="E126" s="220" t="s">
        <v>454</v>
      </c>
      <c r="F126" s="220" t="s">
        <v>455</v>
      </c>
      <c r="G126" s="220" t="s">
        <v>89</v>
      </c>
      <c r="H126" s="220"/>
      <c r="I126" s="220" t="s">
        <v>157</v>
      </c>
      <c r="J126" s="220" t="s">
        <v>158</v>
      </c>
      <c r="K126" s="221">
        <v>2951.1</v>
      </c>
      <c r="L126" s="221">
        <v>0</v>
      </c>
      <c r="M126" s="221">
        <v>9.66</v>
      </c>
      <c r="N126" s="222">
        <v>85522.877999999997</v>
      </c>
      <c r="O126" s="223">
        <v>80898.509999999995</v>
      </c>
      <c r="P126" s="221">
        <v>8197.9180000000051</v>
      </c>
      <c r="Q126" s="239">
        <v>4675.16</v>
      </c>
      <c r="R126" s="222">
        <v>1101.6099999999999</v>
      </c>
      <c r="S126" s="224">
        <v>0</v>
      </c>
      <c r="T126" s="221">
        <v>0</v>
      </c>
      <c r="U126" s="221">
        <v>0</v>
      </c>
      <c r="V126" s="226">
        <v>0</v>
      </c>
      <c r="W126" s="224">
        <v>1600</v>
      </c>
      <c r="X126" s="227">
        <v>467149.12999999995</v>
      </c>
      <c r="Y126" s="220"/>
    </row>
    <row r="127" spans="2:26" ht="60.75" hidden="1">
      <c r="B127" s="219" t="s">
        <v>1973</v>
      </c>
      <c r="C127" s="220" t="s">
        <v>456</v>
      </c>
      <c r="D127" s="220" t="s">
        <v>33</v>
      </c>
      <c r="E127" s="220" t="s">
        <v>41</v>
      </c>
      <c r="F127" s="220" t="s">
        <v>42</v>
      </c>
      <c r="G127" s="220" t="s">
        <v>339</v>
      </c>
      <c r="H127" s="220"/>
      <c r="I127" s="220" t="s">
        <v>1813</v>
      </c>
      <c r="J127" s="220" t="s">
        <v>169</v>
      </c>
      <c r="K127" s="221">
        <v>6138.71</v>
      </c>
      <c r="L127" s="221">
        <v>2573.3000000000002</v>
      </c>
      <c r="M127" s="221">
        <v>9.66</v>
      </c>
      <c r="N127" s="222">
        <v>252474.09</v>
      </c>
      <c r="O127" s="223">
        <v>356572.86</v>
      </c>
      <c r="P127" s="221">
        <v>-108836.82999999999</v>
      </c>
      <c r="Q127" s="239">
        <v>4090.88</v>
      </c>
      <c r="R127" s="222">
        <v>8828.94</v>
      </c>
      <c r="S127" s="224">
        <v>8330.2800000000007</v>
      </c>
      <c r="T127" s="221">
        <v>0</v>
      </c>
      <c r="U127" s="221">
        <v>0</v>
      </c>
      <c r="V127" s="226">
        <v>0</v>
      </c>
      <c r="W127" s="224">
        <v>0</v>
      </c>
      <c r="X127" s="227">
        <v>6903789.9400000013</v>
      </c>
      <c r="Y127" s="241"/>
      <c r="Z127" s="238"/>
    </row>
    <row r="128" spans="2:26" ht="40.5" hidden="1">
      <c r="B128" s="219" t="s">
        <v>1973</v>
      </c>
      <c r="C128" s="220" t="s">
        <v>458</v>
      </c>
      <c r="D128" s="220" t="s">
        <v>83</v>
      </c>
      <c r="E128" s="220" t="s">
        <v>311</v>
      </c>
      <c r="F128" s="220" t="s">
        <v>291</v>
      </c>
      <c r="G128" s="220" t="s">
        <v>459</v>
      </c>
      <c r="H128" s="220"/>
      <c r="I128" s="220" t="s">
        <v>226</v>
      </c>
      <c r="J128" s="220" t="s">
        <v>227</v>
      </c>
      <c r="K128" s="221">
        <v>2721.7</v>
      </c>
      <c r="L128" s="221">
        <v>235.4</v>
      </c>
      <c r="M128" s="221">
        <v>9.66</v>
      </c>
      <c r="N128" s="222">
        <v>85696.65</v>
      </c>
      <c r="O128" s="223">
        <v>84271.27</v>
      </c>
      <c r="P128" s="221">
        <v>8001.4499999999971</v>
      </c>
      <c r="Q128" s="239">
        <v>6576.07</v>
      </c>
      <c r="R128" s="222">
        <v>0</v>
      </c>
      <c r="S128" s="224">
        <v>0</v>
      </c>
      <c r="T128" s="221">
        <v>0</v>
      </c>
      <c r="U128" s="221">
        <v>0</v>
      </c>
      <c r="V128" s="226">
        <v>0</v>
      </c>
      <c r="W128" s="224">
        <v>0</v>
      </c>
      <c r="X128" s="227">
        <v>973674.72000000009</v>
      </c>
      <c r="Y128" s="220"/>
    </row>
    <row r="129" spans="2:26" ht="60.75" hidden="1">
      <c r="B129" s="219" t="s">
        <v>1973</v>
      </c>
      <c r="C129" s="220" t="s">
        <v>460</v>
      </c>
      <c r="D129" s="220" t="s">
        <v>197</v>
      </c>
      <c r="E129" s="220" t="s">
        <v>183</v>
      </c>
      <c r="F129" s="220" t="s">
        <v>184</v>
      </c>
      <c r="G129" s="220" t="s">
        <v>461</v>
      </c>
      <c r="H129" s="220"/>
      <c r="I129" s="220" t="s">
        <v>180</v>
      </c>
      <c r="J129" s="220" t="s">
        <v>181</v>
      </c>
      <c r="K129" s="221">
        <v>4363.6000000000004</v>
      </c>
      <c r="L129" s="221">
        <v>82.8</v>
      </c>
      <c r="M129" s="221">
        <v>9.66</v>
      </c>
      <c r="N129" s="222">
        <v>128856.78</v>
      </c>
      <c r="O129" s="223">
        <v>175538.78</v>
      </c>
      <c r="P129" s="221">
        <v>-28578.25</v>
      </c>
      <c r="Q129" s="239">
        <v>18103.75</v>
      </c>
      <c r="R129" s="222">
        <v>0</v>
      </c>
      <c r="S129" s="224">
        <v>0</v>
      </c>
      <c r="T129" s="221">
        <v>0</v>
      </c>
      <c r="U129" s="221">
        <v>0</v>
      </c>
      <c r="V129" s="226">
        <v>1211822.1000000001</v>
      </c>
      <c r="W129" s="224">
        <v>0</v>
      </c>
      <c r="X129" s="227">
        <v>2996675.27</v>
      </c>
      <c r="Y129" s="220"/>
    </row>
    <row r="130" spans="2:26" ht="40.5" hidden="1">
      <c r="B130" s="219" t="s">
        <v>1973</v>
      </c>
      <c r="C130" s="220" t="s">
        <v>462</v>
      </c>
      <c r="D130" s="220" t="s">
        <v>83</v>
      </c>
      <c r="E130" s="220" t="s">
        <v>463</v>
      </c>
      <c r="F130" s="220" t="s">
        <v>464</v>
      </c>
      <c r="G130" s="220" t="s">
        <v>465</v>
      </c>
      <c r="H130" s="220"/>
      <c r="I130" s="220" t="s">
        <v>116</v>
      </c>
      <c r="J130" s="220" t="s">
        <v>117</v>
      </c>
      <c r="K130" s="221">
        <v>2458.9</v>
      </c>
      <c r="L130" s="221">
        <v>510.9</v>
      </c>
      <c r="M130" s="221">
        <v>9.66</v>
      </c>
      <c r="N130" s="222">
        <v>86064.69</v>
      </c>
      <c r="O130" s="223">
        <v>108633.57</v>
      </c>
      <c r="P130" s="221">
        <v>-22568.880000000005</v>
      </c>
      <c r="Q130" s="239">
        <v>0</v>
      </c>
      <c r="R130" s="222">
        <v>0</v>
      </c>
      <c r="S130" s="224">
        <v>2983.93</v>
      </c>
      <c r="T130" s="221">
        <v>0</v>
      </c>
      <c r="U130" s="221">
        <v>0</v>
      </c>
      <c r="V130" s="226">
        <v>0</v>
      </c>
      <c r="W130" s="224">
        <v>0</v>
      </c>
      <c r="X130" s="227">
        <v>2492429.16</v>
      </c>
      <c r="Y130" s="220"/>
    </row>
    <row r="131" spans="2:26" ht="40.5" hidden="1">
      <c r="B131" s="219" t="s">
        <v>1973</v>
      </c>
      <c r="C131" s="220" t="s">
        <v>466</v>
      </c>
      <c r="D131" s="220" t="s">
        <v>33</v>
      </c>
      <c r="E131" s="220" t="s">
        <v>467</v>
      </c>
      <c r="F131" s="220" t="s">
        <v>468</v>
      </c>
      <c r="G131" s="220" t="s">
        <v>469</v>
      </c>
      <c r="H131" s="220"/>
      <c r="I131" s="220" t="s">
        <v>195</v>
      </c>
      <c r="J131" s="220" t="s">
        <v>51</v>
      </c>
      <c r="K131" s="221">
        <v>6063.8</v>
      </c>
      <c r="L131" s="221">
        <v>1466.6</v>
      </c>
      <c r="M131" s="221">
        <v>9.66</v>
      </c>
      <c r="N131" s="222">
        <v>218230.92</v>
      </c>
      <c r="O131" s="223">
        <v>229152.92</v>
      </c>
      <c r="P131" s="221">
        <v>-6506.7299999999905</v>
      </c>
      <c r="Q131" s="222">
        <v>5341.01</v>
      </c>
      <c r="R131" s="222">
        <v>925.74</v>
      </c>
      <c r="S131" s="224">
        <v>0</v>
      </c>
      <c r="T131" s="221">
        <v>0</v>
      </c>
      <c r="U131" s="221">
        <v>0</v>
      </c>
      <c r="V131" s="226">
        <v>0</v>
      </c>
      <c r="W131" s="224">
        <v>0</v>
      </c>
      <c r="X131" s="227">
        <v>6644567.1199999992</v>
      </c>
      <c r="Y131" s="220"/>
      <c r="Z131" s="238"/>
    </row>
    <row r="132" spans="2:26" ht="40.5" hidden="1">
      <c r="B132" s="219" t="s">
        <v>1973</v>
      </c>
      <c r="C132" s="220" t="s">
        <v>470</v>
      </c>
      <c r="D132" s="220" t="s">
        <v>33</v>
      </c>
      <c r="E132" s="220" t="s">
        <v>471</v>
      </c>
      <c r="F132" s="220" t="s">
        <v>472</v>
      </c>
      <c r="G132" s="220" t="s">
        <v>218</v>
      </c>
      <c r="H132" s="220"/>
      <c r="I132" s="220" t="s">
        <v>345</v>
      </c>
      <c r="J132" s="220" t="s">
        <v>346</v>
      </c>
      <c r="K132" s="221">
        <v>2327.1</v>
      </c>
      <c r="L132" s="221">
        <v>548.9</v>
      </c>
      <c r="M132" s="221">
        <v>10.039999999999999</v>
      </c>
      <c r="N132" s="222">
        <v>86624.94</v>
      </c>
      <c r="O132" s="223">
        <v>108696.5</v>
      </c>
      <c r="P132" s="221">
        <v>-22438.43</v>
      </c>
      <c r="Q132" s="239">
        <v>3335.92</v>
      </c>
      <c r="R132" s="222">
        <v>3702.79</v>
      </c>
      <c r="S132" s="224">
        <v>1718.0700000000002</v>
      </c>
      <c r="T132" s="221">
        <v>0</v>
      </c>
      <c r="U132" s="221">
        <v>0</v>
      </c>
      <c r="V132" s="226">
        <v>0</v>
      </c>
      <c r="W132" s="224">
        <v>781.12</v>
      </c>
      <c r="X132" s="227">
        <v>1455530.3399999996</v>
      </c>
      <c r="Y132" s="220"/>
      <c r="Z132" s="238"/>
    </row>
    <row r="133" spans="2:26" ht="40.5" hidden="1">
      <c r="B133" s="219" t="s">
        <v>1973</v>
      </c>
      <c r="C133" s="220" t="s">
        <v>473</v>
      </c>
      <c r="D133" s="220" t="s">
        <v>33</v>
      </c>
      <c r="E133" s="220" t="s">
        <v>474</v>
      </c>
      <c r="F133" s="220" t="s">
        <v>475</v>
      </c>
      <c r="G133" s="220" t="s">
        <v>213</v>
      </c>
      <c r="H133" s="220"/>
      <c r="I133" s="220" t="s">
        <v>195</v>
      </c>
      <c r="J133" s="220" t="s">
        <v>51</v>
      </c>
      <c r="K133" s="221">
        <v>22480.7</v>
      </c>
      <c r="L133" s="221">
        <v>1802.4</v>
      </c>
      <c r="M133" s="221">
        <v>10.039999999999999</v>
      </c>
      <c r="N133" s="222">
        <v>731424.47</v>
      </c>
      <c r="O133" s="223">
        <v>762247.96</v>
      </c>
      <c r="P133" s="221">
        <v>24097.769999999957</v>
      </c>
      <c r="Q133" s="222">
        <v>55839.32</v>
      </c>
      <c r="R133" s="222">
        <v>918.06</v>
      </c>
      <c r="S133" s="224">
        <v>11157.72</v>
      </c>
      <c r="T133" s="221">
        <v>0</v>
      </c>
      <c r="U133" s="221">
        <v>0</v>
      </c>
      <c r="V133" s="226">
        <v>0</v>
      </c>
      <c r="W133" s="224">
        <v>0</v>
      </c>
      <c r="X133" s="227">
        <v>9521073.3200000003</v>
      </c>
      <c r="Y133" s="220"/>
    </row>
    <row r="134" spans="2:26" ht="81" hidden="1">
      <c r="B134" s="219" t="s">
        <v>1973</v>
      </c>
      <c r="C134" s="220" t="s">
        <v>476</v>
      </c>
      <c r="D134" s="220" t="s">
        <v>33</v>
      </c>
      <c r="E134" s="220" t="s">
        <v>454</v>
      </c>
      <c r="F134" s="220" t="s">
        <v>455</v>
      </c>
      <c r="G134" s="220" t="s">
        <v>270</v>
      </c>
      <c r="H134" s="220"/>
      <c r="I134" s="220" t="s">
        <v>157</v>
      </c>
      <c r="J134" s="220" t="s">
        <v>158</v>
      </c>
      <c r="K134" s="221">
        <v>3015.6</v>
      </c>
      <c r="L134" s="221">
        <v>0</v>
      </c>
      <c r="M134" s="221">
        <v>9.66</v>
      </c>
      <c r="N134" s="222">
        <v>87392.088000000003</v>
      </c>
      <c r="O134" s="223">
        <v>79120.960000000006</v>
      </c>
      <c r="P134" s="221">
        <v>10053.627999999997</v>
      </c>
      <c r="Q134" s="239">
        <v>2618</v>
      </c>
      <c r="R134" s="222">
        <v>835.5</v>
      </c>
      <c r="S134" s="224">
        <v>0</v>
      </c>
      <c r="T134" s="221">
        <v>0</v>
      </c>
      <c r="U134" s="221">
        <v>0</v>
      </c>
      <c r="V134" s="226">
        <v>0</v>
      </c>
      <c r="W134" s="224">
        <v>0</v>
      </c>
      <c r="X134" s="227">
        <v>524587.22999999986</v>
      </c>
      <c r="Y134" s="220"/>
      <c r="Z134" s="238"/>
    </row>
    <row r="135" spans="2:26" ht="40.5" hidden="1">
      <c r="B135" s="219" t="s">
        <v>1973</v>
      </c>
      <c r="C135" s="220" t="s">
        <v>477</v>
      </c>
      <c r="D135" s="220" t="s">
        <v>83</v>
      </c>
      <c r="E135" s="220" t="s">
        <v>263</v>
      </c>
      <c r="F135" s="220" t="s">
        <v>264</v>
      </c>
      <c r="G135" s="220" t="s">
        <v>135</v>
      </c>
      <c r="H135" s="220"/>
      <c r="I135" s="242" t="s">
        <v>226</v>
      </c>
      <c r="J135" s="242" t="s">
        <v>227</v>
      </c>
      <c r="K135" s="243">
        <v>3018.4</v>
      </c>
      <c r="L135" s="243">
        <v>0</v>
      </c>
      <c r="M135" s="243">
        <v>9.66</v>
      </c>
      <c r="N135" s="239">
        <v>87473.1</v>
      </c>
      <c r="O135" s="223">
        <v>90617.47</v>
      </c>
      <c r="P135" s="221">
        <v>-508.59999999999127</v>
      </c>
      <c r="Q135" s="239">
        <v>2635.77</v>
      </c>
      <c r="R135" s="222">
        <v>0</v>
      </c>
      <c r="S135" s="224">
        <v>0</v>
      </c>
      <c r="T135" s="221">
        <v>0</v>
      </c>
      <c r="U135" s="221">
        <v>0</v>
      </c>
      <c r="V135" s="226">
        <v>0</v>
      </c>
      <c r="W135" s="224">
        <v>0</v>
      </c>
      <c r="X135" s="227">
        <v>765305.17</v>
      </c>
      <c r="Y135" s="220"/>
    </row>
    <row r="136" spans="2:26" ht="40.5" hidden="1">
      <c r="B136" s="219" t="s">
        <v>1973</v>
      </c>
      <c r="C136" s="220" t="s">
        <v>478</v>
      </c>
      <c r="D136" s="220" t="s">
        <v>83</v>
      </c>
      <c r="E136" s="220" t="s">
        <v>311</v>
      </c>
      <c r="F136" s="220" t="s">
        <v>291</v>
      </c>
      <c r="G136" s="220" t="s">
        <v>105</v>
      </c>
      <c r="H136" s="220"/>
      <c r="I136" s="220" t="s">
        <v>226</v>
      </c>
      <c r="J136" s="220" t="s">
        <v>227</v>
      </c>
      <c r="K136" s="221">
        <v>2709.2</v>
      </c>
      <c r="L136" s="221">
        <v>317.89999999999998</v>
      </c>
      <c r="M136" s="221">
        <v>9.66</v>
      </c>
      <c r="N136" s="222">
        <v>87725.37</v>
      </c>
      <c r="O136" s="223">
        <v>92651.57</v>
      </c>
      <c r="P136" s="221">
        <v>704.45999999999185</v>
      </c>
      <c r="Q136" s="239">
        <v>5630.66</v>
      </c>
      <c r="R136" s="222">
        <v>0</v>
      </c>
      <c r="S136" s="224">
        <v>0</v>
      </c>
      <c r="T136" s="221">
        <v>0</v>
      </c>
      <c r="U136" s="221">
        <v>0</v>
      </c>
      <c r="V136" s="226">
        <v>0</v>
      </c>
      <c r="W136" s="224">
        <v>0</v>
      </c>
      <c r="X136" s="227">
        <v>872181.48</v>
      </c>
      <c r="Y136" s="220"/>
    </row>
    <row r="137" spans="2:26" ht="40.5" hidden="1">
      <c r="B137" s="219" t="s">
        <v>1973</v>
      </c>
      <c r="C137" s="220" t="s">
        <v>479</v>
      </c>
      <c r="D137" s="220" t="s">
        <v>66</v>
      </c>
      <c r="E137" s="220" t="s">
        <v>311</v>
      </c>
      <c r="F137" s="220" t="s">
        <v>480</v>
      </c>
      <c r="G137" s="220" t="s">
        <v>459</v>
      </c>
      <c r="H137" s="220"/>
      <c r="I137" s="220" t="s">
        <v>143</v>
      </c>
      <c r="J137" s="220" t="s">
        <v>71</v>
      </c>
      <c r="K137" s="221">
        <v>3041.1</v>
      </c>
      <c r="L137" s="221">
        <v>0</v>
      </c>
      <c r="M137" s="221">
        <v>9.66</v>
      </c>
      <c r="N137" s="222">
        <v>88131.03</v>
      </c>
      <c r="O137" s="223">
        <v>76257.430000000008</v>
      </c>
      <c r="P137" s="221">
        <v>12813.409999999996</v>
      </c>
      <c r="Q137" s="239">
        <v>965.1</v>
      </c>
      <c r="R137" s="222">
        <v>25.29</v>
      </c>
      <c r="S137" s="224">
        <v>2323.3200000000002</v>
      </c>
      <c r="T137" s="221">
        <v>0</v>
      </c>
      <c r="U137" s="221">
        <v>0</v>
      </c>
      <c r="V137" s="226">
        <v>0</v>
      </c>
      <c r="W137" s="224">
        <v>345.83</v>
      </c>
      <c r="X137" s="227">
        <v>1911954.6600000001</v>
      </c>
      <c r="Y137" s="220"/>
    </row>
    <row r="138" spans="2:26" ht="101.25" hidden="1">
      <c r="B138" s="219" t="s">
        <v>1973</v>
      </c>
      <c r="C138" s="220" t="s">
        <v>481</v>
      </c>
      <c r="D138" s="220" t="s">
        <v>33</v>
      </c>
      <c r="E138" s="220" t="s">
        <v>482</v>
      </c>
      <c r="F138" s="220" t="s">
        <v>483</v>
      </c>
      <c r="G138" s="220" t="s">
        <v>484</v>
      </c>
      <c r="H138" s="220"/>
      <c r="I138" s="220" t="s">
        <v>485</v>
      </c>
      <c r="J138" s="220" t="s">
        <v>486</v>
      </c>
      <c r="K138" s="221">
        <v>2265</v>
      </c>
      <c r="L138" s="221">
        <v>785.2</v>
      </c>
      <c r="M138" s="221">
        <v>9.66</v>
      </c>
      <c r="N138" s="222">
        <v>88542.6</v>
      </c>
      <c r="O138" s="223">
        <v>87357.67</v>
      </c>
      <c r="P138" s="221">
        <v>5011.7000000000007</v>
      </c>
      <c r="Q138" s="239">
        <v>3840.43</v>
      </c>
      <c r="R138" s="222">
        <v>13.66</v>
      </c>
      <c r="S138" s="224">
        <v>0</v>
      </c>
      <c r="T138" s="221">
        <v>0</v>
      </c>
      <c r="U138" s="221">
        <v>0</v>
      </c>
      <c r="V138" s="226">
        <v>0</v>
      </c>
      <c r="W138" s="224">
        <v>0</v>
      </c>
      <c r="X138" s="227">
        <v>2755500.8400000003</v>
      </c>
      <c r="Y138" s="220"/>
    </row>
    <row r="139" spans="2:26" ht="40.5" hidden="1">
      <c r="B139" s="219" t="s">
        <v>1973</v>
      </c>
      <c r="C139" s="220" t="s">
        <v>487</v>
      </c>
      <c r="D139" s="220" t="s">
        <v>33</v>
      </c>
      <c r="E139" s="220" t="s">
        <v>488</v>
      </c>
      <c r="F139" s="220" t="s">
        <v>489</v>
      </c>
      <c r="G139" s="220" t="s">
        <v>490</v>
      </c>
      <c r="H139" s="220"/>
      <c r="I139" s="220" t="s">
        <v>491</v>
      </c>
      <c r="J139" s="220" t="s">
        <v>492</v>
      </c>
      <c r="K139" s="221">
        <v>2626.8</v>
      </c>
      <c r="L139" s="221">
        <v>323.89999999999998</v>
      </c>
      <c r="M139" s="221">
        <v>10.039999999999999</v>
      </c>
      <c r="N139" s="222">
        <v>88875.06</v>
      </c>
      <c r="O139" s="223">
        <v>117110.21</v>
      </c>
      <c r="P139" s="221">
        <v>-25633.380000000016</v>
      </c>
      <c r="Q139" s="222">
        <v>7151.68</v>
      </c>
      <c r="R139" s="222">
        <v>4549.91</v>
      </c>
      <c r="S139" s="224">
        <v>3066.62</v>
      </c>
      <c r="T139" s="221">
        <v>0</v>
      </c>
      <c r="U139" s="221">
        <v>0</v>
      </c>
      <c r="V139" s="226">
        <v>0</v>
      </c>
      <c r="W139" s="224">
        <v>0</v>
      </c>
      <c r="X139" s="227">
        <v>2520370.0700000003</v>
      </c>
      <c r="Y139" s="220"/>
    </row>
    <row r="140" spans="2:26" ht="40.5" hidden="1">
      <c r="B140" s="219" t="s">
        <v>1973</v>
      </c>
      <c r="C140" s="220" t="s">
        <v>493</v>
      </c>
      <c r="D140" s="220" t="s">
        <v>83</v>
      </c>
      <c r="E140" s="220" t="s">
        <v>41</v>
      </c>
      <c r="F140" s="220" t="s">
        <v>212</v>
      </c>
      <c r="G140" s="220" t="s">
        <v>494</v>
      </c>
      <c r="H140" s="220"/>
      <c r="I140" s="220" t="s">
        <v>214</v>
      </c>
      <c r="J140" s="220" t="s">
        <v>87</v>
      </c>
      <c r="K140" s="221">
        <v>3093.8</v>
      </c>
      <c r="L140" s="221">
        <v>0</v>
      </c>
      <c r="M140" s="221">
        <v>9.66</v>
      </c>
      <c r="N140" s="222">
        <v>89658.32</v>
      </c>
      <c r="O140" s="223">
        <v>86032.88</v>
      </c>
      <c r="P140" s="221">
        <v>13653.180000000008</v>
      </c>
      <c r="Q140" s="222">
        <v>10077.879999999999</v>
      </c>
      <c r="R140" s="222">
        <v>50.14</v>
      </c>
      <c r="S140" s="224">
        <v>1894.22</v>
      </c>
      <c r="T140" s="221">
        <v>0</v>
      </c>
      <c r="U140" s="221">
        <v>0</v>
      </c>
      <c r="V140" s="226">
        <v>0</v>
      </c>
      <c r="W140" s="224">
        <v>0</v>
      </c>
      <c r="X140" s="227">
        <v>1578401.9999999998</v>
      </c>
      <c r="Y140" s="220"/>
      <c r="Z140" s="238"/>
    </row>
    <row r="141" spans="2:26" ht="40.5" hidden="1">
      <c r="B141" s="219" t="s">
        <v>1973</v>
      </c>
      <c r="C141" s="220" t="s">
        <v>495</v>
      </c>
      <c r="D141" s="220" t="s">
        <v>83</v>
      </c>
      <c r="E141" s="220" t="s">
        <v>84</v>
      </c>
      <c r="F141" s="220" t="s">
        <v>85</v>
      </c>
      <c r="G141" s="220" t="s">
        <v>128</v>
      </c>
      <c r="H141" s="220"/>
      <c r="I141" s="242" t="s">
        <v>214</v>
      </c>
      <c r="J141" s="220" t="s">
        <v>87</v>
      </c>
      <c r="K141" s="221">
        <v>3124.4</v>
      </c>
      <c r="L141" s="221">
        <v>0</v>
      </c>
      <c r="M141" s="221">
        <v>9.66</v>
      </c>
      <c r="N141" s="222">
        <v>90945.11</v>
      </c>
      <c r="O141" s="223">
        <v>89898.880000000005</v>
      </c>
      <c r="P141" s="221">
        <v>8502.32</v>
      </c>
      <c r="Q141" s="222">
        <v>8440.02</v>
      </c>
      <c r="R141" s="222">
        <v>983.93</v>
      </c>
      <c r="S141" s="224">
        <v>2202.12</v>
      </c>
      <c r="T141" s="221">
        <v>0</v>
      </c>
      <c r="U141" s="221">
        <v>0</v>
      </c>
      <c r="V141" s="226">
        <v>0</v>
      </c>
      <c r="W141" s="224">
        <v>0</v>
      </c>
      <c r="X141" s="227">
        <v>1829339.1599999997</v>
      </c>
      <c r="Y141" s="241"/>
    </row>
    <row r="142" spans="2:26" ht="60.75" hidden="1">
      <c r="B142" s="219" t="s">
        <v>1973</v>
      </c>
      <c r="C142" s="220" t="s">
        <v>496</v>
      </c>
      <c r="D142" s="220" t="s">
        <v>83</v>
      </c>
      <c r="E142" s="220" t="s">
        <v>165</v>
      </c>
      <c r="F142" s="220" t="s">
        <v>199</v>
      </c>
      <c r="G142" s="220" t="s">
        <v>498</v>
      </c>
      <c r="H142" s="220"/>
      <c r="I142" s="220" t="s">
        <v>180</v>
      </c>
      <c r="J142" s="220" t="s">
        <v>181</v>
      </c>
      <c r="K142" s="221">
        <v>2764.9</v>
      </c>
      <c r="L142" s="221">
        <v>369.4</v>
      </c>
      <c r="M142" s="221">
        <v>9.66</v>
      </c>
      <c r="N142" s="222">
        <v>90814.5</v>
      </c>
      <c r="O142" s="223">
        <v>93610.4</v>
      </c>
      <c r="P142" s="221">
        <v>-13.899999999994179</v>
      </c>
      <c r="Q142" s="222">
        <v>2782</v>
      </c>
      <c r="R142" s="222">
        <v>0</v>
      </c>
      <c r="S142" s="224">
        <v>1631.3</v>
      </c>
      <c r="T142" s="221">
        <v>0</v>
      </c>
      <c r="U142" s="221">
        <v>0</v>
      </c>
      <c r="V142" s="226">
        <v>0</v>
      </c>
      <c r="W142" s="224">
        <v>0</v>
      </c>
      <c r="X142" s="227">
        <v>1377724.2299999997</v>
      </c>
      <c r="Y142" s="220"/>
    </row>
    <row r="143" spans="2:26" ht="60.75" hidden="1">
      <c r="B143" s="219" t="s">
        <v>1973</v>
      </c>
      <c r="C143" s="220" t="s">
        <v>499</v>
      </c>
      <c r="D143" s="220" t="s">
        <v>83</v>
      </c>
      <c r="E143" s="220" t="s">
        <v>183</v>
      </c>
      <c r="F143" s="220" t="s">
        <v>184</v>
      </c>
      <c r="G143" s="220" t="s">
        <v>500</v>
      </c>
      <c r="H143" s="220"/>
      <c r="I143" s="220" t="s">
        <v>180</v>
      </c>
      <c r="J143" s="220" t="s">
        <v>181</v>
      </c>
      <c r="K143" s="221">
        <v>3035.8</v>
      </c>
      <c r="L143" s="221">
        <v>99</v>
      </c>
      <c r="M143" s="221">
        <v>9.66</v>
      </c>
      <c r="N143" s="222">
        <v>90846.48</v>
      </c>
      <c r="O143" s="223">
        <v>84454.82</v>
      </c>
      <c r="P143" s="221">
        <v>17191.209999999992</v>
      </c>
      <c r="Q143" s="222">
        <v>10799.55</v>
      </c>
      <c r="R143" s="222">
        <v>0</v>
      </c>
      <c r="S143" s="224"/>
      <c r="T143" s="221">
        <v>0</v>
      </c>
      <c r="U143" s="221">
        <v>0</v>
      </c>
      <c r="V143" s="226">
        <v>1845729.1</v>
      </c>
      <c r="W143" s="224">
        <v>0</v>
      </c>
      <c r="X143" s="227">
        <v>171470.07000000053</v>
      </c>
      <c r="Y143" s="220"/>
    </row>
    <row r="144" spans="2:26" ht="40.5" hidden="1">
      <c r="B144" s="219" t="s">
        <v>1973</v>
      </c>
      <c r="C144" s="220" t="s">
        <v>501</v>
      </c>
      <c r="D144" s="220" t="s">
        <v>83</v>
      </c>
      <c r="E144" s="220" t="s">
        <v>183</v>
      </c>
      <c r="F144" s="220" t="s">
        <v>184</v>
      </c>
      <c r="G144" s="220" t="s">
        <v>502</v>
      </c>
      <c r="H144" s="220"/>
      <c r="I144" s="220" t="s">
        <v>226</v>
      </c>
      <c r="J144" s="220" t="s">
        <v>227</v>
      </c>
      <c r="K144" s="221">
        <v>2949.3</v>
      </c>
      <c r="L144" s="221">
        <v>187.3</v>
      </c>
      <c r="M144" s="221">
        <v>9.66</v>
      </c>
      <c r="N144" s="222">
        <v>90898.74</v>
      </c>
      <c r="O144" s="223">
        <v>87816.84</v>
      </c>
      <c r="P144" s="221">
        <v>7129.1600000000035</v>
      </c>
      <c r="Q144" s="222">
        <v>4047.26</v>
      </c>
      <c r="R144" s="222">
        <v>0</v>
      </c>
      <c r="S144" s="224">
        <v>0</v>
      </c>
      <c r="T144" s="221">
        <v>0</v>
      </c>
      <c r="U144" s="221">
        <v>0</v>
      </c>
      <c r="V144" s="226">
        <v>310465.65000000002</v>
      </c>
      <c r="W144" s="224">
        <v>0</v>
      </c>
      <c r="X144" s="227">
        <v>790094.27999999991</v>
      </c>
      <c r="Y144" s="220"/>
    </row>
    <row r="145" spans="2:25" ht="60.75" hidden="1">
      <c r="B145" s="219" t="s">
        <v>1973</v>
      </c>
      <c r="C145" s="220" t="s">
        <v>503</v>
      </c>
      <c r="D145" s="220" t="s">
        <v>83</v>
      </c>
      <c r="E145" s="220" t="s">
        <v>385</v>
      </c>
      <c r="F145" s="220" t="s">
        <v>224</v>
      </c>
      <c r="G145" s="220" t="s">
        <v>504</v>
      </c>
      <c r="H145" s="220"/>
      <c r="I145" s="220" t="s">
        <v>180</v>
      </c>
      <c r="J145" s="220" t="s">
        <v>181</v>
      </c>
      <c r="K145" s="221">
        <v>2963.1</v>
      </c>
      <c r="L145" s="221">
        <v>182.7</v>
      </c>
      <c r="M145" s="221">
        <v>9.66</v>
      </c>
      <c r="N145" s="222">
        <v>91165.23</v>
      </c>
      <c r="O145" s="223">
        <v>91833.5</v>
      </c>
      <c r="P145" s="221">
        <v>2324.8399999999965</v>
      </c>
      <c r="Q145" s="222">
        <v>2993.11</v>
      </c>
      <c r="R145" s="222">
        <v>0</v>
      </c>
      <c r="S145" s="224">
        <v>3113.33</v>
      </c>
      <c r="T145" s="221">
        <v>0</v>
      </c>
      <c r="U145" s="221">
        <v>0</v>
      </c>
      <c r="V145" s="226">
        <v>0</v>
      </c>
      <c r="W145" s="224">
        <v>0</v>
      </c>
      <c r="X145" s="227">
        <v>2554057.7800000003</v>
      </c>
      <c r="Y145" s="220"/>
    </row>
    <row r="146" spans="2:25" ht="60.75" hidden="1">
      <c r="B146" s="219" t="s">
        <v>1973</v>
      </c>
      <c r="C146" s="220" t="s">
        <v>505</v>
      </c>
      <c r="D146" s="220" t="s">
        <v>83</v>
      </c>
      <c r="E146" s="220" t="s">
        <v>267</v>
      </c>
      <c r="F146" s="220" t="s">
        <v>268</v>
      </c>
      <c r="G146" s="220" t="s">
        <v>75</v>
      </c>
      <c r="H146" s="220"/>
      <c r="I146" s="242" t="s">
        <v>272</v>
      </c>
      <c r="J146" s="242" t="s">
        <v>273</v>
      </c>
      <c r="K146" s="243">
        <v>3148.2</v>
      </c>
      <c r="L146" s="243">
        <v>0</v>
      </c>
      <c r="M146" s="243">
        <v>9.66</v>
      </c>
      <c r="N146" s="239">
        <v>91234.89</v>
      </c>
      <c r="O146" s="223">
        <v>90901.69</v>
      </c>
      <c r="P146" s="221">
        <v>327.73999999999523</v>
      </c>
      <c r="Q146" s="222">
        <v>1249.42</v>
      </c>
      <c r="R146" s="222">
        <v>1254.8800000000001</v>
      </c>
      <c r="S146" s="246">
        <v>2331.91</v>
      </c>
      <c r="T146" s="221">
        <v>0</v>
      </c>
      <c r="U146" s="221">
        <v>0</v>
      </c>
      <c r="V146" s="226">
        <v>0</v>
      </c>
      <c r="W146" s="224">
        <v>0</v>
      </c>
      <c r="X146" s="227">
        <v>1932907.8400000003</v>
      </c>
      <c r="Y146" s="220"/>
    </row>
    <row r="147" spans="2:25" ht="40.5" hidden="1">
      <c r="B147" s="219" t="s">
        <v>1973</v>
      </c>
      <c r="C147" s="220" t="s">
        <v>506</v>
      </c>
      <c r="D147" s="220" t="s">
        <v>83</v>
      </c>
      <c r="E147" s="220" t="s">
        <v>41</v>
      </c>
      <c r="F147" s="220" t="s">
        <v>212</v>
      </c>
      <c r="G147" s="220" t="s">
        <v>507</v>
      </c>
      <c r="H147" s="220"/>
      <c r="I147" s="220" t="s">
        <v>214</v>
      </c>
      <c r="J147" s="220" t="s">
        <v>87</v>
      </c>
      <c r="K147" s="221">
        <v>3164.9</v>
      </c>
      <c r="L147" s="221">
        <v>0</v>
      </c>
      <c r="M147" s="221">
        <v>9.66</v>
      </c>
      <c r="N147" s="222">
        <v>91718.8</v>
      </c>
      <c r="O147" s="223">
        <v>92687.24</v>
      </c>
      <c r="P147" s="221">
        <v>6495.4399999999969</v>
      </c>
      <c r="Q147" s="222">
        <v>7567.14</v>
      </c>
      <c r="R147" s="222">
        <v>103.26</v>
      </c>
      <c r="S147" s="224">
        <v>1479.02</v>
      </c>
      <c r="T147" s="221">
        <v>0</v>
      </c>
      <c r="U147" s="221">
        <v>0</v>
      </c>
      <c r="V147" s="226">
        <v>0</v>
      </c>
      <c r="W147" s="224">
        <v>0</v>
      </c>
      <c r="X147" s="227">
        <v>1254041.96</v>
      </c>
      <c r="Y147" s="220"/>
    </row>
    <row r="148" spans="2:25" ht="60.75" hidden="1">
      <c r="B148" s="219" t="s">
        <v>1973</v>
      </c>
      <c r="C148" s="220" t="s">
        <v>508</v>
      </c>
      <c r="D148" s="220" t="s">
        <v>33</v>
      </c>
      <c r="E148" s="220" t="s">
        <v>308</v>
      </c>
      <c r="F148" s="220" t="s">
        <v>309</v>
      </c>
      <c r="G148" s="220" t="s">
        <v>89</v>
      </c>
      <c r="H148" s="220"/>
      <c r="I148" s="220" t="s">
        <v>1987</v>
      </c>
      <c r="J148" s="220" t="s">
        <v>239</v>
      </c>
      <c r="K148" s="221">
        <v>2109.9</v>
      </c>
      <c r="L148" s="221">
        <v>938.1</v>
      </c>
      <c r="M148" s="221">
        <v>9.66</v>
      </c>
      <c r="N148" s="222">
        <v>91701.2</v>
      </c>
      <c r="O148" s="223">
        <v>58468.37</v>
      </c>
      <c r="P148" s="221">
        <v>31745.809999999998</v>
      </c>
      <c r="Q148" s="222">
        <v>288.77</v>
      </c>
      <c r="R148" s="222">
        <v>1775.79</v>
      </c>
      <c r="S148" s="224">
        <v>3023.86</v>
      </c>
      <c r="T148" s="221">
        <v>0</v>
      </c>
      <c r="U148" s="221">
        <v>0</v>
      </c>
      <c r="V148" s="226">
        <v>0</v>
      </c>
      <c r="W148" s="224">
        <v>0</v>
      </c>
      <c r="X148" s="227">
        <v>2457818.2000000002</v>
      </c>
      <c r="Y148" s="220"/>
    </row>
    <row r="149" spans="2:25" ht="40.5" hidden="1">
      <c r="B149" s="219" t="s">
        <v>1973</v>
      </c>
      <c r="C149" s="220" t="s">
        <v>509</v>
      </c>
      <c r="D149" s="220" t="s">
        <v>33</v>
      </c>
      <c r="E149" s="220" t="s">
        <v>510</v>
      </c>
      <c r="F149" s="220" t="s">
        <v>511</v>
      </c>
      <c r="G149" s="220" t="s">
        <v>89</v>
      </c>
      <c r="H149" s="220"/>
      <c r="I149" s="220" t="s">
        <v>195</v>
      </c>
      <c r="J149" s="220" t="s">
        <v>51</v>
      </c>
      <c r="K149" s="221">
        <v>1601.6</v>
      </c>
      <c r="L149" s="221">
        <v>0</v>
      </c>
      <c r="M149" s="221">
        <v>9.66</v>
      </c>
      <c r="N149" s="222">
        <v>46414.38</v>
      </c>
      <c r="O149" s="223">
        <v>40509.079999999994</v>
      </c>
      <c r="P149" s="221">
        <v>6980.8799999999992</v>
      </c>
      <c r="Q149" s="222">
        <v>1135.3399999999999</v>
      </c>
      <c r="R149" s="222">
        <v>59.76</v>
      </c>
      <c r="S149" s="224">
        <v>0</v>
      </c>
      <c r="T149" s="221">
        <v>0</v>
      </c>
      <c r="U149" s="221">
        <v>0</v>
      </c>
      <c r="V149" s="226">
        <v>0</v>
      </c>
      <c r="W149" s="224">
        <v>1129</v>
      </c>
      <c r="X149" s="227">
        <v>764928.59</v>
      </c>
      <c r="Y149" s="220"/>
    </row>
    <row r="150" spans="2:25" ht="40.5" hidden="1">
      <c r="B150" s="219" t="s">
        <v>1973</v>
      </c>
      <c r="C150" s="220" t="s">
        <v>512</v>
      </c>
      <c r="D150" s="220" t="s">
        <v>33</v>
      </c>
      <c r="E150" s="220" t="s">
        <v>41</v>
      </c>
      <c r="F150" s="220" t="s">
        <v>42</v>
      </c>
      <c r="G150" s="220" t="s">
        <v>167</v>
      </c>
      <c r="H150" s="220"/>
      <c r="I150" s="220" t="s">
        <v>195</v>
      </c>
      <c r="J150" s="220" t="s">
        <v>51</v>
      </c>
      <c r="K150" s="221">
        <v>1580.7</v>
      </c>
      <c r="L150" s="221">
        <v>1063</v>
      </c>
      <c r="M150" s="221">
        <v>9.66</v>
      </c>
      <c r="N150" s="222">
        <v>76614.39</v>
      </c>
      <c r="O150" s="223">
        <v>57612.24</v>
      </c>
      <c r="P150" s="221">
        <v>21160.460000000006</v>
      </c>
      <c r="Q150" s="222">
        <v>2191.6</v>
      </c>
      <c r="R150" s="222">
        <v>33.29</v>
      </c>
      <c r="S150" s="224">
        <v>2031.45</v>
      </c>
      <c r="T150" s="221">
        <v>0</v>
      </c>
      <c r="U150" s="221">
        <v>0</v>
      </c>
      <c r="V150" s="226">
        <v>0</v>
      </c>
      <c r="W150" s="224">
        <v>0</v>
      </c>
      <c r="X150" s="227">
        <v>1666850.4600000002</v>
      </c>
      <c r="Y150" s="220"/>
    </row>
    <row r="151" spans="2:25" ht="40.5" hidden="1">
      <c r="B151" s="219" t="s">
        <v>1973</v>
      </c>
      <c r="C151" s="220" t="s">
        <v>1853</v>
      </c>
      <c r="D151" s="220" t="s">
        <v>83</v>
      </c>
      <c r="E151" s="220" t="s">
        <v>385</v>
      </c>
      <c r="F151" s="220" t="s">
        <v>224</v>
      </c>
      <c r="G151" s="220" t="s">
        <v>1988</v>
      </c>
      <c r="H151" s="220"/>
      <c r="I151" s="242" t="s">
        <v>226</v>
      </c>
      <c r="J151" s="242" t="s">
        <v>227</v>
      </c>
      <c r="K151" s="243">
        <v>2751</v>
      </c>
      <c r="L151" s="243">
        <v>428.3</v>
      </c>
      <c r="M151" s="243">
        <v>9.66</v>
      </c>
      <c r="N151" s="239">
        <v>92136.18</v>
      </c>
      <c r="O151" s="223">
        <v>79798.600000000006</v>
      </c>
      <c r="P151" s="221">
        <v>20025.739999999991</v>
      </c>
      <c r="Q151" s="222">
        <v>7688.16</v>
      </c>
      <c r="R151" s="222">
        <v>0</v>
      </c>
      <c r="S151" s="224">
        <v>3408.67</v>
      </c>
      <c r="T151" s="221">
        <v>0</v>
      </c>
      <c r="U151" s="221">
        <v>0</v>
      </c>
      <c r="V151" s="226">
        <v>0</v>
      </c>
      <c r="W151" s="224">
        <v>0</v>
      </c>
      <c r="X151" s="227">
        <v>2781275.1400000006</v>
      </c>
      <c r="Y151" s="220"/>
    </row>
    <row r="152" spans="2:25" ht="40.5" hidden="1">
      <c r="B152" s="219" t="s">
        <v>1973</v>
      </c>
      <c r="C152" s="220" t="s">
        <v>513</v>
      </c>
      <c r="D152" s="220" t="s">
        <v>33</v>
      </c>
      <c r="E152" s="220" t="s">
        <v>514</v>
      </c>
      <c r="F152" s="220" t="s">
        <v>515</v>
      </c>
      <c r="G152" s="220" t="s">
        <v>105</v>
      </c>
      <c r="H152" s="220"/>
      <c r="I152" s="220" t="s">
        <v>195</v>
      </c>
      <c r="J152" s="220" t="s">
        <v>51</v>
      </c>
      <c r="K152" s="221">
        <v>3032.6</v>
      </c>
      <c r="L152" s="221">
        <v>151.5</v>
      </c>
      <c r="M152" s="221">
        <v>9.66</v>
      </c>
      <c r="N152" s="222">
        <v>92275.23</v>
      </c>
      <c r="O152" s="223">
        <v>87860.58</v>
      </c>
      <c r="P152" s="221">
        <v>13487.39</v>
      </c>
      <c r="Q152" s="222">
        <v>9072.74</v>
      </c>
      <c r="R152" s="222">
        <v>0</v>
      </c>
      <c r="S152" s="224">
        <v>3226.74</v>
      </c>
      <c r="T152" s="221">
        <v>0</v>
      </c>
      <c r="U152" s="221">
        <v>0</v>
      </c>
      <c r="V152" s="226">
        <v>0</v>
      </c>
      <c r="W152" s="224">
        <v>0</v>
      </c>
      <c r="X152" s="227">
        <v>2640959.8099999996</v>
      </c>
      <c r="Y152" s="220"/>
    </row>
    <row r="153" spans="2:25" ht="40.5" hidden="1">
      <c r="B153" s="219" t="s">
        <v>1973</v>
      </c>
      <c r="C153" s="220" t="s">
        <v>516</v>
      </c>
      <c r="D153" s="220" t="s">
        <v>33</v>
      </c>
      <c r="E153" s="220" t="s">
        <v>517</v>
      </c>
      <c r="F153" s="220" t="s">
        <v>518</v>
      </c>
      <c r="G153" s="220" t="s">
        <v>270</v>
      </c>
      <c r="H153" s="220"/>
      <c r="I153" s="220" t="s">
        <v>195</v>
      </c>
      <c r="J153" s="220" t="s">
        <v>51</v>
      </c>
      <c r="K153" s="221">
        <v>2579.9</v>
      </c>
      <c r="L153" s="221">
        <v>617.29999999999995</v>
      </c>
      <c r="M153" s="221">
        <v>9.66</v>
      </c>
      <c r="N153" s="222">
        <v>92654.82</v>
      </c>
      <c r="O153" s="223">
        <v>82314.850000000006</v>
      </c>
      <c r="P153" s="221">
        <v>16226.550000000003</v>
      </c>
      <c r="Q153" s="222">
        <v>9190.33</v>
      </c>
      <c r="R153" s="222">
        <v>3303.75</v>
      </c>
      <c r="S153" s="224">
        <v>2234.06</v>
      </c>
      <c r="T153" s="221">
        <v>0</v>
      </c>
      <c r="U153" s="221">
        <v>0</v>
      </c>
      <c r="V153" s="226">
        <v>0</v>
      </c>
      <c r="W153" s="224">
        <v>0</v>
      </c>
      <c r="X153" s="227">
        <v>1854726.65</v>
      </c>
      <c r="Y153" s="220"/>
    </row>
    <row r="154" spans="2:25" ht="40.5" hidden="1">
      <c r="B154" s="219" t="s">
        <v>1973</v>
      </c>
      <c r="C154" s="220" t="s">
        <v>519</v>
      </c>
      <c r="D154" s="220" t="s">
        <v>33</v>
      </c>
      <c r="E154" s="220" t="s">
        <v>308</v>
      </c>
      <c r="F154" s="220" t="s">
        <v>309</v>
      </c>
      <c r="G154" s="220" t="s">
        <v>414</v>
      </c>
      <c r="H154" s="220"/>
      <c r="I154" s="220" t="s">
        <v>238</v>
      </c>
      <c r="J154" s="220" t="s">
        <v>239</v>
      </c>
      <c r="K154" s="221">
        <v>2175.3000000000002</v>
      </c>
      <c r="L154" s="221">
        <v>889.9</v>
      </c>
      <c r="M154" s="221">
        <v>10.039999999999999</v>
      </c>
      <c r="N154" s="222">
        <v>92323.86</v>
      </c>
      <c r="O154" s="223">
        <v>61393.04</v>
      </c>
      <c r="P154" s="221">
        <v>31006.35</v>
      </c>
      <c r="Q154" s="222">
        <v>153.38999999999999</v>
      </c>
      <c r="R154" s="222">
        <v>77.86</v>
      </c>
      <c r="S154" s="224">
        <v>0</v>
      </c>
      <c r="T154" s="221">
        <v>0</v>
      </c>
      <c r="U154" s="221">
        <v>0</v>
      </c>
      <c r="V154" s="226">
        <v>0</v>
      </c>
      <c r="W154" s="224">
        <v>0</v>
      </c>
      <c r="X154" s="227">
        <v>1050707.0899999999</v>
      </c>
      <c r="Y154" s="220"/>
    </row>
    <row r="155" spans="2:25" ht="40.5" hidden="1">
      <c r="B155" s="219" t="s">
        <v>1973</v>
      </c>
      <c r="C155" s="220" t="s">
        <v>520</v>
      </c>
      <c r="D155" s="220" t="s">
        <v>33</v>
      </c>
      <c r="E155" s="220" t="s">
        <v>241</v>
      </c>
      <c r="F155" s="220" t="s">
        <v>242</v>
      </c>
      <c r="G155" s="220" t="s">
        <v>521</v>
      </c>
      <c r="H155" s="220"/>
      <c r="I155" s="220" t="s">
        <v>195</v>
      </c>
      <c r="J155" s="220" t="s">
        <v>51</v>
      </c>
      <c r="K155" s="221">
        <v>2611.6999999999998</v>
      </c>
      <c r="L155" s="221">
        <v>596.4</v>
      </c>
      <c r="M155" s="221">
        <v>9.66</v>
      </c>
      <c r="N155" s="222">
        <v>92970.75</v>
      </c>
      <c r="O155" s="223">
        <v>73103.77</v>
      </c>
      <c r="P155" s="221">
        <v>25411.099999999991</v>
      </c>
      <c r="Q155" s="222">
        <v>5598.29</v>
      </c>
      <c r="R155" s="222">
        <v>54.17</v>
      </c>
      <c r="S155" s="224">
        <v>431.03</v>
      </c>
      <c r="T155" s="221">
        <v>0</v>
      </c>
      <c r="U155" s="221">
        <v>0</v>
      </c>
      <c r="V155" s="226">
        <v>0</v>
      </c>
      <c r="W155" s="224">
        <v>0</v>
      </c>
      <c r="X155" s="227">
        <v>1056175.3699999999</v>
      </c>
      <c r="Y155" s="241"/>
    </row>
    <row r="156" spans="2:25" ht="40.5" hidden="1">
      <c r="B156" s="219" t="s">
        <v>1973</v>
      </c>
      <c r="C156" s="220" t="s">
        <v>522</v>
      </c>
      <c r="D156" s="220" t="s">
        <v>33</v>
      </c>
      <c r="E156" s="220" t="s">
        <v>523</v>
      </c>
      <c r="F156" s="220" t="s">
        <v>524</v>
      </c>
      <c r="G156" s="220" t="s">
        <v>525</v>
      </c>
      <c r="H156" s="220"/>
      <c r="I156" s="220" t="s">
        <v>526</v>
      </c>
      <c r="J156" s="242" t="s">
        <v>527</v>
      </c>
      <c r="K156" s="221">
        <v>3066.6</v>
      </c>
      <c r="L156" s="221">
        <v>138.6</v>
      </c>
      <c r="M156" s="221">
        <v>9.66</v>
      </c>
      <c r="N156" s="222">
        <v>92724.36</v>
      </c>
      <c r="O156" s="223">
        <v>77494.73</v>
      </c>
      <c r="P156" s="221">
        <v>15578.830000000007</v>
      </c>
      <c r="Q156" s="222">
        <v>917.58</v>
      </c>
      <c r="R156" s="222">
        <v>568.38</v>
      </c>
      <c r="S156" s="224">
        <v>0</v>
      </c>
      <c r="T156" s="221">
        <v>0</v>
      </c>
      <c r="U156" s="221">
        <v>0</v>
      </c>
      <c r="V156" s="226">
        <v>0</v>
      </c>
      <c r="W156" s="224">
        <v>0</v>
      </c>
      <c r="X156" s="227">
        <v>2770824.3100000005</v>
      </c>
      <c r="Y156" s="220"/>
    </row>
    <row r="157" spans="2:25" ht="40.5" hidden="1">
      <c r="B157" s="219" t="s">
        <v>1973</v>
      </c>
      <c r="C157" s="220" t="s">
        <v>529</v>
      </c>
      <c r="D157" s="220" t="s">
        <v>33</v>
      </c>
      <c r="E157" s="220" t="s">
        <v>530</v>
      </c>
      <c r="F157" s="220" t="s">
        <v>531</v>
      </c>
      <c r="G157" s="220" t="s">
        <v>335</v>
      </c>
      <c r="H157" s="220"/>
      <c r="I157" s="220" t="s">
        <v>195</v>
      </c>
      <c r="J157" s="220" t="s">
        <v>51</v>
      </c>
      <c r="K157" s="221">
        <v>3597.3</v>
      </c>
      <c r="L157" s="221">
        <v>0</v>
      </c>
      <c r="M157" s="221">
        <v>9.66</v>
      </c>
      <c r="N157" s="222">
        <v>104241.9</v>
      </c>
      <c r="O157" s="223">
        <v>111792.67</v>
      </c>
      <c r="P157" s="221">
        <v>-1223.0099999999982</v>
      </c>
      <c r="Q157" s="222">
        <v>6797.6</v>
      </c>
      <c r="R157" s="222">
        <v>469.84</v>
      </c>
      <c r="S157" s="224">
        <v>1613.9</v>
      </c>
      <c r="T157" s="221">
        <v>0</v>
      </c>
      <c r="U157" s="221">
        <v>0</v>
      </c>
      <c r="V157" s="226">
        <v>0</v>
      </c>
      <c r="W157" s="224">
        <v>0</v>
      </c>
      <c r="X157" s="227">
        <v>1380678.93</v>
      </c>
      <c r="Y157" s="220"/>
    </row>
    <row r="158" spans="2:25" ht="40.5" hidden="1">
      <c r="B158" s="219" t="s">
        <v>1973</v>
      </c>
      <c r="C158" s="220" t="s">
        <v>532</v>
      </c>
      <c r="D158" s="220" t="s">
        <v>33</v>
      </c>
      <c r="E158" s="220" t="s">
        <v>533</v>
      </c>
      <c r="F158" s="220" t="s">
        <v>534</v>
      </c>
      <c r="G158" s="220" t="s">
        <v>535</v>
      </c>
      <c r="H158" s="220"/>
      <c r="I158" s="220" t="s">
        <v>195</v>
      </c>
      <c r="J158" s="220" t="s">
        <v>51</v>
      </c>
      <c r="K158" s="221">
        <v>2951.9</v>
      </c>
      <c r="L158" s="221">
        <v>638.70000000000005</v>
      </c>
      <c r="M158" s="221">
        <v>9.66</v>
      </c>
      <c r="N158" s="222">
        <v>104055.63</v>
      </c>
      <c r="O158" s="223">
        <v>100520.34999999999</v>
      </c>
      <c r="P158" s="221">
        <v>5557.2400000000071</v>
      </c>
      <c r="Q158" s="222">
        <v>2223.29</v>
      </c>
      <c r="R158" s="222">
        <v>201.33</v>
      </c>
      <c r="S158" s="224">
        <v>1972.35</v>
      </c>
      <c r="T158" s="221">
        <v>0</v>
      </c>
      <c r="U158" s="221">
        <v>0</v>
      </c>
      <c r="V158" s="226">
        <v>0</v>
      </c>
      <c r="W158" s="224">
        <v>0</v>
      </c>
      <c r="X158" s="227">
        <v>1656397.1600000004</v>
      </c>
      <c r="Y158" s="220"/>
    </row>
    <row r="159" spans="2:25" ht="40.5" hidden="1">
      <c r="B159" s="219" t="s">
        <v>1973</v>
      </c>
      <c r="C159" s="220" t="s">
        <v>536</v>
      </c>
      <c r="D159" s="220" t="s">
        <v>33</v>
      </c>
      <c r="E159" s="220" t="s">
        <v>171</v>
      </c>
      <c r="F159" s="220" t="s">
        <v>172</v>
      </c>
      <c r="G159" s="220" t="s">
        <v>525</v>
      </c>
      <c r="H159" s="220"/>
      <c r="I159" s="242" t="s">
        <v>195</v>
      </c>
      <c r="J159" s="242" t="s">
        <v>51</v>
      </c>
      <c r="K159" s="243">
        <v>2517.4899999999998</v>
      </c>
      <c r="L159" s="243">
        <v>1608</v>
      </c>
      <c r="M159" s="243">
        <v>9.66</v>
      </c>
      <c r="N159" s="239">
        <v>119556.6</v>
      </c>
      <c r="O159" s="223">
        <v>113822.83</v>
      </c>
      <c r="P159" s="221">
        <v>6842.7600000000057</v>
      </c>
      <c r="Q159" s="239">
        <v>2383.83</v>
      </c>
      <c r="R159" s="239">
        <v>1274.8399999999999</v>
      </c>
      <c r="S159" s="224">
        <v>4684.95</v>
      </c>
      <c r="T159" s="221">
        <v>0</v>
      </c>
      <c r="U159" s="221">
        <v>0</v>
      </c>
      <c r="V159" s="226">
        <v>0</v>
      </c>
      <c r="W159" s="224">
        <v>0</v>
      </c>
      <c r="X159" s="227">
        <v>3823618.54</v>
      </c>
      <c r="Y159" s="241"/>
    </row>
    <row r="160" spans="2:25" ht="40.5" hidden="1">
      <c r="B160" s="219" t="s">
        <v>1973</v>
      </c>
      <c r="C160" s="220" t="s">
        <v>537</v>
      </c>
      <c r="D160" s="220" t="s">
        <v>66</v>
      </c>
      <c r="E160" s="220" t="s">
        <v>538</v>
      </c>
      <c r="F160" s="220" t="s">
        <v>539</v>
      </c>
      <c r="G160" s="220" t="s">
        <v>540</v>
      </c>
      <c r="H160" s="220"/>
      <c r="I160" s="220" t="s">
        <v>143</v>
      </c>
      <c r="J160" s="220" t="s">
        <v>71</v>
      </c>
      <c r="K160" s="221">
        <v>3224</v>
      </c>
      <c r="L160" s="221">
        <v>0</v>
      </c>
      <c r="M160" s="221">
        <v>9.66</v>
      </c>
      <c r="N160" s="222">
        <v>93431.58</v>
      </c>
      <c r="O160" s="223">
        <v>84481.079999999987</v>
      </c>
      <c r="P160" s="221">
        <v>14048.340000000018</v>
      </c>
      <c r="Q160" s="222">
        <v>5145.8</v>
      </c>
      <c r="R160" s="222">
        <v>47.96</v>
      </c>
      <c r="S160" s="224">
        <v>3440.15</v>
      </c>
      <c r="T160" s="221">
        <v>0</v>
      </c>
      <c r="U160" s="221">
        <v>0</v>
      </c>
      <c r="V160" s="226">
        <v>0</v>
      </c>
      <c r="W160" s="224">
        <v>0</v>
      </c>
      <c r="X160" s="227">
        <v>2808694.64</v>
      </c>
      <c r="Y160" s="220"/>
    </row>
    <row r="161" spans="2:26" ht="60.75" hidden="1">
      <c r="B161" s="219" t="s">
        <v>1973</v>
      </c>
      <c r="C161" s="220" t="s">
        <v>541</v>
      </c>
      <c r="D161" s="220" t="s">
        <v>83</v>
      </c>
      <c r="E161" s="220" t="s">
        <v>183</v>
      </c>
      <c r="F161" s="220" t="s">
        <v>184</v>
      </c>
      <c r="G161" s="220" t="s">
        <v>542</v>
      </c>
      <c r="H161" s="220"/>
      <c r="I161" s="220" t="s">
        <v>180</v>
      </c>
      <c r="J161" s="242" t="s">
        <v>181</v>
      </c>
      <c r="K161" s="243">
        <v>3227</v>
      </c>
      <c r="L161" s="243">
        <v>0</v>
      </c>
      <c r="M161" s="243">
        <v>9.66</v>
      </c>
      <c r="N161" s="222">
        <v>93518.43</v>
      </c>
      <c r="O161" s="223">
        <v>147932.75</v>
      </c>
      <c r="P161" s="221">
        <v>-48838.180000000008</v>
      </c>
      <c r="Q161" s="222">
        <v>5576.14</v>
      </c>
      <c r="R161" s="222">
        <v>0</v>
      </c>
      <c r="S161" s="224">
        <v>1353.36</v>
      </c>
      <c r="T161" s="221">
        <v>0</v>
      </c>
      <c r="U161" s="221">
        <v>0</v>
      </c>
      <c r="V161" s="226">
        <v>0</v>
      </c>
      <c r="W161" s="224">
        <v>0</v>
      </c>
      <c r="X161" s="227">
        <v>1196980.23</v>
      </c>
      <c r="Y161" s="220"/>
    </row>
    <row r="162" spans="2:26" ht="60.75" hidden="1">
      <c r="B162" s="219" t="s">
        <v>1973</v>
      </c>
      <c r="C162" s="220" t="s">
        <v>543</v>
      </c>
      <c r="D162" s="220" t="s">
        <v>83</v>
      </c>
      <c r="E162" s="220" t="s">
        <v>183</v>
      </c>
      <c r="F162" s="220" t="s">
        <v>184</v>
      </c>
      <c r="G162" s="220" t="s">
        <v>544</v>
      </c>
      <c r="H162" s="220"/>
      <c r="I162" s="220" t="s">
        <v>180</v>
      </c>
      <c r="J162" s="220" t="s">
        <v>181</v>
      </c>
      <c r="K162" s="221">
        <v>3237.6</v>
      </c>
      <c r="L162" s="221">
        <v>0</v>
      </c>
      <c r="M162" s="221">
        <v>9.66</v>
      </c>
      <c r="N162" s="222">
        <v>93825.57</v>
      </c>
      <c r="O162" s="223">
        <v>98605.52</v>
      </c>
      <c r="P162" s="221">
        <v>7528.6200000000099</v>
      </c>
      <c r="Q162" s="222">
        <v>12308.57</v>
      </c>
      <c r="R162" s="222">
        <v>0</v>
      </c>
      <c r="S162" s="224">
        <v>0</v>
      </c>
      <c r="T162" s="221">
        <v>0</v>
      </c>
      <c r="U162" s="221">
        <v>0</v>
      </c>
      <c r="V162" s="226">
        <v>0</v>
      </c>
      <c r="W162" s="224">
        <v>0</v>
      </c>
      <c r="X162" s="227">
        <v>1013652.64</v>
      </c>
      <c r="Y162" s="220"/>
    </row>
    <row r="163" spans="2:26" ht="60.75" hidden="1">
      <c r="B163" s="219" t="s">
        <v>1973</v>
      </c>
      <c r="C163" s="220" t="s">
        <v>546</v>
      </c>
      <c r="D163" s="220" t="s">
        <v>33</v>
      </c>
      <c r="E163" s="220" t="s">
        <v>358</v>
      </c>
      <c r="F163" s="220" t="s">
        <v>359</v>
      </c>
      <c r="G163" s="220" t="s">
        <v>547</v>
      </c>
      <c r="H163" s="220"/>
      <c r="I163" s="220" t="s">
        <v>174</v>
      </c>
      <c r="J163" s="220" t="s">
        <v>175</v>
      </c>
      <c r="K163" s="221">
        <v>2385.4</v>
      </c>
      <c r="L163" s="221">
        <v>857.7</v>
      </c>
      <c r="M163" s="221">
        <v>9.66</v>
      </c>
      <c r="N163" s="222">
        <v>94089.52</v>
      </c>
      <c r="O163" s="223">
        <v>71698.48</v>
      </c>
      <c r="P163" s="221">
        <v>22391.040000000008</v>
      </c>
      <c r="Q163" s="222">
        <v>0</v>
      </c>
      <c r="R163" s="222">
        <v>0</v>
      </c>
      <c r="S163" s="224">
        <v>2916.85</v>
      </c>
      <c r="T163" s="221">
        <v>0</v>
      </c>
      <c r="U163" s="221">
        <v>0</v>
      </c>
      <c r="V163" s="226">
        <v>0</v>
      </c>
      <c r="W163" s="224">
        <v>0</v>
      </c>
      <c r="X163" s="227">
        <v>2379644.8000000003</v>
      </c>
      <c r="Y163" s="220"/>
    </row>
    <row r="164" spans="2:26" ht="40.5" hidden="1">
      <c r="B164" s="219" t="s">
        <v>1973</v>
      </c>
      <c r="C164" s="220" t="s">
        <v>548</v>
      </c>
      <c r="D164" s="220" t="s">
        <v>83</v>
      </c>
      <c r="E164" s="220" t="s">
        <v>183</v>
      </c>
      <c r="F164" s="220" t="s">
        <v>184</v>
      </c>
      <c r="G164" s="220" t="s">
        <v>549</v>
      </c>
      <c r="H164" s="220"/>
      <c r="I164" s="220" t="s">
        <v>226</v>
      </c>
      <c r="J164" s="220" t="s">
        <v>227</v>
      </c>
      <c r="K164" s="221">
        <v>3243.6</v>
      </c>
      <c r="L164" s="221">
        <v>0</v>
      </c>
      <c r="M164" s="221">
        <v>9.66</v>
      </c>
      <c r="N164" s="222">
        <v>93999.42</v>
      </c>
      <c r="O164" s="223">
        <v>101499.81</v>
      </c>
      <c r="P164" s="221">
        <v>-6260.2899999999936</v>
      </c>
      <c r="Q164" s="222">
        <v>1240.0999999999999</v>
      </c>
      <c r="R164" s="222">
        <v>0</v>
      </c>
      <c r="S164" s="224">
        <v>0</v>
      </c>
      <c r="T164" s="221">
        <v>0</v>
      </c>
      <c r="U164" s="221">
        <v>0</v>
      </c>
      <c r="V164" s="226">
        <v>0</v>
      </c>
      <c r="W164" s="224">
        <v>0</v>
      </c>
      <c r="X164" s="227">
        <v>863678.19</v>
      </c>
      <c r="Y164" s="220"/>
    </row>
    <row r="165" spans="2:26" ht="60.75" hidden="1">
      <c r="B165" s="219" t="s">
        <v>1973</v>
      </c>
      <c r="C165" s="220" t="s">
        <v>550</v>
      </c>
      <c r="D165" s="220" t="s">
        <v>83</v>
      </c>
      <c r="E165" s="220" t="s">
        <v>183</v>
      </c>
      <c r="F165" s="220" t="s">
        <v>184</v>
      </c>
      <c r="G165" s="220" t="s">
        <v>551</v>
      </c>
      <c r="H165" s="220"/>
      <c r="I165" s="242" t="s">
        <v>180</v>
      </c>
      <c r="J165" s="220" t="s">
        <v>181</v>
      </c>
      <c r="K165" s="221">
        <v>3252.6</v>
      </c>
      <c r="L165" s="221">
        <v>0</v>
      </c>
      <c r="M165" s="221">
        <v>9.66</v>
      </c>
      <c r="N165" s="222">
        <v>94260.33</v>
      </c>
      <c r="O165" s="223">
        <v>106335.86</v>
      </c>
      <c r="P165" s="221">
        <v>-6216.6600000000035</v>
      </c>
      <c r="Q165" s="222">
        <v>5858.87</v>
      </c>
      <c r="R165" s="222">
        <v>0</v>
      </c>
      <c r="S165" s="224"/>
      <c r="T165" s="221">
        <v>0</v>
      </c>
      <c r="U165" s="221">
        <v>0</v>
      </c>
      <c r="V165" s="226">
        <v>0</v>
      </c>
      <c r="W165" s="224">
        <v>0</v>
      </c>
      <c r="X165" s="227">
        <v>442967.66999999987</v>
      </c>
      <c r="Y165" s="220"/>
    </row>
    <row r="166" spans="2:26" ht="40.5" hidden="1">
      <c r="B166" s="219" t="s">
        <v>1973</v>
      </c>
      <c r="C166" s="220" t="s">
        <v>552</v>
      </c>
      <c r="D166" s="220" t="s">
        <v>83</v>
      </c>
      <c r="E166" s="220" t="s">
        <v>311</v>
      </c>
      <c r="F166" s="220" t="s">
        <v>291</v>
      </c>
      <c r="G166" s="220" t="s">
        <v>553</v>
      </c>
      <c r="H166" s="220"/>
      <c r="I166" s="242" t="s">
        <v>226</v>
      </c>
      <c r="J166" s="242" t="s">
        <v>227</v>
      </c>
      <c r="K166" s="243">
        <v>3059.4</v>
      </c>
      <c r="L166" s="243">
        <v>202.7</v>
      </c>
      <c r="M166" s="243">
        <v>9.66</v>
      </c>
      <c r="N166" s="222">
        <v>94535.64</v>
      </c>
      <c r="O166" s="223">
        <v>138010.19</v>
      </c>
      <c r="P166" s="221">
        <v>-36930.800000000003</v>
      </c>
      <c r="Q166" s="222">
        <v>6543.75</v>
      </c>
      <c r="R166" s="222">
        <v>0</v>
      </c>
      <c r="S166" s="224">
        <v>0</v>
      </c>
      <c r="T166" s="221">
        <v>0</v>
      </c>
      <c r="U166" s="221">
        <v>0</v>
      </c>
      <c r="V166" s="226">
        <v>0</v>
      </c>
      <c r="W166" s="224">
        <v>0</v>
      </c>
      <c r="X166" s="227">
        <v>917655.80999999982</v>
      </c>
      <c r="Y166" s="220"/>
    </row>
    <row r="167" spans="2:26" ht="60.75" hidden="1">
      <c r="B167" s="219" t="s">
        <v>1973</v>
      </c>
      <c r="C167" s="220" t="s">
        <v>554</v>
      </c>
      <c r="D167" s="220" t="s">
        <v>33</v>
      </c>
      <c r="E167" s="220" t="s">
        <v>342</v>
      </c>
      <c r="F167" s="220" t="s">
        <v>343</v>
      </c>
      <c r="G167" s="220" t="s">
        <v>555</v>
      </c>
      <c r="H167" s="220"/>
      <c r="I167" s="220" t="s">
        <v>556</v>
      </c>
      <c r="J167" s="220" t="s">
        <v>557</v>
      </c>
      <c r="K167" s="221">
        <v>3344.3</v>
      </c>
      <c r="L167" s="221">
        <v>0</v>
      </c>
      <c r="M167" s="221">
        <v>9.66</v>
      </c>
      <c r="N167" s="222">
        <v>94683.45</v>
      </c>
      <c r="O167" s="223">
        <v>120844.53000000001</v>
      </c>
      <c r="P167" s="221">
        <v>-35233.430000000022</v>
      </c>
      <c r="Q167" s="222">
        <v>1956.01</v>
      </c>
      <c r="R167" s="222">
        <v>11028.36</v>
      </c>
      <c r="S167" s="224">
        <v>2879.52</v>
      </c>
      <c r="T167" s="221">
        <v>0</v>
      </c>
      <c r="U167" s="221">
        <v>0</v>
      </c>
      <c r="V167" s="226">
        <v>0</v>
      </c>
      <c r="W167" s="224">
        <v>0</v>
      </c>
      <c r="X167" s="227">
        <v>2391035.3200000003</v>
      </c>
      <c r="Y167" s="220"/>
      <c r="Z167" s="238"/>
    </row>
    <row r="168" spans="2:26" ht="40.5" hidden="1">
      <c r="B168" s="219" t="s">
        <v>1973</v>
      </c>
      <c r="C168" s="220" t="s">
        <v>559</v>
      </c>
      <c r="D168" s="220" t="s">
        <v>83</v>
      </c>
      <c r="E168" s="220" t="s">
        <v>183</v>
      </c>
      <c r="F168" s="220" t="s">
        <v>184</v>
      </c>
      <c r="G168" s="220" t="s">
        <v>560</v>
      </c>
      <c r="H168" s="220"/>
      <c r="I168" s="220" t="s">
        <v>226</v>
      </c>
      <c r="J168" s="220" t="s">
        <v>227</v>
      </c>
      <c r="K168" s="221">
        <v>3274.3</v>
      </c>
      <c r="L168" s="221">
        <v>0</v>
      </c>
      <c r="M168" s="221">
        <v>9.66</v>
      </c>
      <c r="N168" s="222">
        <v>94889.31</v>
      </c>
      <c r="O168" s="223">
        <v>93792.58</v>
      </c>
      <c r="P168" s="221">
        <v>3618.2099999999919</v>
      </c>
      <c r="Q168" s="222">
        <v>2521.48</v>
      </c>
      <c r="R168" s="222">
        <v>0</v>
      </c>
      <c r="S168" s="224">
        <v>1390.91</v>
      </c>
      <c r="T168" s="221">
        <v>0</v>
      </c>
      <c r="U168" s="221">
        <v>0</v>
      </c>
      <c r="V168" s="226">
        <v>0</v>
      </c>
      <c r="W168" s="224">
        <v>0</v>
      </c>
      <c r="X168" s="227">
        <v>1185814.6700000002</v>
      </c>
      <c r="Y168" s="220"/>
    </row>
    <row r="169" spans="2:26" ht="40.5" hidden="1">
      <c r="B169" s="219" t="s">
        <v>1973</v>
      </c>
      <c r="C169" s="220" t="s">
        <v>561</v>
      </c>
      <c r="D169" s="220" t="s">
        <v>83</v>
      </c>
      <c r="E169" s="220" t="s">
        <v>311</v>
      </c>
      <c r="F169" s="220" t="s">
        <v>291</v>
      </c>
      <c r="G169" s="220" t="s">
        <v>469</v>
      </c>
      <c r="H169" s="220"/>
      <c r="I169" s="220" t="s">
        <v>226</v>
      </c>
      <c r="J169" s="220" t="s">
        <v>227</v>
      </c>
      <c r="K169" s="221">
        <v>3230.2</v>
      </c>
      <c r="L169" s="221">
        <v>51.1</v>
      </c>
      <c r="M169" s="221">
        <v>9.66</v>
      </c>
      <c r="N169" s="222">
        <v>95092.05</v>
      </c>
      <c r="O169" s="223">
        <v>91670.49</v>
      </c>
      <c r="P169" s="221">
        <v>7049.5999999999913</v>
      </c>
      <c r="Q169" s="222">
        <v>3628.04</v>
      </c>
      <c r="R169" s="222">
        <v>0</v>
      </c>
      <c r="S169" s="224">
        <v>0</v>
      </c>
      <c r="T169" s="221">
        <v>0</v>
      </c>
      <c r="U169" s="221">
        <v>0</v>
      </c>
      <c r="V169" s="226">
        <v>0</v>
      </c>
      <c r="W169" s="224">
        <v>0</v>
      </c>
      <c r="X169" s="227">
        <v>469967.67000000004</v>
      </c>
      <c r="Y169" s="220"/>
    </row>
    <row r="170" spans="2:26" ht="40.5" hidden="1">
      <c r="B170" s="219" t="s">
        <v>1973</v>
      </c>
      <c r="C170" s="220" t="s">
        <v>562</v>
      </c>
      <c r="D170" s="220" t="s">
        <v>33</v>
      </c>
      <c r="E170" s="220" t="s">
        <v>563</v>
      </c>
      <c r="F170" s="220" t="s">
        <v>564</v>
      </c>
      <c r="G170" s="220" t="s">
        <v>565</v>
      </c>
      <c r="H170" s="220"/>
      <c r="I170" s="220" t="s">
        <v>195</v>
      </c>
      <c r="J170" s="220" t="s">
        <v>51</v>
      </c>
      <c r="K170" s="221">
        <v>4144.6000000000004</v>
      </c>
      <c r="L170" s="221">
        <v>0</v>
      </c>
      <c r="M170" s="221">
        <v>9.66</v>
      </c>
      <c r="N170" s="222">
        <v>120110.64</v>
      </c>
      <c r="O170" s="223">
        <v>105110.04</v>
      </c>
      <c r="P170" s="221">
        <v>24296.510000000017</v>
      </c>
      <c r="Q170" s="222">
        <v>11506.65</v>
      </c>
      <c r="R170" s="222">
        <v>2210.7399999999998</v>
      </c>
      <c r="S170" s="224">
        <v>4265.78</v>
      </c>
      <c r="T170" s="221">
        <v>0</v>
      </c>
      <c r="U170" s="221">
        <v>0</v>
      </c>
      <c r="V170" s="226">
        <v>0</v>
      </c>
      <c r="W170" s="224">
        <v>0</v>
      </c>
      <c r="X170" s="227">
        <v>3501722.5800000005</v>
      </c>
      <c r="Y170" s="241" t="s">
        <v>7</v>
      </c>
    </row>
    <row r="171" spans="2:26" ht="40.5" hidden="1">
      <c r="B171" s="219" t="s">
        <v>1973</v>
      </c>
      <c r="C171" s="220" t="s">
        <v>567</v>
      </c>
      <c r="D171" s="220" t="s">
        <v>33</v>
      </c>
      <c r="E171" s="220" t="s">
        <v>568</v>
      </c>
      <c r="F171" s="220" t="s">
        <v>569</v>
      </c>
      <c r="G171" s="220" t="s">
        <v>525</v>
      </c>
      <c r="H171" s="220"/>
      <c r="I171" s="242" t="s">
        <v>195</v>
      </c>
      <c r="J171" s="242" t="s">
        <v>51</v>
      </c>
      <c r="K171" s="243">
        <v>4607.3</v>
      </c>
      <c r="L171" s="243">
        <v>0</v>
      </c>
      <c r="M171" s="243">
        <v>9.66</v>
      </c>
      <c r="N171" s="239">
        <v>133519.62</v>
      </c>
      <c r="O171" s="223">
        <v>120295.94</v>
      </c>
      <c r="P171" s="221">
        <v>29212.379999999994</v>
      </c>
      <c r="Q171" s="239">
        <v>16062.47</v>
      </c>
      <c r="R171" s="222">
        <v>73.77</v>
      </c>
      <c r="S171" s="224">
        <v>2403.1999999999998</v>
      </c>
      <c r="T171" s="221">
        <v>0</v>
      </c>
      <c r="U171" s="221">
        <v>0</v>
      </c>
      <c r="V171" s="226">
        <v>0</v>
      </c>
      <c r="W171" s="224">
        <v>0</v>
      </c>
      <c r="X171" s="227">
        <v>2011513.0499999998</v>
      </c>
      <c r="Y171" s="220"/>
    </row>
    <row r="172" spans="2:26" ht="60.75" hidden="1">
      <c r="B172" s="219" t="s">
        <v>1973</v>
      </c>
      <c r="C172" s="220" t="s">
        <v>570</v>
      </c>
      <c r="D172" s="220" t="s">
        <v>33</v>
      </c>
      <c r="E172" s="220" t="s">
        <v>342</v>
      </c>
      <c r="F172" s="220" t="s">
        <v>343</v>
      </c>
      <c r="G172" s="220" t="s">
        <v>571</v>
      </c>
      <c r="H172" s="220"/>
      <c r="I172" s="220" t="s">
        <v>572</v>
      </c>
      <c r="J172" s="220" t="s">
        <v>573</v>
      </c>
      <c r="K172" s="221">
        <v>2195.9</v>
      </c>
      <c r="L172" s="221">
        <v>1047.7</v>
      </c>
      <c r="M172" s="221">
        <v>10.039999999999999</v>
      </c>
      <c r="N172" s="222">
        <v>96272.55</v>
      </c>
      <c r="O172" s="223">
        <v>59784.04</v>
      </c>
      <c r="P172" s="221">
        <v>37453.800000000003</v>
      </c>
      <c r="Q172" s="222">
        <v>1098</v>
      </c>
      <c r="R172" s="222">
        <v>132.71</v>
      </c>
      <c r="S172" s="224">
        <v>2242.37</v>
      </c>
      <c r="T172" s="221">
        <v>0</v>
      </c>
      <c r="U172" s="221">
        <v>0</v>
      </c>
      <c r="V172" s="226">
        <v>0</v>
      </c>
      <c r="W172" s="224">
        <v>0</v>
      </c>
      <c r="X172" s="227">
        <v>1835714.2500000002</v>
      </c>
      <c r="Y172" s="220"/>
    </row>
    <row r="173" spans="2:26" ht="60.75" hidden="1">
      <c r="B173" s="219" t="s">
        <v>1973</v>
      </c>
      <c r="C173" s="220" t="s">
        <v>574</v>
      </c>
      <c r="D173" s="220" t="s">
        <v>83</v>
      </c>
      <c r="E173" s="220" t="s">
        <v>385</v>
      </c>
      <c r="F173" s="220" t="s">
        <v>224</v>
      </c>
      <c r="G173" s="220" t="s">
        <v>167</v>
      </c>
      <c r="H173" s="220"/>
      <c r="I173" s="220" t="s">
        <v>180</v>
      </c>
      <c r="J173" s="220" t="s">
        <v>181</v>
      </c>
      <c r="K173" s="221">
        <v>2970.3</v>
      </c>
      <c r="L173" s="221">
        <v>351.8</v>
      </c>
      <c r="M173" s="221">
        <v>9.66</v>
      </c>
      <c r="N173" s="222">
        <v>96274.5</v>
      </c>
      <c r="O173" s="223">
        <v>160745.81</v>
      </c>
      <c r="P173" s="221">
        <v>-57147.47</v>
      </c>
      <c r="Q173" s="222">
        <v>7323.84</v>
      </c>
      <c r="R173" s="222">
        <v>0</v>
      </c>
      <c r="S173" s="224">
        <v>1390.91</v>
      </c>
      <c r="T173" s="221">
        <v>0</v>
      </c>
      <c r="U173" s="221">
        <v>0</v>
      </c>
      <c r="V173" s="226">
        <v>0</v>
      </c>
      <c r="W173" s="224">
        <v>0</v>
      </c>
      <c r="X173" s="227">
        <v>1235453.22</v>
      </c>
      <c r="Y173" s="220"/>
    </row>
    <row r="174" spans="2:26" ht="40.5" hidden="1">
      <c r="B174" s="219" t="s">
        <v>1973</v>
      </c>
      <c r="C174" s="220" t="s">
        <v>575</v>
      </c>
      <c r="D174" s="220" t="s">
        <v>83</v>
      </c>
      <c r="E174" s="220" t="s">
        <v>385</v>
      </c>
      <c r="F174" s="220" t="s">
        <v>224</v>
      </c>
      <c r="G174" s="220" t="s">
        <v>576</v>
      </c>
      <c r="H174" s="220"/>
      <c r="I174" s="220" t="s">
        <v>226</v>
      </c>
      <c r="J174" s="220" t="s">
        <v>227</v>
      </c>
      <c r="K174" s="221">
        <v>3277.4</v>
      </c>
      <c r="L174" s="221">
        <v>57.9</v>
      </c>
      <c r="M174" s="221">
        <v>9.66</v>
      </c>
      <c r="N174" s="222">
        <v>96656.97</v>
      </c>
      <c r="O174" s="223">
        <v>92265.67</v>
      </c>
      <c r="P174" s="221">
        <v>11344.760000000009</v>
      </c>
      <c r="Q174" s="222">
        <v>6953.46</v>
      </c>
      <c r="R174" s="222">
        <v>0</v>
      </c>
      <c r="S174" s="224">
        <v>0</v>
      </c>
      <c r="T174" s="221">
        <v>0</v>
      </c>
      <c r="U174" s="221">
        <v>0</v>
      </c>
      <c r="V174" s="226">
        <v>0</v>
      </c>
      <c r="W174" s="224">
        <v>0</v>
      </c>
      <c r="X174" s="227">
        <v>942913.35000000009</v>
      </c>
      <c r="Y174" s="220"/>
    </row>
    <row r="175" spans="2:26" ht="40.5" hidden="1">
      <c r="B175" s="219" t="s">
        <v>1973</v>
      </c>
      <c r="C175" s="220" t="s">
        <v>577</v>
      </c>
      <c r="D175" s="220" t="s">
        <v>33</v>
      </c>
      <c r="E175" s="220" t="s">
        <v>578</v>
      </c>
      <c r="F175" s="220" t="s">
        <v>579</v>
      </c>
      <c r="G175" s="220" t="s">
        <v>580</v>
      </c>
      <c r="H175" s="220"/>
      <c r="I175" s="220" t="s">
        <v>195</v>
      </c>
      <c r="J175" s="220" t="s">
        <v>51</v>
      </c>
      <c r="K175" s="221">
        <v>11688.5</v>
      </c>
      <c r="L175" s="221">
        <v>178.5</v>
      </c>
      <c r="M175" s="221">
        <v>10.039999999999999</v>
      </c>
      <c r="N175" s="222">
        <v>362810.55</v>
      </c>
      <c r="O175" s="223">
        <v>370302.45</v>
      </c>
      <c r="P175" s="221">
        <v>-11274.150000000018</v>
      </c>
      <c r="Q175" s="222">
        <v>7623.88</v>
      </c>
      <c r="R175" s="222">
        <v>11406.13</v>
      </c>
      <c r="S175" s="224">
        <v>27925.4</v>
      </c>
      <c r="T175" s="221">
        <v>0</v>
      </c>
      <c r="U175" s="221">
        <v>0</v>
      </c>
      <c r="V175" s="226">
        <v>0</v>
      </c>
      <c r="W175" s="224">
        <v>0</v>
      </c>
      <c r="X175" s="227">
        <v>11450959.33</v>
      </c>
      <c r="Y175" s="220"/>
    </row>
    <row r="176" spans="2:26" ht="40.5" hidden="1">
      <c r="B176" s="219" t="s">
        <v>1973</v>
      </c>
      <c r="C176" s="220" t="s">
        <v>581</v>
      </c>
      <c r="D176" s="220" t="s">
        <v>33</v>
      </c>
      <c r="E176" s="220" t="s">
        <v>582</v>
      </c>
      <c r="F176" s="220" t="s">
        <v>583</v>
      </c>
      <c r="G176" s="220" t="s">
        <v>584</v>
      </c>
      <c r="H176" s="220"/>
      <c r="I176" s="220" t="s">
        <v>195</v>
      </c>
      <c r="J176" s="220" t="s">
        <v>51</v>
      </c>
      <c r="K176" s="221">
        <v>15467.6</v>
      </c>
      <c r="L176" s="221">
        <v>0</v>
      </c>
      <c r="M176" s="221">
        <v>10.039999999999999</v>
      </c>
      <c r="N176" s="222">
        <v>465883.71</v>
      </c>
      <c r="O176" s="223">
        <v>441810.95</v>
      </c>
      <c r="P176" s="221">
        <v>54552.229999999996</v>
      </c>
      <c r="Q176" s="222">
        <v>34422.86</v>
      </c>
      <c r="R176" s="222">
        <v>3943.39</v>
      </c>
      <c r="S176" s="224">
        <v>9298.44</v>
      </c>
      <c r="T176" s="221">
        <v>0</v>
      </c>
      <c r="U176" s="221">
        <v>0</v>
      </c>
      <c r="V176" s="226">
        <v>0</v>
      </c>
      <c r="W176" s="224">
        <v>0</v>
      </c>
      <c r="X176" s="227">
        <v>7766069.1000000006</v>
      </c>
      <c r="Y176" s="220"/>
    </row>
    <row r="177" spans="2:26" ht="101.25" hidden="1">
      <c r="B177" s="219" t="s">
        <v>1973</v>
      </c>
      <c r="C177" s="220" t="s">
        <v>585</v>
      </c>
      <c r="D177" s="220" t="s">
        <v>33</v>
      </c>
      <c r="E177" s="220" t="s">
        <v>586</v>
      </c>
      <c r="F177" s="220" t="s">
        <v>587</v>
      </c>
      <c r="G177" s="220" t="s">
        <v>588</v>
      </c>
      <c r="H177" s="220"/>
      <c r="I177" s="220" t="s">
        <v>195</v>
      </c>
      <c r="J177" s="220" t="s">
        <v>51</v>
      </c>
      <c r="K177" s="221">
        <v>2310.5</v>
      </c>
      <c r="L177" s="221">
        <v>0</v>
      </c>
      <c r="M177" s="221">
        <v>10.039999999999999</v>
      </c>
      <c r="N177" s="222">
        <v>69592.23</v>
      </c>
      <c r="O177" s="223">
        <v>61814.37</v>
      </c>
      <c r="P177" s="221">
        <v>10284.249999999989</v>
      </c>
      <c r="Q177" s="222">
        <v>2510.23</v>
      </c>
      <c r="R177" s="222">
        <v>3.84</v>
      </c>
      <c r="S177" s="224">
        <v>0</v>
      </c>
      <c r="T177" s="221">
        <v>0</v>
      </c>
      <c r="U177" s="221">
        <v>0</v>
      </c>
      <c r="V177" s="226">
        <v>0</v>
      </c>
      <c r="W177" s="224">
        <v>0</v>
      </c>
      <c r="X177" s="227">
        <v>848240.24</v>
      </c>
      <c r="Y177" s="220"/>
    </row>
    <row r="178" spans="2:26" ht="60.75" hidden="1">
      <c r="B178" s="219" t="s">
        <v>1973</v>
      </c>
      <c r="C178" s="220" t="s">
        <v>589</v>
      </c>
      <c r="D178" s="220" t="s">
        <v>83</v>
      </c>
      <c r="E178" s="220" t="s">
        <v>385</v>
      </c>
      <c r="F178" s="220" t="s">
        <v>224</v>
      </c>
      <c r="G178" s="220" t="s">
        <v>590</v>
      </c>
      <c r="H178" s="220"/>
      <c r="I178" s="220" t="s">
        <v>180</v>
      </c>
      <c r="J178" s="220" t="s">
        <v>181</v>
      </c>
      <c r="K178" s="221">
        <v>3071.8</v>
      </c>
      <c r="L178" s="221">
        <v>148.80000000000007</v>
      </c>
      <c r="M178" s="221">
        <v>10.039999999999999</v>
      </c>
      <c r="N178" s="222">
        <v>97004.55</v>
      </c>
      <c r="O178" s="223">
        <v>95784.51</v>
      </c>
      <c r="P178" s="221">
        <v>7654.0200000000041</v>
      </c>
      <c r="Q178" s="222">
        <v>6433.98</v>
      </c>
      <c r="R178" s="222">
        <v>0</v>
      </c>
      <c r="S178" s="224">
        <v>1346.76</v>
      </c>
      <c r="T178" s="221">
        <v>0</v>
      </c>
      <c r="U178" s="221">
        <v>0</v>
      </c>
      <c r="V178" s="226">
        <v>0</v>
      </c>
      <c r="W178" s="224">
        <v>0</v>
      </c>
      <c r="X178" s="227">
        <v>1154841.01</v>
      </c>
      <c r="Y178" s="220"/>
    </row>
    <row r="179" spans="2:26" ht="60.75" hidden="1">
      <c r="B179" s="219" t="s">
        <v>1973</v>
      </c>
      <c r="C179" s="220" t="s">
        <v>591</v>
      </c>
      <c r="D179" s="220" t="s">
        <v>83</v>
      </c>
      <c r="E179" s="220" t="s">
        <v>385</v>
      </c>
      <c r="F179" s="220" t="s">
        <v>224</v>
      </c>
      <c r="G179" s="220" t="s">
        <v>592</v>
      </c>
      <c r="H179" s="220"/>
      <c r="I179" s="220" t="s">
        <v>180</v>
      </c>
      <c r="J179" s="220" t="s">
        <v>181</v>
      </c>
      <c r="K179" s="221">
        <v>3130.5</v>
      </c>
      <c r="L179" s="221">
        <v>99.899999999999977</v>
      </c>
      <c r="M179" s="221">
        <v>10.039999999999999</v>
      </c>
      <c r="N179" s="222">
        <v>97299.63</v>
      </c>
      <c r="O179" s="223">
        <v>91820.64</v>
      </c>
      <c r="P179" s="221">
        <v>8882.9500000000116</v>
      </c>
      <c r="Q179" s="222">
        <v>3403.96</v>
      </c>
      <c r="R179" s="222">
        <v>0</v>
      </c>
      <c r="S179" s="224">
        <v>0</v>
      </c>
      <c r="T179" s="221">
        <v>0</v>
      </c>
      <c r="U179" s="221">
        <v>0</v>
      </c>
      <c r="V179" s="226">
        <v>0</v>
      </c>
      <c r="W179" s="224">
        <v>0</v>
      </c>
      <c r="X179" s="227">
        <v>834045.93</v>
      </c>
      <c r="Y179" s="220"/>
      <c r="Z179" s="238"/>
    </row>
    <row r="180" spans="2:26" ht="60.75" hidden="1">
      <c r="B180" s="219" t="s">
        <v>1973</v>
      </c>
      <c r="C180" s="220" t="s">
        <v>593</v>
      </c>
      <c r="D180" s="220" t="s">
        <v>83</v>
      </c>
      <c r="E180" s="220" t="s">
        <v>165</v>
      </c>
      <c r="F180" s="220" t="s">
        <v>199</v>
      </c>
      <c r="G180" s="220" t="s">
        <v>594</v>
      </c>
      <c r="H180" s="220"/>
      <c r="I180" s="220" t="s">
        <v>180</v>
      </c>
      <c r="J180" s="220" t="s">
        <v>181</v>
      </c>
      <c r="K180" s="221">
        <v>2680.8</v>
      </c>
      <c r="L180" s="221">
        <v>687.30000000000007</v>
      </c>
      <c r="M180" s="221">
        <v>9.66</v>
      </c>
      <c r="N180" s="222">
        <v>97607.64</v>
      </c>
      <c r="O180" s="223">
        <v>101687.86</v>
      </c>
      <c r="P180" s="221">
        <v>-1948.6699999999983</v>
      </c>
      <c r="Q180" s="222">
        <v>2131.5500000000002</v>
      </c>
      <c r="R180" s="222">
        <v>0</v>
      </c>
      <c r="S180" s="224">
        <v>0</v>
      </c>
      <c r="T180" s="221">
        <v>0</v>
      </c>
      <c r="U180" s="221">
        <v>0</v>
      </c>
      <c r="V180" s="226">
        <v>0</v>
      </c>
      <c r="W180" s="224">
        <v>0</v>
      </c>
      <c r="X180" s="227">
        <v>3285282.54</v>
      </c>
      <c r="Y180" s="220"/>
    </row>
    <row r="181" spans="2:26" ht="60.75" hidden="1">
      <c r="B181" s="219" t="s">
        <v>1973</v>
      </c>
      <c r="C181" s="220" t="s">
        <v>595</v>
      </c>
      <c r="D181" s="220" t="s">
        <v>83</v>
      </c>
      <c r="E181" s="220" t="s">
        <v>596</v>
      </c>
      <c r="F181" s="220" t="s">
        <v>597</v>
      </c>
      <c r="G181" s="220" t="s">
        <v>125</v>
      </c>
      <c r="H181" s="220"/>
      <c r="I181" s="220" t="s">
        <v>180</v>
      </c>
      <c r="J181" s="220" t="s">
        <v>181</v>
      </c>
      <c r="K181" s="221">
        <v>2807.4</v>
      </c>
      <c r="L181" s="221">
        <v>563.79999999999995</v>
      </c>
      <c r="M181" s="221">
        <v>9.66</v>
      </c>
      <c r="N181" s="222">
        <v>97697.4</v>
      </c>
      <c r="O181" s="223">
        <v>118533.45</v>
      </c>
      <c r="P181" s="221">
        <v>-20187.11</v>
      </c>
      <c r="Q181" s="222">
        <v>648.94000000000005</v>
      </c>
      <c r="R181" s="222">
        <v>0</v>
      </c>
      <c r="S181" s="224">
        <v>3470.16</v>
      </c>
      <c r="T181" s="221">
        <v>0</v>
      </c>
      <c r="U181" s="221">
        <v>0</v>
      </c>
      <c r="V181" s="226">
        <v>0</v>
      </c>
      <c r="W181" s="224">
        <v>0</v>
      </c>
      <c r="X181" s="227">
        <v>2860462.8999999994</v>
      </c>
      <c r="Y181" s="220"/>
    </row>
    <row r="182" spans="2:26" ht="60.75" hidden="1">
      <c r="B182" s="219" t="s">
        <v>1973</v>
      </c>
      <c r="C182" s="220" t="s">
        <v>598</v>
      </c>
      <c r="D182" s="220" t="s">
        <v>83</v>
      </c>
      <c r="E182" s="220" t="s">
        <v>183</v>
      </c>
      <c r="F182" s="220" t="s">
        <v>184</v>
      </c>
      <c r="G182" s="220" t="s">
        <v>599</v>
      </c>
      <c r="H182" s="220"/>
      <c r="I182" s="220" t="s">
        <v>180</v>
      </c>
      <c r="J182" s="220" t="s">
        <v>181</v>
      </c>
      <c r="K182" s="221">
        <v>3265.6</v>
      </c>
      <c r="L182" s="221">
        <v>106.2</v>
      </c>
      <c r="M182" s="221">
        <v>9.66</v>
      </c>
      <c r="N182" s="222">
        <v>97714.77</v>
      </c>
      <c r="O182" s="223">
        <v>103282.97</v>
      </c>
      <c r="P182" s="221">
        <v>2912.0100000000093</v>
      </c>
      <c r="Q182" s="222">
        <v>8480.2099999999991</v>
      </c>
      <c r="R182" s="222">
        <v>0</v>
      </c>
      <c r="S182" s="224">
        <v>0</v>
      </c>
      <c r="T182" s="221">
        <v>0</v>
      </c>
      <c r="U182" s="221">
        <v>0</v>
      </c>
      <c r="V182" s="226">
        <v>0</v>
      </c>
      <c r="W182" s="224">
        <v>0</v>
      </c>
      <c r="X182" s="227">
        <v>619081.22999999963</v>
      </c>
      <c r="Y182" s="220"/>
    </row>
    <row r="183" spans="2:26" ht="40.5" hidden="1">
      <c r="B183" s="219" t="s">
        <v>1973</v>
      </c>
      <c r="C183" s="220" t="s">
        <v>600</v>
      </c>
      <c r="D183" s="220" t="s">
        <v>33</v>
      </c>
      <c r="E183" s="220" t="s">
        <v>601</v>
      </c>
      <c r="F183" s="220" t="s">
        <v>602</v>
      </c>
      <c r="G183" s="220" t="s">
        <v>603</v>
      </c>
      <c r="H183" s="220"/>
      <c r="I183" s="220" t="s">
        <v>195</v>
      </c>
      <c r="J183" s="220" t="s">
        <v>51</v>
      </c>
      <c r="K183" s="221">
        <v>2045.9</v>
      </c>
      <c r="L183" s="221">
        <v>488.7</v>
      </c>
      <c r="M183" s="221">
        <v>9.66</v>
      </c>
      <c r="N183" s="222">
        <v>73452.69</v>
      </c>
      <c r="O183" s="223">
        <v>69565.81</v>
      </c>
      <c r="P183" s="221">
        <v>8310.1000000000095</v>
      </c>
      <c r="Q183" s="222">
        <v>4505.74</v>
      </c>
      <c r="R183" s="222">
        <v>82.52</v>
      </c>
      <c r="S183" s="224">
        <v>2685.07</v>
      </c>
      <c r="T183" s="221">
        <v>0</v>
      </c>
      <c r="U183" s="221">
        <v>0</v>
      </c>
      <c r="V183" s="226">
        <v>0</v>
      </c>
      <c r="W183" s="224">
        <v>0</v>
      </c>
      <c r="X183" s="227">
        <v>2193210.23</v>
      </c>
      <c r="Y183" s="241"/>
    </row>
    <row r="184" spans="2:26" ht="40.5" hidden="1">
      <c r="B184" s="219" t="s">
        <v>1973</v>
      </c>
      <c r="C184" s="220" t="s">
        <v>604</v>
      </c>
      <c r="D184" s="220" t="s">
        <v>33</v>
      </c>
      <c r="E184" s="220" t="s">
        <v>563</v>
      </c>
      <c r="F184" s="220" t="s">
        <v>564</v>
      </c>
      <c r="G184" s="220" t="s">
        <v>605</v>
      </c>
      <c r="H184" s="220"/>
      <c r="I184" s="220" t="s">
        <v>606</v>
      </c>
      <c r="J184" s="220" t="s">
        <v>607</v>
      </c>
      <c r="K184" s="221">
        <v>3582.4</v>
      </c>
      <c r="L184" s="221">
        <v>0</v>
      </c>
      <c r="M184" s="221">
        <v>9.66</v>
      </c>
      <c r="N184" s="222">
        <v>102113.91</v>
      </c>
      <c r="O184" s="223">
        <v>124814.40000000001</v>
      </c>
      <c r="P184" s="221">
        <v>-22711.71000000001</v>
      </c>
      <c r="Q184" s="222">
        <v>2.29</v>
      </c>
      <c r="R184" s="222">
        <v>13.51</v>
      </c>
      <c r="S184" s="224">
        <v>3758.07</v>
      </c>
      <c r="T184" s="221">
        <v>0</v>
      </c>
      <c r="U184" s="221">
        <v>0</v>
      </c>
      <c r="V184" s="226">
        <v>0</v>
      </c>
      <c r="W184" s="224">
        <v>0</v>
      </c>
      <c r="X184" s="227">
        <v>3094395.1999999997</v>
      </c>
      <c r="Y184" s="220"/>
    </row>
    <row r="185" spans="2:26" ht="40.5" hidden="1">
      <c r="B185" s="219" t="s">
        <v>1973</v>
      </c>
      <c r="C185" s="220" t="s">
        <v>609</v>
      </c>
      <c r="D185" s="220" t="s">
        <v>33</v>
      </c>
      <c r="E185" s="220" t="s">
        <v>610</v>
      </c>
      <c r="F185" s="220" t="s">
        <v>611</v>
      </c>
      <c r="G185" s="220" t="s">
        <v>69</v>
      </c>
      <c r="H185" s="220"/>
      <c r="I185" s="220" t="s">
        <v>238</v>
      </c>
      <c r="J185" s="220" t="s">
        <v>239</v>
      </c>
      <c r="K185" s="221">
        <v>3350.9</v>
      </c>
      <c r="L185" s="221">
        <v>30.9</v>
      </c>
      <c r="M185" s="221">
        <v>9.66</v>
      </c>
      <c r="N185" s="222">
        <v>98004.54</v>
      </c>
      <c r="O185" s="223">
        <v>110798.15</v>
      </c>
      <c r="P185" s="221">
        <v>-13884.11</v>
      </c>
      <c r="Q185" s="222">
        <v>1990.11</v>
      </c>
      <c r="R185" s="222">
        <v>3080.61</v>
      </c>
      <c r="S185" s="224">
        <v>0</v>
      </c>
      <c r="T185" s="221">
        <v>0</v>
      </c>
      <c r="U185" s="221">
        <v>0</v>
      </c>
      <c r="V185" s="226">
        <v>0</v>
      </c>
      <c r="W185" s="224">
        <v>0</v>
      </c>
      <c r="X185" s="227">
        <v>1524232.47</v>
      </c>
      <c r="Y185" s="220"/>
    </row>
    <row r="186" spans="2:26" ht="60.75" hidden="1">
      <c r="B186" s="219" t="s">
        <v>1973</v>
      </c>
      <c r="C186" s="220" t="s">
        <v>612</v>
      </c>
      <c r="D186" s="220" t="s">
        <v>33</v>
      </c>
      <c r="E186" s="220" t="s">
        <v>613</v>
      </c>
      <c r="F186" s="220" t="s">
        <v>614</v>
      </c>
      <c r="G186" s="220" t="s">
        <v>89</v>
      </c>
      <c r="H186" s="220"/>
      <c r="I186" s="220" t="s">
        <v>57</v>
      </c>
      <c r="J186" s="220" t="s">
        <v>429</v>
      </c>
      <c r="K186" s="221">
        <v>3386.8</v>
      </c>
      <c r="L186" s="221">
        <v>0</v>
      </c>
      <c r="M186" s="221">
        <v>9.66</v>
      </c>
      <c r="N186" s="222">
        <v>98149.53</v>
      </c>
      <c r="O186" s="223">
        <v>87959.49</v>
      </c>
      <c r="P186" s="221">
        <v>14347.729999999992</v>
      </c>
      <c r="Q186" s="222">
        <v>4184.03</v>
      </c>
      <c r="R186" s="222">
        <v>26.34</v>
      </c>
      <c r="S186" s="224">
        <v>2669.7</v>
      </c>
      <c r="T186" s="221">
        <v>0</v>
      </c>
      <c r="U186" s="221">
        <v>0</v>
      </c>
      <c r="V186" s="226">
        <v>0</v>
      </c>
      <c r="W186" s="224">
        <v>0</v>
      </c>
      <c r="X186" s="227">
        <v>2198931.4799999995</v>
      </c>
      <c r="Y186" s="220"/>
    </row>
    <row r="187" spans="2:26" ht="40.5" hidden="1">
      <c r="B187" s="219" t="s">
        <v>1973</v>
      </c>
      <c r="C187" s="220" t="s">
        <v>615</v>
      </c>
      <c r="D187" s="220" t="s">
        <v>66</v>
      </c>
      <c r="E187" s="220" t="s">
        <v>404</v>
      </c>
      <c r="F187" s="220" t="s">
        <v>405</v>
      </c>
      <c r="G187" s="220" t="s">
        <v>138</v>
      </c>
      <c r="H187" s="220"/>
      <c r="I187" s="220" t="s">
        <v>143</v>
      </c>
      <c r="J187" s="220" t="s">
        <v>71</v>
      </c>
      <c r="K187" s="221">
        <v>3134.75</v>
      </c>
      <c r="L187" s="221">
        <v>254.4</v>
      </c>
      <c r="M187" s="221">
        <v>9.66</v>
      </c>
      <c r="N187" s="222">
        <v>98217.69</v>
      </c>
      <c r="O187" s="223">
        <v>94199.96</v>
      </c>
      <c r="P187" s="221">
        <v>7080.28</v>
      </c>
      <c r="Q187" s="222">
        <v>3117.91</v>
      </c>
      <c r="R187" s="222">
        <v>55.36</v>
      </c>
      <c r="S187" s="224">
        <v>3717.34</v>
      </c>
      <c r="T187" s="221">
        <v>0</v>
      </c>
      <c r="U187" s="221">
        <v>0</v>
      </c>
      <c r="V187" s="226">
        <v>0</v>
      </c>
      <c r="W187" s="224">
        <v>0</v>
      </c>
      <c r="X187" s="227">
        <v>3034733.6</v>
      </c>
      <c r="Y187" s="220"/>
    </row>
    <row r="188" spans="2:26" ht="60.75" hidden="1">
      <c r="B188" s="219" t="s">
        <v>1973</v>
      </c>
      <c r="C188" s="220" t="s">
        <v>616</v>
      </c>
      <c r="D188" s="220" t="s">
        <v>33</v>
      </c>
      <c r="E188" s="220" t="s">
        <v>617</v>
      </c>
      <c r="F188" s="220" t="s">
        <v>618</v>
      </c>
      <c r="G188" s="220" t="s">
        <v>619</v>
      </c>
      <c r="H188" s="220"/>
      <c r="I188" s="220" t="s">
        <v>572</v>
      </c>
      <c r="J188" s="220" t="s">
        <v>573</v>
      </c>
      <c r="K188" s="221">
        <v>3481.9</v>
      </c>
      <c r="L188" s="221">
        <v>0</v>
      </c>
      <c r="M188" s="221">
        <v>9.66</v>
      </c>
      <c r="N188" s="222">
        <v>98285.55</v>
      </c>
      <c r="O188" s="223">
        <v>127558.58</v>
      </c>
      <c r="P188" s="221">
        <v>-35008.149999999994</v>
      </c>
      <c r="Q188" s="222">
        <v>8461.83</v>
      </c>
      <c r="R188" s="222">
        <v>14196.95</v>
      </c>
      <c r="S188" s="224">
        <v>3452.13</v>
      </c>
      <c r="T188" s="221">
        <v>0</v>
      </c>
      <c r="U188" s="221">
        <v>0</v>
      </c>
      <c r="V188" s="226">
        <v>0</v>
      </c>
      <c r="W188" s="224">
        <v>0</v>
      </c>
      <c r="X188" s="227">
        <v>2864906.26</v>
      </c>
      <c r="Y188" s="220"/>
    </row>
    <row r="189" spans="2:26" ht="40.5" hidden="1">
      <c r="B189" s="219" t="s">
        <v>1973</v>
      </c>
      <c r="C189" s="220" t="s">
        <v>620</v>
      </c>
      <c r="D189" s="220" t="s">
        <v>33</v>
      </c>
      <c r="E189" s="220" t="s">
        <v>621</v>
      </c>
      <c r="F189" s="220" t="s">
        <v>622</v>
      </c>
      <c r="G189" s="220" t="s">
        <v>623</v>
      </c>
      <c r="H189" s="220"/>
      <c r="I189" s="220" t="s">
        <v>195</v>
      </c>
      <c r="J189" s="220" t="s">
        <v>51</v>
      </c>
      <c r="K189" s="221">
        <v>3122</v>
      </c>
      <c r="L189" s="221">
        <v>219.5</v>
      </c>
      <c r="M189" s="221">
        <v>9.66</v>
      </c>
      <c r="N189" s="222">
        <v>96836.7</v>
      </c>
      <c r="O189" s="223">
        <v>99418.39</v>
      </c>
      <c r="P189" s="221">
        <v>6527.649999999996</v>
      </c>
      <c r="Q189" s="222">
        <v>9352.42</v>
      </c>
      <c r="R189" s="222">
        <v>243.08</v>
      </c>
      <c r="S189" s="224">
        <v>0</v>
      </c>
      <c r="T189" s="221">
        <v>0</v>
      </c>
      <c r="U189" s="221">
        <v>0</v>
      </c>
      <c r="V189" s="226">
        <v>0</v>
      </c>
      <c r="W189" s="224">
        <v>0</v>
      </c>
      <c r="X189" s="227">
        <v>1695179.85</v>
      </c>
      <c r="Y189" s="220"/>
    </row>
    <row r="190" spans="2:26" ht="40.5" hidden="1">
      <c r="B190" s="219" t="s">
        <v>1973</v>
      </c>
      <c r="C190" s="220" t="s">
        <v>624</v>
      </c>
      <c r="D190" s="220" t="s">
        <v>33</v>
      </c>
      <c r="E190" s="220" t="s">
        <v>568</v>
      </c>
      <c r="F190" s="220" t="s">
        <v>569</v>
      </c>
      <c r="G190" s="220" t="s">
        <v>218</v>
      </c>
      <c r="H190" s="220"/>
      <c r="I190" s="242" t="s">
        <v>625</v>
      </c>
      <c r="J190" s="242" t="s">
        <v>626</v>
      </c>
      <c r="K190" s="243">
        <v>3212.47</v>
      </c>
      <c r="L190" s="243">
        <v>215.7</v>
      </c>
      <c r="M190" s="243">
        <v>9.66</v>
      </c>
      <c r="N190" s="222">
        <v>98413.47</v>
      </c>
      <c r="O190" s="223">
        <v>85115.02</v>
      </c>
      <c r="P190" s="221">
        <v>15168.259999999995</v>
      </c>
      <c r="Q190" s="222">
        <v>1879.92</v>
      </c>
      <c r="R190" s="222">
        <v>10.11</v>
      </c>
      <c r="S190" s="224">
        <v>2772.11</v>
      </c>
      <c r="T190" s="221">
        <v>0</v>
      </c>
      <c r="U190" s="221">
        <v>0</v>
      </c>
      <c r="V190" s="226">
        <v>0</v>
      </c>
      <c r="W190" s="224">
        <v>0</v>
      </c>
      <c r="X190" s="227">
        <v>2274533.2900000005</v>
      </c>
      <c r="Y190" s="220"/>
      <c r="Z190" s="238"/>
    </row>
    <row r="191" spans="2:26" ht="101.25" hidden="1">
      <c r="B191" s="219" t="s">
        <v>1973</v>
      </c>
      <c r="C191" s="220" t="s">
        <v>627</v>
      </c>
      <c r="D191" s="220" t="s">
        <v>33</v>
      </c>
      <c r="E191" s="220" t="s">
        <v>165</v>
      </c>
      <c r="F191" s="220" t="s">
        <v>166</v>
      </c>
      <c r="G191" s="220" t="s">
        <v>628</v>
      </c>
      <c r="H191" s="220"/>
      <c r="I191" s="220" t="s">
        <v>629</v>
      </c>
      <c r="J191" s="220" t="s">
        <v>175</v>
      </c>
      <c r="K191" s="221">
        <v>2638.7</v>
      </c>
      <c r="L191" s="221">
        <v>764.2</v>
      </c>
      <c r="M191" s="221">
        <v>9.66</v>
      </c>
      <c r="N191" s="222">
        <v>98616.01</v>
      </c>
      <c r="O191" s="223">
        <v>91069.46</v>
      </c>
      <c r="P191" s="221">
        <v>7546.5499999999884</v>
      </c>
      <c r="Q191" s="222">
        <v>0</v>
      </c>
      <c r="R191" s="222">
        <v>0</v>
      </c>
      <c r="S191" s="224">
        <v>0</v>
      </c>
      <c r="T191" s="221">
        <v>0</v>
      </c>
      <c r="U191" s="221">
        <v>0</v>
      </c>
      <c r="V191" s="226">
        <v>0</v>
      </c>
      <c r="W191" s="224">
        <v>0</v>
      </c>
      <c r="X191" s="227">
        <v>379547.4</v>
      </c>
      <c r="Y191" s="220" t="s">
        <v>630</v>
      </c>
    </row>
    <row r="192" spans="2:26" ht="40.5" hidden="1">
      <c r="B192" s="219" t="s">
        <v>1973</v>
      </c>
      <c r="C192" s="220" t="s">
        <v>631</v>
      </c>
      <c r="D192" s="220" t="s">
        <v>33</v>
      </c>
      <c r="E192" s="220" t="s">
        <v>34</v>
      </c>
      <c r="F192" s="220" t="s">
        <v>35</v>
      </c>
      <c r="G192" s="220" t="s">
        <v>432</v>
      </c>
      <c r="H192" s="220"/>
      <c r="I192" s="220" t="s">
        <v>325</v>
      </c>
      <c r="J192" s="220" t="s">
        <v>326</v>
      </c>
      <c r="K192" s="221">
        <v>2573.1999999999998</v>
      </c>
      <c r="L192" s="221">
        <v>157.9</v>
      </c>
      <c r="M192" s="221">
        <v>10.039999999999999</v>
      </c>
      <c r="N192" s="222">
        <v>82260.84</v>
      </c>
      <c r="O192" s="223">
        <v>70653.509999999995</v>
      </c>
      <c r="P192" s="221">
        <v>13366.119999999999</v>
      </c>
      <c r="Q192" s="222">
        <v>1997.34</v>
      </c>
      <c r="R192" s="222">
        <v>238.55</v>
      </c>
      <c r="S192" s="224">
        <v>2235.0100000000002</v>
      </c>
      <c r="T192" s="221">
        <v>0</v>
      </c>
      <c r="U192" s="221">
        <v>0</v>
      </c>
      <c r="V192" s="226">
        <v>639682.29</v>
      </c>
      <c r="W192" s="224">
        <v>0</v>
      </c>
      <c r="X192" s="227">
        <v>1606043.48</v>
      </c>
      <c r="Y192" s="220"/>
      <c r="Z192" s="238"/>
    </row>
    <row r="193" spans="2:26" ht="40.5" hidden="1">
      <c r="B193" s="219" t="s">
        <v>1973</v>
      </c>
      <c r="C193" s="220" t="s">
        <v>632</v>
      </c>
      <c r="D193" s="220" t="s">
        <v>33</v>
      </c>
      <c r="E193" s="220" t="s">
        <v>84</v>
      </c>
      <c r="F193" s="220" t="s">
        <v>633</v>
      </c>
      <c r="G193" s="220" t="s">
        <v>69</v>
      </c>
      <c r="H193" s="220"/>
      <c r="I193" s="220" t="s">
        <v>634</v>
      </c>
      <c r="J193" s="220" t="s">
        <v>635</v>
      </c>
      <c r="K193" s="221">
        <v>3549.8</v>
      </c>
      <c r="L193" s="221">
        <v>0</v>
      </c>
      <c r="M193" s="221">
        <v>9.66</v>
      </c>
      <c r="N193" s="222">
        <v>98656.59</v>
      </c>
      <c r="O193" s="223">
        <v>99373.66</v>
      </c>
      <c r="P193" s="221">
        <v>26692.899999999998</v>
      </c>
      <c r="Q193" s="222">
        <v>31597.02</v>
      </c>
      <c r="R193" s="222">
        <v>4187.05</v>
      </c>
      <c r="S193" s="224">
        <v>3493.54</v>
      </c>
      <c r="T193" s="221">
        <v>0</v>
      </c>
      <c r="U193" s="221">
        <v>0</v>
      </c>
      <c r="V193" s="226">
        <v>0</v>
      </c>
      <c r="W193" s="224">
        <v>0</v>
      </c>
      <c r="X193" s="227">
        <v>2863518.25</v>
      </c>
      <c r="Y193" s="220"/>
      <c r="Z193" s="238"/>
    </row>
    <row r="194" spans="2:26" ht="60.75" hidden="1">
      <c r="B194" s="219" t="s">
        <v>1973</v>
      </c>
      <c r="C194" s="220" t="s">
        <v>636</v>
      </c>
      <c r="D194" s="220" t="s">
        <v>33</v>
      </c>
      <c r="E194" s="220" t="s">
        <v>91</v>
      </c>
      <c r="F194" s="220" t="s">
        <v>92</v>
      </c>
      <c r="G194" s="220" t="s">
        <v>637</v>
      </c>
      <c r="H194" s="220"/>
      <c r="I194" s="220" t="s">
        <v>174</v>
      </c>
      <c r="J194" s="220" t="s">
        <v>175</v>
      </c>
      <c r="K194" s="221">
        <v>3411.8</v>
      </c>
      <c r="L194" s="221">
        <v>0</v>
      </c>
      <c r="M194" s="221">
        <v>9.66</v>
      </c>
      <c r="N194" s="222">
        <v>98856.42</v>
      </c>
      <c r="O194" s="223">
        <v>106849.55</v>
      </c>
      <c r="P194" s="221">
        <v>-7993.1300000000047</v>
      </c>
      <c r="Q194" s="222">
        <v>0</v>
      </c>
      <c r="R194" s="222">
        <v>0</v>
      </c>
      <c r="S194" s="224">
        <v>2586.59</v>
      </c>
      <c r="T194" s="221">
        <v>0</v>
      </c>
      <c r="U194" s="221">
        <v>0</v>
      </c>
      <c r="V194" s="226">
        <v>0</v>
      </c>
      <c r="W194" s="224">
        <v>0</v>
      </c>
      <c r="X194" s="227">
        <v>429007.78000000049</v>
      </c>
      <c r="Y194" s="220"/>
    </row>
    <row r="195" spans="2:26" ht="40.5" hidden="1">
      <c r="B195" s="219" t="s">
        <v>1973</v>
      </c>
      <c r="C195" s="220" t="s">
        <v>638</v>
      </c>
      <c r="D195" s="220" t="s">
        <v>33</v>
      </c>
      <c r="E195" s="220" t="s">
        <v>639</v>
      </c>
      <c r="F195" s="220" t="s">
        <v>640</v>
      </c>
      <c r="G195" s="220" t="s">
        <v>292</v>
      </c>
      <c r="H195" s="220"/>
      <c r="I195" s="220" t="s">
        <v>195</v>
      </c>
      <c r="J195" s="220" t="s">
        <v>51</v>
      </c>
      <c r="K195" s="221">
        <v>4091.5</v>
      </c>
      <c r="L195" s="221">
        <v>127.3</v>
      </c>
      <c r="M195" s="221">
        <v>9.66</v>
      </c>
      <c r="N195" s="222">
        <v>122282.03</v>
      </c>
      <c r="O195" s="223">
        <v>113326.25</v>
      </c>
      <c r="P195" s="221">
        <v>11581.309999999994</v>
      </c>
      <c r="Q195" s="222">
        <v>2654.01</v>
      </c>
      <c r="R195" s="222">
        <v>28.48</v>
      </c>
      <c r="S195" s="224">
        <v>0</v>
      </c>
      <c r="T195" s="221">
        <v>0</v>
      </c>
      <c r="U195" s="221">
        <v>0</v>
      </c>
      <c r="V195" s="226">
        <v>1080000</v>
      </c>
      <c r="W195" s="224">
        <v>0</v>
      </c>
      <c r="X195" s="227">
        <v>3055210.7399999998</v>
      </c>
      <c r="Y195" s="220"/>
    </row>
    <row r="196" spans="2:26" ht="40.5" hidden="1">
      <c r="B196" s="219" t="s">
        <v>1973</v>
      </c>
      <c r="C196" s="220" t="s">
        <v>641</v>
      </c>
      <c r="D196" s="220" t="s">
        <v>33</v>
      </c>
      <c r="E196" s="220" t="s">
        <v>642</v>
      </c>
      <c r="F196" s="220" t="s">
        <v>643</v>
      </c>
      <c r="G196" s="220" t="s">
        <v>644</v>
      </c>
      <c r="H196" s="220"/>
      <c r="I196" s="220" t="s">
        <v>157</v>
      </c>
      <c r="J196" s="220" t="s">
        <v>158</v>
      </c>
      <c r="K196" s="221">
        <v>3415.7</v>
      </c>
      <c r="L196" s="221">
        <v>0</v>
      </c>
      <c r="M196" s="221">
        <v>9.66</v>
      </c>
      <c r="N196" s="222">
        <v>98986.986000000004</v>
      </c>
      <c r="O196" s="223">
        <v>93700.13</v>
      </c>
      <c r="P196" s="221">
        <v>4694.8460000000014</v>
      </c>
      <c r="Q196" s="222">
        <v>1404.47</v>
      </c>
      <c r="R196" s="222">
        <v>1996.48</v>
      </c>
      <c r="S196" s="224">
        <v>2164.39</v>
      </c>
      <c r="T196" s="221">
        <v>0</v>
      </c>
      <c r="U196" s="221">
        <v>0</v>
      </c>
      <c r="V196" s="226">
        <v>0</v>
      </c>
      <c r="W196" s="224">
        <v>0</v>
      </c>
      <c r="X196" s="227">
        <v>1800738.7500000005</v>
      </c>
      <c r="Y196" s="220"/>
    </row>
    <row r="197" spans="2:26" ht="40.5" hidden="1">
      <c r="B197" s="219" t="s">
        <v>1973</v>
      </c>
      <c r="C197" s="220" t="s">
        <v>645</v>
      </c>
      <c r="D197" s="220" t="s">
        <v>33</v>
      </c>
      <c r="E197" s="220" t="s">
        <v>563</v>
      </c>
      <c r="F197" s="220" t="s">
        <v>564</v>
      </c>
      <c r="G197" s="220" t="s">
        <v>603</v>
      </c>
      <c r="H197" s="220"/>
      <c r="I197" s="220" t="s">
        <v>238</v>
      </c>
      <c r="J197" s="220" t="s">
        <v>239</v>
      </c>
      <c r="K197" s="221">
        <v>3368.3</v>
      </c>
      <c r="L197" s="221">
        <v>98.7</v>
      </c>
      <c r="M197" s="221">
        <v>9.66</v>
      </c>
      <c r="N197" s="222">
        <v>100473.78</v>
      </c>
      <c r="O197" s="223">
        <v>107796.92</v>
      </c>
      <c r="P197" s="221">
        <v>-9850.7200000000066</v>
      </c>
      <c r="Q197" s="222">
        <v>849.18</v>
      </c>
      <c r="R197" s="222">
        <v>3376.76</v>
      </c>
      <c r="S197" s="224">
        <v>0</v>
      </c>
      <c r="T197" s="221">
        <v>0</v>
      </c>
      <c r="U197" s="221">
        <v>0</v>
      </c>
      <c r="V197" s="226">
        <v>0</v>
      </c>
      <c r="W197" s="224">
        <v>0</v>
      </c>
      <c r="X197" s="227">
        <v>1328775.6099999999</v>
      </c>
      <c r="Y197" s="220"/>
    </row>
    <row r="198" spans="2:26" ht="40.5" hidden="1">
      <c r="B198" s="219" t="s">
        <v>1973</v>
      </c>
      <c r="C198" s="220" t="s">
        <v>646</v>
      </c>
      <c r="D198" s="220" t="s">
        <v>83</v>
      </c>
      <c r="E198" s="220" t="s">
        <v>313</v>
      </c>
      <c r="F198" s="220" t="s">
        <v>314</v>
      </c>
      <c r="G198" s="220" t="s">
        <v>647</v>
      </c>
      <c r="H198" s="220"/>
      <c r="I198" s="220" t="s">
        <v>226</v>
      </c>
      <c r="J198" s="220" t="s">
        <v>227</v>
      </c>
      <c r="K198" s="221">
        <v>3265.6</v>
      </c>
      <c r="L198" s="221">
        <v>186.4</v>
      </c>
      <c r="M198" s="221">
        <v>9.66</v>
      </c>
      <c r="N198" s="222">
        <v>96437.75</v>
      </c>
      <c r="O198" s="223">
        <v>89165.9</v>
      </c>
      <c r="P198" s="221">
        <v>11994.310000000012</v>
      </c>
      <c r="Q198" s="222">
        <v>4722.46</v>
      </c>
      <c r="R198" s="222">
        <v>0</v>
      </c>
      <c r="S198" s="224">
        <v>0</v>
      </c>
      <c r="T198" s="221">
        <v>0</v>
      </c>
      <c r="U198" s="221">
        <v>0</v>
      </c>
      <c r="V198" s="226">
        <v>0</v>
      </c>
      <c r="W198" s="224">
        <v>0</v>
      </c>
      <c r="X198" s="227">
        <v>1449769.9899999998</v>
      </c>
      <c r="Y198" s="220"/>
    </row>
    <row r="199" spans="2:26" ht="81" hidden="1">
      <c r="B199" s="219" t="s">
        <v>1973</v>
      </c>
      <c r="C199" s="220" t="s">
        <v>648</v>
      </c>
      <c r="D199" s="220" t="s">
        <v>33</v>
      </c>
      <c r="E199" s="220" t="s">
        <v>454</v>
      </c>
      <c r="F199" s="220" t="s">
        <v>455</v>
      </c>
      <c r="G199" s="220" t="s">
        <v>138</v>
      </c>
      <c r="H199" s="220"/>
      <c r="I199" s="220" t="s">
        <v>157</v>
      </c>
      <c r="J199" s="242" t="s">
        <v>158</v>
      </c>
      <c r="K199" s="221">
        <v>3123.9</v>
      </c>
      <c r="L199" s="221">
        <v>201.6</v>
      </c>
      <c r="M199" s="221">
        <v>10.039999999999999</v>
      </c>
      <c r="N199" s="222">
        <v>100164.06</v>
      </c>
      <c r="O199" s="223">
        <v>104087.70999999999</v>
      </c>
      <c r="P199" s="221">
        <v>-6635.9399999999969</v>
      </c>
      <c r="Q199" s="222">
        <v>856.31</v>
      </c>
      <c r="R199" s="222">
        <v>3568.6</v>
      </c>
      <c r="S199" s="224">
        <v>1567.44</v>
      </c>
      <c r="T199" s="221">
        <v>0</v>
      </c>
      <c r="U199" s="221">
        <v>0</v>
      </c>
      <c r="V199" s="226">
        <v>0</v>
      </c>
      <c r="W199" s="224">
        <v>0</v>
      </c>
      <c r="X199" s="227">
        <v>1331844.4300000002</v>
      </c>
      <c r="Y199" s="220"/>
    </row>
    <row r="200" spans="2:26" ht="40.5" hidden="1">
      <c r="B200" s="219" t="s">
        <v>1973</v>
      </c>
      <c r="C200" s="220" t="s">
        <v>650</v>
      </c>
      <c r="D200" s="220" t="s">
        <v>66</v>
      </c>
      <c r="E200" s="220" t="s">
        <v>140</v>
      </c>
      <c r="F200" s="220" t="s">
        <v>141</v>
      </c>
      <c r="G200" s="220" t="s">
        <v>188</v>
      </c>
      <c r="H200" s="220"/>
      <c r="I200" s="220" t="s">
        <v>106</v>
      </c>
      <c r="J200" s="220" t="s">
        <v>107</v>
      </c>
      <c r="K200" s="221">
        <v>3460.3</v>
      </c>
      <c r="L200" s="221">
        <v>0</v>
      </c>
      <c r="M200" s="221">
        <v>9.66</v>
      </c>
      <c r="N200" s="222">
        <v>100282.29</v>
      </c>
      <c r="O200" s="223">
        <v>91486.48</v>
      </c>
      <c r="P200" s="221">
        <v>8795.8099999999977</v>
      </c>
      <c r="Q200" s="222">
        <v>0</v>
      </c>
      <c r="R200" s="222">
        <v>0</v>
      </c>
      <c r="S200" s="224">
        <v>19803.79</v>
      </c>
      <c r="T200" s="221">
        <v>0</v>
      </c>
      <c r="U200" s="221">
        <v>0</v>
      </c>
      <c r="V200" s="226">
        <v>0</v>
      </c>
      <c r="W200" s="224">
        <v>0</v>
      </c>
      <c r="X200" s="227">
        <v>2705462.8200000003</v>
      </c>
      <c r="Y200" s="220"/>
    </row>
    <row r="201" spans="2:26" ht="60.75" hidden="1">
      <c r="B201" s="219" t="s">
        <v>1973</v>
      </c>
      <c r="C201" s="220" t="s">
        <v>651</v>
      </c>
      <c r="D201" s="220" t="s">
        <v>33</v>
      </c>
      <c r="E201" s="220" t="s">
        <v>617</v>
      </c>
      <c r="F201" s="220" t="s">
        <v>618</v>
      </c>
      <c r="G201" s="220" t="s">
        <v>128</v>
      </c>
      <c r="H201" s="220"/>
      <c r="I201" s="220" t="s">
        <v>174</v>
      </c>
      <c r="J201" s="220" t="s">
        <v>175</v>
      </c>
      <c r="K201" s="221">
        <v>3461.7</v>
      </c>
      <c r="L201" s="221">
        <v>0</v>
      </c>
      <c r="M201" s="221">
        <v>9.66</v>
      </c>
      <c r="N201" s="222">
        <v>100320.06</v>
      </c>
      <c r="O201" s="223">
        <v>96552.07</v>
      </c>
      <c r="P201" s="221">
        <v>3767.9899999999907</v>
      </c>
      <c r="Q201" s="222">
        <v>0</v>
      </c>
      <c r="R201" s="222">
        <v>0</v>
      </c>
      <c r="S201" s="224">
        <v>3661.48</v>
      </c>
      <c r="T201" s="221">
        <v>0</v>
      </c>
      <c r="U201" s="221">
        <v>0</v>
      </c>
      <c r="V201" s="226">
        <v>0</v>
      </c>
      <c r="W201" s="224">
        <v>0</v>
      </c>
      <c r="X201" s="227">
        <v>2995185.38</v>
      </c>
      <c r="Y201" s="220"/>
      <c r="Z201" s="238"/>
    </row>
    <row r="202" spans="2:26" ht="40.5" hidden="1">
      <c r="B202" s="219" t="s">
        <v>1973</v>
      </c>
      <c r="C202" s="220" t="s">
        <v>652</v>
      </c>
      <c r="D202" s="220" t="s">
        <v>33</v>
      </c>
      <c r="E202" s="220" t="s">
        <v>563</v>
      </c>
      <c r="F202" s="220" t="s">
        <v>564</v>
      </c>
      <c r="G202" s="220" t="s">
        <v>414</v>
      </c>
      <c r="H202" s="220"/>
      <c r="I202" s="220" t="s">
        <v>238</v>
      </c>
      <c r="J202" s="220" t="s">
        <v>239</v>
      </c>
      <c r="K202" s="221">
        <v>3469.8</v>
      </c>
      <c r="L202" s="221">
        <v>0</v>
      </c>
      <c r="M202" s="221">
        <v>9.66</v>
      </c>
      <c r="N202" s="222">
        <v>100554.84</v>
      </c>
      <c r="O202" s="223">
        <v>103326.09</v>
      </c>
      <c r="P202" s="221">
        <v>-3327.0499999999975</v>
      </c>
      <c r="Q202" s="222">
        <v>227.69</v>
      </c>
      <c r="R202" s="222">
        <v>783.49</v>
      </c>
      <c r="S202" s="224">
        <v>2243.12</v>
      </c>
      <c r="T202" s="221">
        <v>0</v>
      </c>
      <c r="U202" s="221">
        <v>0</v>
      </c>
      <c r="V202" s="226">
        <v>0</v>
      </c>
      <c r="W202" s="224">
        <v>0</v>
      </c>
      <c r="X202" s="227">
        <v>1872645.79</v>
      </c>
      <c r="Y202" s="241"/>
      <c r="Z202" s="238"/>
    </row>
    <row r="203" spans="2:26" ht="60.75" hidden="1">
      <c r="B203" s="219" t="s">
        <v>1973</v>
      </c>
      <c r="C203" s="220" t="s">
        <v>653</v>
      </c>
      <c r="D203" s="220" t="s">
        <v>33</v>
      </c>
      <c r="E203" s="220" t="s">
        <v>563</v>
      </c>
      <c r="F203" s="220" t="s">
        <v>564</v>
      </c>
      <c r="G203" s="220" t="s">
        <v>162</v>
      </c>
      <c r="H203" s="220"/>
      <c r="I203" s="220" t="s">
        <v>1989</v>
      </c>
      <c r="J203" s="220">
        <v>2462048307</v>
      </c>
      <c r="K203" s="221">
        <v>3470.9</v>
      </c>
      <c r="L203" s="221">
        <v>0</v>
      </c>
      <c r="M203" s="221">
        <v>9.66</v>
      </c>
      <c r="N203" s="222">
        <v>100586.73</v>
      </c>
      <c r="O203" s="223">
        <v>143285.65</v>
      </c>
      <c r="P203" s="221">
        <v>-44435.37</v>
      </c>
      <c r="Q203" s="222">
        <v>1757.28</v>
      </c>
      <c r="R203" s="222">
        <v>3493.73</v>
      </c>
      <c r="S203" s="224">
        <v>1472.58</v>
      </c>
      <c r="T203" s="221">
        <v>0</v>
      </c>
      <c r="U203" s="221">
        <v>0</v>
      </c>
      <c r="V203" s="226">
        <v>0</v>
      </c>
      <c r="W203" s="224">
        <v>0</v>
      </c>
      <c r="X203" s="227">
        <v>1296659.4099999999</v>
      </c>
      <c r="Y203" s="241"/>
    </row>
    <row r="204" spans="2:26" ht="60.75" hidden="1">
      <c r="B204" s="219" t="s">
        <v>1973</v>
      </c>
      <c r="C204" s="220" t="s">
        <v>654</v>
      </c>
      <c r="D204" s="220" t="s">
        <v>33</v>
      </c>
      <c r="E204" s="220" t="s">
        <v>342</v>
      </c>
      <c r="F204" s="220" t="s">
        <v>343</v>
      </c>
      <c r="G204" s="220" t="s">
        <v>655</v>
      </c>
      <c r="H204" s="220"/>
      <c r="I204" s="220" t="s">
        <v>195</v>
      </c>
      <c r="J204" s="220" t="s">
        <v>51</v>
      </c>
      <c r="K204" s="221">
        <v>3563.9</v>
      </c>
      <c r="L204" s="221">
        <v>870.2</v>
      </c>
      <c r="M204" s="221">
        <v>9.66</v>
      </c>
      <c r="N204" s="222">
        <v>128500.26</v>
      </c>
      <c r="O204" s="223">
        <v>116390.81</v>
      </c>
      <c r="P204" s="221">
        <v>14030.180000000008</v>
      </c>
      <c r="Q204" s="222">
        <v>5276.87</v>
      </c>
      <c r="R204" s="222">
        <v>3356.14</v>
      </c>
      <c r="S204" s="224">
        <v>2794.58</v>
      </c>
      <c r="T204" s="221">
        <v>0</v>
      </c>
      <c r="U204" s="221">
        <v>0</v>
      </c>
      <c r="V204" s="226">
        <v>0</v>
      </c>
      <c r="W204" s="224">
        <v>0</v>
      </c>
      <c r="X204" s="227">
        <v>2322393.0300000003</v>
      </c>
      <c r="Y204" s="241"/>
      <c r="Z204" s="238"/>
    </row>
    <row r="205" spans="2:26" ht="40.5" hidden="1">
      <c r="B205" s="219" t="s">
        <v>1973</v>
      </c>
      <c r="C205" s="220" t="s">
        <v>656</v>
      </c>
      <c r="D205" s="220" t="s">
        <v>33</v>
      </c>
      <c r="E205" s="220" t="s">
        <v>563</v>
      </c>
      <c r="F205" s="220" t="s">
        <v>564</v>
      </c>
      <c r="G205" s="220" t="s">
        <v>75</v>
      </c>
      <c r="H205" s="220"/>
      <c r="I205" s="220" t="s">
        <v>238</v>
      </c>
      <c r="J205" s="220" t="s">
        <v>239</v>
      </c>
      <c r="K205" s="221">
        <v>3479.7</v>
      </c>
      <c r="L205" s="221">
        <v>0</v>
      </c>
      <c r="M205" s="221">
        <v>9.66</v>
      </c>
      <c r="N205" s="222">
        <v>100841.67</v>
      </c>
      <c r="O205" s="223">
        <v>105651.89</v>
      </c>
      <c r="P205" s="221">
        <v>-4508.6199999999972</v>
      </c>
      <c r="Q205" s="222">
        <v>1160.6600000000001</v>
      </c>
      <c r="R205" s="222">
        <v>859.06</v>
      </c>
      <c r="S205" s="224">
        <v>2047.12</v>
      </c>
      <c r="T205" s="221">
        <v>0</v>
      </c>
      <c r="U205" s="221">
        <v>0</v>
      </c>
      <c r="V205" s="226">
        <v>0</v>
      </c>
      <c r="W205" s="224">
        <v>0</v>
      </c>
      <c r="X205" s="227">
        <v>1713049.22</v>
      </c>
      <c r="Y205" s="241"/>
    </row>
    <row r="206" spans="2:26" ht="81" hidden="1">
      <c r="B206" s="219" t="s">
        <v>1973</v>
      </c>
      <c r="C206" s="220" t="s">
        <v>1857</v>
      </c>
      <c r="D206" s="220" t="s">
        <v>33</v>
      </c>
      <c r="E206" s="220" t="s">
        <v>663</v>
      </c>
      <c r="F206" s="220" t="s">
        <v>664</v>
      </c>
      <c r="G206" s="220" t="s">
        <v>644</v>
      </c>
      <c r="H206" s="220"/>
      <c r="I206" s="220" t="s">
        <v>174</v>
      </c>
      <c r="J206" s="220" t="s">
        <v>175</v>
      </c>
      <c r="K206" s="221">
        <v>3492.3</v>
      </c>
      <c r="L206" s="221">
        <v>0</v>
      </c>
      <c r="M206" s="221">
        <v>9.66</v>
      </c>
      <c r="N206" s="222">
        <v>33735</v>
      </c>
      <c r="O206" s="223">
        <v>53618.16</v>
      </c>
      <c r="P206" s="221">
        <v>-19883.160000000003</v>
      </c>
      <c r="Q206" s="222">
        <v>0</v>
      </c>
      <c r="R206" s="222">
        <v>0</v>
      </c>
      <c r="S206" s="224">
        <v>3687.38</v>
      </c>
      <c r="T206" s="221">
        <v>0</v>
      </c>
      <c r="U206" s="221">
        <v>0</v>
      </c>
      <c r="V206" s="226">
        <v>0</v>
      </c>
      <c r="W206" s="224">
        <v>0</v>
      </c>
      <c r="X206" s="227">
        <v>2969282.2400000007</v>
      </c>
      <c r="Y206" s="220" t="s">
        <v>1990</v>
      </c>
    </row>
    <row r="207" spans="2:26" ht="60.75" hidden="1">
      <c r="B207" s="219" t="s">
        <v>1973</v>
      </c>
      <c r="C207" s="220" t="s">
        <v>657</v>
      </c>
      <c r="D207" s="220" t="s">
        <v>83</v>
      </c>
      <c r="E207" s="220" t="s">
        <v>183</v>
      </c>
      <c r="F207" s="220" t="s">
        <v>184</v>
      </c>
      <c r="G207" s="220" t="s">
        <v>658</v>
      </c>
      <c r="H207" s="220"/>
      <c r="I207" s="242" t="s">
        <v>180</v>
      </c>
      <c r="J207" s="220" t="s">
        <v>181</v>
      </c>
      <c r="K207" s="221">
        <v>2644.4</v>
      </c>
      <c r="L207" s="221">
        <v>856.3</v>
      </c>
      <c r="M207" s="221">
        <v>9.66</v>
      </c>
      <c r="N207" s="222">
        <v>101450.19</v>
      </c>
      <c r="O207" s="223">
        <v>111554.86</v>
      </c>
      <c r="P207" s="221">
        <v>-2901.3099999999977</v>
      </c>
      <c r="Q207" s="222">
        <v>7203.36</v>
      </c>
      <c r="R207" s="222">
        <v>0</v>
      </c>
      <c r="S207" s="224">
        <v>0</v>
      </c>
      <c r="T207" s="221">
        <v>0</v>
      </c>
      <c r="U207" s="221">
        <v>0</v>
      </c>
      <c r="V207" s="226">
        <v>0</v>
      </c>
      <c r="W207" s="224">
        <v>0</v>
      </c>
      <c r="X207" s="227">
        <v>3339594.8999999994</v>
      </c>
      <c r="Y207" s="220"/>
    </row>
    <row r="208" spans="2:26" ht="60.75" hidden="1">
      <c r="B208" s="219" t="s">
        <v>1973</v>
      </c>
      <c r="C208" s="220" t="s">
        <v>659</v>
      </c>
      <c r="D208" s="220" t="s">
        <v>33</v>
      </c>
      <c r="E208" s="220" t="s">
        <v>342</v>
      </c>
      <c r="F208" s="220" t="s">
        <v>343</v>
      </c>
      <c r="G208" s="220" t="s">
        <v>660</v>
      </c>
      <c r="H208" s="220"/>
      <c r="I208" s="220" t="s">
        <v>195</v>
      </c>
      <c r="J208" s="220" t="s">
        <v>51</v>
      </c>
      <c r="K208" s="221">
        <v>2798.1</v>
      </c>
      <c r="L208" s="221">
        <v>1774.5</v>
      </c>
      <c r="M208" s="221">
        <v>9.66</v>
      </c>
      <c r="N208" s="222">
        <v>132513.9</v>
      </c>
      <c r="O208" s="223">
        <v>117782.19</v>
      </c>
      <c r="P208" s="221">
        <v>19441.099999999991</v>
      </c>
      <c r="Q208" s="222">
        <v>4712.28</v>
      </c>
      <c r="R208" s="222">
        <v>2.89</v>
      </c>
      <c r="S208" s="224">
        <v>2487.86</v>
      </c>
      <c r="T208" s="221">
        <v>0</v>
      </c>
      <c r="U208" s="221">
        <v>0</v>
      </c>
      <c r="V208" s="226">
        <v>0</v>
      </c>
      <c r="W208" s="224">
        <v>0</v>
      </c>
      <c r="X208" s="227">
        <v>2083847.7499999998</v>
      </c>
      <c r="Y208" s="220"/>
    </row>
    <row r="209" spans="2:26" ht="60.75" hidden="1">
      <c r="B209" s="219" t="s">
        <v>1973</v>
      </c>
      <c r="C209" s="220" t="s">
        <v>662</v>
      </c>
      <c r="D209" s="220" t="s">
        <v>33</v>
      </c>
      <c r="E209" s="220" t="s">
        <v>663</v>
      </c>
      <c r="F209" s="220" t="s">
        <v>664</v>
      </c>
      <c r="G209" s="247" t="s">
        <v>525</v>
      </c>
      <c r="H209" s="247"/>
      <c r="I209" s="220" t="s">
        <v>174</v>
      </c>
      <c r="J209" s="220" t="s">
        <v>175</v>
      </c>
      <c r="K209" s="221">
        <v>3510.3</v>
      </c>
      <c r="L209" s="221">
        <v>0</v>
      </c>
      <c r="M209" s="221">
        <v>9.66</v>
      </c>
      <c r="N209" s="222">
        <v>101728.52</v>
      </c>
      <c r="O209" s="223">
        <v>106067.6</v>
      </c>
      <c r="P209" s="221">
        <v>-4339.0800000000017</v>
      </c>
      <c r="Q209" s="222">
        <v>0</v>
      </c>
      <c r="R209" s="222">
        <v>0</v>
      </c>
      <c r="S209" s="224">
        <v>3617.83</v>
      </c>
      <c r="T209" s="221">
        <v>0</v>
      </c>
      <c r="U209" s="221">
        <v>0</v>
      </c>
      <c r="V209" s="226">
        <v>0</v>
      </c>
      <c r="W209" s="224">
        <v>0</v>
      </c>
      <c r="X209" s="227">
        <v>2961006.92</v>
      </c>
      <c r="Y209" s="220"/>
    </row>
    <row r="210" spans="2:26" ht="60.75" hidden="1">
      <c r="B210" s="219" t="s">
        <v>1973</v>
      </c>
      <c r="C210" s="220" t="s">
        <v>665</v>
      </c>
      <c r="D210" s="220" t="s">
        <v>33</v>
      </c>
      <c r="E210" s="220" t="s">
        <v>666</v>
      </c>
      <c r="F210" s="220" t="s">
        <v>667</v>
      </c>
      <c r="G210" s="220" t="s">
        <v>105</v>
      </c>
      <c r="H210" s="220"/>
      <c r="I210" s="220" t="s">
        <v>349</v>
      </c>
      <c r="J210" s="220" t="s">
        <v>350</v>
      </c>
      <c r="K210" s="221">
        <v>3197.7</v>
      </c>
      <c r="L210" s="221">
        <v>315.39999999999998</v>
      </c>
      <c r="M210" s="221">
        <v>9.66</v>
      </c>
      <c r="N210" s="239">
        <v>101809.62</v>
      </c>
      <c r="O210" s="223">
        <v>88064.4</v>
      </c>
      <c r="P210" s="221">
        <v>19533.890000000003</v>
      </c>
      <c r="Q210" s="222">
        <v>5871.22</v>
      </c>
      <c r="R210" s="222">
        <v>82.55</v>
      </c>
      <c r="S210" s="224">
        <v>0</v>
      </c>
      <c r="T210" s="221">
        <v>0</v>
      </c>
      <c r="U210" s="221">
        <v>0</v>
      </c>
      <c r="V210" s="226">
        <v>0</v>
      </c>
      <c r="W210" s="224">
        <v>0</v>
      </c>
      <c r="X210" s="227">
        <v>375790.15999999992</v>
      </c>
      <c r="Y210" s="220"/>
      <c r="Z210" s="238"/>
    </row>
    <row r="211" spans="2:26" ht="60.75" hidden="1">
      <c r="B211" s="219" t="s">
        <v>1973</v>
      </c>
      <c r="C211" s="220" t="s">
        <v>668</v>
      </c>
      <c r="D211" s="220" t="s">
        <v>33</v>
      </c>
      <c r="E211" s="220" t="s">
        <v>669</v>
      </c>
      <c r="F211" s="220" t="s">
        <v>670</v>
      </c>
      <c r="G211" s="220" t="s">
        <v>459</v>
      </c>
      <c r="H211" s="220"/>
      <c r="I211" s="220" t="s">
        <v>349</v>
      </c>
      <c r="J211" s="220" t="s">
        <v>350</v>
      </c>
      <c r="K211" s="221">
        <v>3333.6</v>
      </c>
      <c r="L211" s="221">
        <v>180.4</v>
      </c>
      <c r="M211" s="221">
        <v>9.66</v>
      </c>
      <c r="N211" s="239">
        <v>101835.84</v>
      </c>
      <c r="O211" s="223">
        <v>95177.819999999992</v>
      </c>
      <c r="P211" s="221">
        <v>10898.01</v>
      </c>
      <c r="Q211" s="222">
        <v>5242.98</v>
      </c>
      <c r="R211" s="222">
        <v>1002.99</v>
      </c>
      <c r="S211" s="224">
        <v>0</v>
      </c>
      <c r="T211" s="221">
        <v>0</v>
      </c>
      <c r="U211" s="221">
        <v>0</v>
      </c>
      <c r="V211" s="226">
        <v>0</v>
      </c>
      <c r="W211" s="224">
        <v>0</v>
      </c>
      <c r="X211" s="227">
        <v>2316425.23</v>
      </c>
      <c r="Y211" s="220"/>
    </row>
    <row r="212" spans="2:26" ht="40.5" hidden="1">
      <c r="B212" s="219" t="s">
        <v>1973</v>
      </c>
      <c r="C212" s="220" t="s">
        <v>671</v>
      </c>
      <c r="D212" s="220" t="s">
        <v>33</v>
      </c>
      <c r="E212" s="220" t="s">
        <v>610</v>
      </c>
      <c r="F212" s="220" t="s">
        <v>611</v>
      </c>
      <c r="G212" s="220" t="s">
        <v>383</v>
      </c>
      <c r="H212" s="220"/>
      <c r="I212" s="220" t="s">
        <v>606</v>
      </c>
      <c r="J212" s="220">
        <v>2465329754</v>
      </c>
      <c r="K212" s="221">
        <v>3588.19</v>
      </c>
      <c r="L212" s="221">
        <v>0</v>
      </c>
      <c r="M212" s="221">
        <v>9.66</v>
      </c>
      <c r="N212" s="222">
        <v>97948.59</v>
      </c>
      <c r="O212" s="223">
        <v>63906.99</v>
      </c>
      <c r="P212" s="221">
        <v>34003.68</v>
      </c>
      <c r="Q212" s="222">
        <v>56.77</v>
      </c>
      <c r="R212" s="222">
        <v>94.69</v>
      </c>
      <c r="S212" s="224">
        <v>0</v>
      </c>
      <c r="T212" s="221">
        <v>0</v>
      </c>
      <c r="U212" s="221">
        <v>0</v>
      </c>
      <c r="V212" s="226">
        <v>0</v>
      </c>
      <c r="W212" s="224">
        <v>0</v>
      </c>
      <c r="X212" s="227">
        <v>1443826.0899999999</v>
      </c>
      <c r="Y212" s="220"/>
    </row>
    <row r="213" spans="2:26" ht="60.75" hidden="1">
      <c r="B213" s="219" t="s">
        <v>1973</v>
      </c>
      <c r="C213" s="220" t="s">
        <v>672</v>
      </c>
      <c r="D213" s="220" t="s">
        <v>33</v>
      </c>
      <c r="E213" s="220" t="s">
        <v>673</v>
      </c>
      <c r="F213" s="220" t="s">
        <v>674</v>
      </c>
      <c r="G213" s="220" t="s">
        <v>406</v>
      </c>
      <c r="H213" s="220"/>
      <c r="I213" s="220" t="s">
        <v>572</v>
      </c>
      <c r="J213" s="220" t="s">
        <v>573</v>
      </c>
      <c r="K213" s="221">
        <v>3816</v>
      </c>
      <c r="L213" s="221">
        <v>0</v>
      </c>
      <c r="M213" s="221">
        <v>9.66</v>
      </c>
      <c r="N213" s="222">
        <v>101974.77</v>
      </c>
      <c r="O213" s="223">
        <v>105118.34</v>
      </c>
      <c r="P213" s="221">
        <v>-11509.559999999992</v>
      </c>
      <c r="Q213" s="222">
        <v>4226.8900000000003</v>
      </c>
      <c r="R213" s="222">
        <v>12592.88</v>
      </c>
      <c r="S213" s="224">
        <v>3764.43</v>
      </c>
      <c r="T213" s="221">
        <v>0</v>
      </c>
      <c r="U213" s="221">
        <v>0</v>
      </c>
      <c r="V213" s="226">
        <v>0</v>
      </c>
      <c r="W213" s="224">
        <v>0</v>
      </c>
      <c r="X213" s="227">
        <v>3092583.08</v>
      </c>
      <c r="Y213" s="220"/>
    </row>
    <row r="214" spans="2:26" ht="60.75" hidden="1">
      <c r="B214" s="219" t="s">
        <v>1973</v>
      </c>
      <c r="C214" s="220" t="s">
        <v>675</v>
      </c>
      <c r="D214" s="220" t="s">
        <v>33</v>
      </c>
      <c r="E214" s="220" t="s">
        <v>342</v>
      </c>
      <c r="F214" s="220" t="s">
        <v>343</v>
      </c>
      <c r="G214" s="220" t="s">
        <v>676</v>
      </c>
      <c r="H214" s="220"/>
      <c r="I214" s="220" t="s">
        <v>349</v>
      </c>
      <c r="J214" s="220" t="s">
        <v>350</v>
      </c>
      <c r="K214" s="221">
        <v>3448.1</v>
      </c>
      <c r="L214" s="221">
        <v>71.2</v>
      </c>
      <c r="M214" s="221">
        <v>9.66</v>
      </c>
      <c r="N214" s="222">
        <v>101989.29</v>
      </c>
      <c r="O214" s="223">
        <v>89933.010000000009</v>
      </c>
      <c r="P214" s="221">
        <v>16729.099999999984</v>
      </c>
      <c r="Q214" s="222">
        <v>4780</v>
      </c>
      <c r="R214" s="222">
        <v>107.18</v>
      </c>
      <c r="S214" s="224">
        <v>0</v>
      </c>
      <c r="T214" s="221">
        <v>0</v>
      </c>
      <c r="U214" s="221">
        <v>0</v>
      </c>
      <c r="V214" s="226">
        <v>0</v>
      </c>
      <c r="W214" s="224">
        <v>0</v>
      </c>
      <c r="X214" s="227">
        <v>884697.04</v>
      </c>
      <c r="Y214" s="220"/>
    </row>
    <row r="215" spans="2:26" ht="60.75" hidden="1">
      <c r="B215" s="219" t="s">
        <v>1973</v>
      </c>
      <c r="C215" s="220" t="s">
        <v>679</v>
      </c>
      <c r="D215" s="220" t="s">
        <v>33</v>
      </c>
      <c r="E215" s="220" t="s">
        <v>342</v>
      </c>
      <c r="F215" s="220" t="s">
        <v>343</v>
      </c>
      <c r="G215" s="220" t="s">
        <v>680</v>
      </c>
      <c r="H215" s="220"/>
      <c r="I215" s="220" t="s">
        <v>681</v>
      </c>
      <c r="J215" s="220" t="s">
        <v>51</v>
      </c>
      <c r="K215" s="221">
        <v>3233.3</v>
      </c>
      <c r="L215" s="221">
        <v>287.89999999999998</v>
      </c>
      <c r="M215" s="221">
        <v>9.66</v>
      </c>
      <c r="N215" s="222">
        <v>102044.31</v>
      </c>
      <c r="O215" s="223">
        <v>96174.53</v>
      </c>
      <c r="P215" s="221">
        <v>10280.820000000003</v>
      </c>
      <c r="Q215" s="222">
        <v>4694.99</v>
      </c>
      <c r="R215" s="222">
        <v>283.95</v>
      </c>
      <c r="S215" s="224">
        <v>0</v>
      </c>
      <c r="T215" s="221">
        <v>0</v>
      </c>
      <c r="U215" s="221">
        <v>0</v>
      </c>
      <c r="V215" s="226">
        <v>902246.59</v>
      </c>
      <c r="W215" s="224">
        <v>0</v>
      </c>
      <c r="X215" s="227">
        <v>2288278.5099999993</v>
      </c>
      <c r="Y215" s="220"/>
    </row>
    <row r="216" spans="2:26" ht="60.75" hidden="1">
      <c r="B216" s="219" t="s">
        <v>1973</v>
      </c>
      <c r="C216" s="220" t="s">
        <v>682</v>
      </c>
      <c r="D216" s="220" t="s">
        <v>33</v>
      </c>
      <c r="E216" s="220" t="s">
        <v>642</v>
      </c>
      <c r="F216" s="220" t="s">
        <v>643</v>
      </c>
      <c r="G216" s="220" t="s">
        <v>270</v>
      </c>
      <c r="H216" s="220"/>
      <c r="I216" s="220" t="s">
        <v>195</v>
      </c>
      <c r="J216" s="220" t="s">
        <v>51</v>
      </c>
      <c r="K216" s="221">
        <v>4631.21</v>
      </c>
      <c r="L216" s="221">
        <v>106.8</v>
      </c>
      <c r="M216" s="221">
        <v>9.66</v>
      </c>
      <c r="N216" s="222">
        <v>137307.57</v>
      </c>
      <c r="O216" s="223">
        <v>381250.1</v>
      </c>
      <c r="P216" s="221">
        <v>-238650.59999999998</v>
      </c>
      <c r="Q216" s="222">
        <v>6670.21</v>
      </c>
      <c r="R216" s="222">
        <v>1378.28</v>
      </c>
      <c r="S216" s="224">
        <v>0</v>
      </c>
      <c r="T216" s="221">
        <v>0</v>
      </c>
      <c r="U216" s="221">
        <v>0</v>
      </c>
      <c r="V216" s="226">
        <v>1326907.82</v>
      </c>
      <c r="W216" s="224">
        <v>200000</v>
      </c>
      <c r="X216" s="227">
        <v>3241481.7</v>
      </c>
      <c r="Y216" s="220" t="s">
        <v>1991</v>
      </c>
    </row>
    <row r="217" spans="2:26" ht="40.5" hidden="1">
      <c r="B217" s="219" t="s">
        <v>1973</v>
      </c>
      <c r="C217" s="220" t="s">
        <v>683</v>
      </c>
      <c r="D217" s="220" t="s">
        <v>33</v>
      </c>
      <c r="E217" s="220" t="s">
        <v>305</v>
      </c>
      <c r="F217" s="220" t="s">
        <v>306</v>
      </c>
      <c r="G217" s="220" t="s">
        <v>684</v>
      </c>
      <c r="H217" s="220"/>
      <c r="I217" s="220" t="s">
        <v>195</v>
      </c>
      <c r="J217" s="220" t="s">
        <v>51</v>
      </c>
      <c r="K217" s="221">
        <v>4644.5</v>
      </c>
      <c r="L217" s="221">
        <v>107.1</v>
      </c>
      <c r="M217" s="221">
        <v>9.66</v>
      </c>
      <c r="N217" s="222">
        <v>137701.38</v>
      </c>
      <c r="O217" s="223">
        <v>123454.31</v>
      </c>
      <c r="P217" s="221">
        <v>23476.06</v>
      </c>
      <c r="Q217" s="222">
        <v>9640.3700000000008</v>
      </c>
      <c r="R217" s="222">
        <v>411.38</v>
      </c>
      <c r="S217" s="224">
        <v>0</v>
      </c>
      <c r="T217" s="221">
        <v>0</v>
      </c>
      <c r="U217" s="221">
        <v>0</v>
      </c>
      <c r="V217" s="226">
        <v>0</v>
      </c>
      <c r="W217" s="224">
        <v>0</v>
      </c>
      <c r="X217" s="227">
        <v>1789499.9499999997</v>
      </c>
      <c r="Y217" s="220"/>
      <c r="Z217" s="238"/>
    </row>
    <row r="218" spans="2:26" ht="60.75" hidden="1">
      <c r="B218" s="219" t="s">
        <v>1973</v>
      </c>
      <c r="C218" s="220" t="s">
        <v>685</v>
      </c>
      <c r="D218" s="220" t="s">
        <v>83</v>
      </c>
      <c r="E218" s="220" t="s">
        <v>183</v>
      </c>
      <c r="F218" s="220" t="s">
        <v>184</v>
      </c>
      <c r="G218" s="220" t="s">
        <v>686</v>
      </c>
      <c r="H218" s="220"/>
      <c r="I218" s="220" t="s">
        <v>180</v>
      </c>
      <c r="J218" s="220" t="s">
        <v>181</v>
      </c>
      <c r="K218" s="221">
        <v>3288.2</v>
      </c>
      <c r="L218" s="221">
        <v>240.7</v>
      </c>
      <c r="M218" s="221">
        <v>9.66</v>
      </c>
      <c r="N218" s="222">
        <v>102267.6</v>
      </c>
      <c r="O218" s="223">
        <v>95059.9</v>
      </c>
      <c r="P218" s="221">
        <v>13208.73000000001</v>
      </c>
      <c r="Q218" s="222">
        <v>6001.03</v>
      </c>
      <c r="R218" s="222">
        <v>0</v>
      </c>
      <c r="S218" s="224">
        <v>0</v>
      </c>
      <c r="T218" s="221">
        <v>0</v>
      </c>
      <c r="U218" s="221">
        <v>0</v>
      </c>
      <c r="V218" s="226">
        <v>0</v>
      </c>
      <c r="W218" s="224">
        <v>0</v>
      </c>
      <c r="X218" s="227">
        <v>1292530.9099999999</v>
      </c>
      <c r="Y218" s="220"/>
      <c r="Z218" s="238"/>
    </row>
    <row r="219" spans="2:26" ht="60.75" hidden="1">
      <c r="B219" s="219" t="s">
        <v>1973</v>
      </c>
      <c r="C219" s="220" t="s">
        <v>687</v>
      </c>
      <c r="D219" s="220" t="s">
        <v>33</v>
      </c>
      <c r="E219" s="220" t="s">
        <v>342</v>
      </c>
      <c r="F219" s="220" t="s">
        <v>343</v>
      </c>
      <c r="G219" s="220" t="s">
        <v>688</v>
      </c>
      <c r="H219" s="220"/>
      <c r="I219" s="220" t="s">
        <v>349</v>
      </c>
      <c r="J219" s="220" t="s">
        <v>350</v>
      </c>
      <c r="K219" s="221">
        <v>3491.7</v>
      </c>
      <c r="L219" s="221">
        <v>41.3</v>
      </c>
      <c r="M219" s="221">
        <v>9.66</v>
      </c>
      <c r="N219" s="222">
        <v>102386.43</v>
      </c>
      <c r="O219" s="223">
        <v>94431.56</v>
      </c>
      <c r="P219" s="221">
        <v>10277.269999999988</v>
      </c>
      <c r="Q219" s="222">
        <v>3205.68</v>
      </c>
      <c r="R219" s="222">
        <v>883.28</v>
      </c>
      <c r="S219" s="224">
        <v>0</v>
      </c>
      <c r="T219" s="221">
        <v>0</v>
      </c>
      <c r="U219" s="221">
        <v>0</v>
      </c>
      <c r="V219" s="226">
        <v>0</v>
      </c>
      <c r="W219" s="224">
        <v>0</v>
      </c>
      <c r="X219" s="227">
        <v>1990999.0199999998</v>
      </c>
      <c r="Y219" s="220"/>
    </row>
    <row r="220" spans="2:26" ht="60.75" hidden="1">
      <c r="B220" s="219" t="s">
        <v>1973</v>
      </c>
      <c r="C220" s="220" t="s">
        <v>689</v>
      </c>
      <c r="D220" s="220" t="s">
        <v>33</v>
      </c>
      <c r="E220" s="220" t="s">
        <v>342</v>
      </c>
      <c r="F220" s="220" t="s">
        <v>343</v>
      </c>
      <c r="G220" s="220" t="s">
        <v>690</v>
      </c>
      <c r="H220" s="220"/>
      <c r="I220" s="242" t="s">
        <v>349</v>
      </c>
      <c r="J220" s="242" t="s">
        <v>350</v>
      </c>
      <c r="K220" s="243">
        <v>3533.4</v>
      </c>
      <c r="L220" s="243">
        <v>0</v>
      </c>
      <c r="M220" s="243">
        <v>9.66</v>
      </c>
      <c r="N220" s="239">
        <v>102397.89</v>
      </c>
      <c r="O220" s="223">
        <v>84636.63</v>
      </c>
      <c r="P220" s="221">
        <v>28915.989999999991</v>
      </c>
      <c r="Q220" s="222">
        <v>11182.06</v>
      </c>
      <c r="R220" s="222">
        <v>27.33</v>
      </c>
      <c r="S220" s="224">
        <v>1970.09</v>
      </c>
      <c r="T220" s="221">
        <v>0</v>
      </c>
      <c r="U220" s="221">
        <v>0</v>
      </c>
      <c r="V220" s="226">
        <v>0</v>
      </c>
      <c r="W220" s="224">
        <v>0</v>
      </c>
      <c r="X220" s="227">
        <v>1636766.8800000001</v>
      </c>
      <c r="Y220" s="220"/>
    </row>
    <row r="221" spans="2:26" ht="40.5" hidden="1">
      <c r="B221" s="219" t="s">
        <v>1973</v>
      </c>
      <c r="C221" s="220" t="s">
        <v>691</v>
      </c>
      <c r="D221" s="220" t="s">
        <v>33</v>
      </c>
      <c r="E221" s="220" t="s">
        <v>298</v>
      </c>
      <c r="F221" s="220" t="s">
        <v>299</v>
      </c>
      <c r="G221" s="220" t="s">
        <v>692</v>
      </c>
      <c r="H221" s="220"/>
      <c r="I221" s="220" t="s">
        <v>195</v>
      </c>
      <c r="J221" s="220" t="s">
        <v>51</v>
      </c>
      <c r="K221" s="221">
        <v>4951.8999999999996</v>
      </c>
      <c r="L221" s="221">
        <v>792</v>
      </c>
      <c r="M221" s="221">
        <v>10.039999999999999</v>
      </c>
      <c r="N221" s="222">
        <v>65978.02</v>
      </c>
      <c r="O221" s="223">
        <v>154028.47</v>
      </c>
      <c r="P221" s="221">
        <v>-87683.82</v>
      </c>
      <c r="Q221" s="222">
        <v>2742.76</v>
      </c>
      <c r="R221" s="222">
        <v>2376.13</v>
      </c>
      <c r="S221" s="224">
        <v>18699.169999999998</v>
      </c>
      <c r="T221" s="221">
        <v>0</v>
      </c>
      <c r="U221" s="221">
        <v>0</v>
      </c>
      <c r="V221" s="226">
        <v>0</v>
      </c>
      <c r="W221" s="224">
        <v>4709.25</v>
      </c>
      <c r="X221" s="227">
        <v>2597991.23</v>
      </c>
      <c r="Y221" s="220"/>
      <c r="Z221" s="238"/>
    </row>
    <row r="222" spans="2:26" ht="40.5" hidden="1">
      <c r="B222" s="219" t="s">
        <v>1973</v>
      </c>
      <c r="C222" s="220" t="s">
        <v>694</v>
      </c>
      <c r="D222" s="220" t="s">
        <v>33</v>
      </c>
      <c r="E222" s="220" t="s">
        <v>510</v>
      </c>
      <c r="F222" s="220" t="s">
        <v>511</v>
      </c>
      <c r="G222" s="220" t="s">
        <v>383</v>
      </c>
      <c r="H222" s="220"/>
      <c r="I222" s="220" t="s">
        <v>695</v>
      </c>
      <c r="J222" s="220" t="s">
        <v>696</v>
      </c>
      <c r="K222" s="221">
        <v>3546.55</v>
      </c>
      <c r="L222" s="221">
        <v>0</v>
      </c>
      <c r="M222" s="221">
        <v>9.66</v>
      </c>
      <c r="N222" s="222">
        <v>102779.34</v>
      </c>
      <c r="O222" s="223">
        <v>110214.91</v>
      </c>
      <c r="P222" s="221">
        <v>4469.8499999999894</v>
      </c>
      <c r="Q222" s="222">
        <v>14478.09</v>
      </c>
      <c r="R222" s="222">
        <v>2572.67</v>
      </c>
      <c r="S222" s="224">
        <v>16676.810000000001</v>
      </c>
      <c r="T222" s="221">
        <v>0</v>
      </c>
      <c r="U222" s="221">
        <v>0</v>
      </c>
      <c r="V222" s="226">
        <v>0</v>
      </c>
      <c r="W222" s="224">
        <v>0</v>
      </c>
      <c r="X222" s="227">
        <v>2305115.3099999996</v>
      </c>
      <c r="Y222" s="220"/>
    </row>
    <row r="223" spans="2:26" ht="40.5" hidden="1">
      <c r="B223" s="219" t="s">
        <v>1973</v>
      </c>
      <c r="C223" s="220" t="s">
        <v>697</v>
      </c>
      <c r="D223" s="220" t="s">
        <v>33</v>
      </c>
      <c r="E223" s="220" t="s">
        <v>563</v>
      </c>
      <c r="F223" s="220" t="s">
        <v>564</v>
      </c>
      <c r="G223" s="220" t="s">
        <v>213</v>
      </c>
      <c r="H223" s="220"/>
      <c r="I223" s="220" t="s">
        <v>195</v>
      </c>
      <c r="J223" s="220" t="s">
        <v>51</v>
      </c>
      <c r="K223" s="221">
        <v>9208.5</v>
      </c>
      <c r="L223" s="221">
        <v>0</v>
      </c>
      <c r="M223" s="221">
        <v>10.039999999999999</v>
      </c>
      <c r="N223" s="222">
        <v>277365.98</v>
      </c>
      <c r="O223" s="223">
        <v>249719.61000000002</v>
      </c>
      <c r="P223" s="221">
        <v>43724.089999999989</v>
      </c>
      <c r="Q223" s="222">
        <v>24135.34</v>
      </c>
      <c r="R223" s="222">
        <v>8057.62</v>
      </c>
      <c r="S223" s="224">
        <v>3648.21</v>
      </c>
      <c r="T223" s="221">
        <v>0</v>
      </c>
      <c r="U223" s="221">
        <v>0</v>
      </c>
      <c r="V223" s="226">
        <v>0</v>
      </c>
      <c r="W223" s="224">
        <v>0</v>
      </c>
      <c r="X223" s="227">
        <v>3116989.19</v>
      </c>
      <c r="Y223" s="220"/>
      <c r="Z223" s="238"/>
    </row>
    <row r="224" spans="2:26" ht="40.5" hidden="1">
      <c r="B224" s="219" t="s">
        <v>1973</v>
      </c>
      <c r="C224" s="220" t="s">
        <v>698</v>
      </c>
      <c r="D224" s="220" t="s">
        <v>33</v>
      </c>
      <c r="E224" s="220" t="s">
        <v>699</v>
      </c>
      <c r="F224" s="220" t="s">
        <v>700</v>
      </c>
      <c r="G224" s="220" t="s">
        <v>162</v>
      </c>
      <c r="H224" s="220"/>
      <c r="I224" s="220" t="s">
        <v>195</v>
      </c>
      <c r="J224" s="220" t="s">
        <v>51</v>
      </c>
      <c r="K224" s="221">
        <v>10207.9</v>
      </c>
      <c r="L224" s="221">
        <v>0</v>
      </c>
      <c r="M224" s="221">
        <v>10.039999999999999</v>
      </c>
      <c r="N224" s="222">
        <v>307461.96000000002</v>
      </c>
      <c r="O224" s="223">
        <v>287316.75</v>
      </c>
      <c r="P224" s="221">
        <v>35050.729999999996</v>
      </c>
      <c r="Q224" s="222">
        <v>21127.35</v>
      </c>
      <c r="R224" s="222">
        <v>6221.83</v>
      </c>
      <c r="S224" s="224">
        <v>6940.68</v>
      </c>
      <c r="T224" s="221">
        <v>0</v>
      </c>
      <c r="U224" s="221">
        <v>0</v>
      </c>
      <c r="V224" s="226">
        <v>0</v>
      </c>
      <c r="W224" s="224">
        <v>0</v>
      </c>
      <c r="X224" s="227">
        <v>5774937.1800000016</v>
      </c>
      <c r="Y224" s="220"/>
      <c r="Z224" s="238"/>
    </row>
    <row r="225" spans="2:26" ht="40.5" hidden="1">
      <c r="B225" s="219" t="s">
        <v>1973</v>
      </c>
      <c r="C225" s="220" t="s">
        <v>701</v>
      </c>
      <c r="D225" s="220" t="s">
        <v>33</v>
      </c>
      <c r="E225" s="220" t="s">
        <v>236</v>
      </c>
      <c r="F225" s="220" t="s">
        <v>237</v>
      </c>
      <c r="G225" s="220" t="s">
        <v>213</v>
      </c>
      <c r="H225" s="220"/>
      <c r="I225" s="220" t="s">
        <v>238</v>
      </c>
      <c r="J225" s="220" t="s">
        <v>239</v>
      </c>
      <c r="K225" s="221">
        <v>2922.1</v>
      </c>
      <c r="L225" s="221">
        <v>651.79999999999995</v>
      </c>
      <c r="M225" s="221">
        <v>9.66</v>
      </c>
      <c r="N225" s="222">
        <v>103571.67</v>
      </c>
      <c r="O225" s="223">
        <v>81305.09</v>
      </c>
      <c r="P225" s="221">
        <v>22427.51</v>
      </c>
      <c r="Q225" s="222">
        <v>662.2</v>
      </c>
      <c r="R225" s="222">
        <v>501.27</v>
      </c>
      <c r="S225" s="224">
        <v>0</v>
      </c>
      <c r="T225" s="221">
        <v>0</v>
      </c>
      <c r="U225" s="221">
        <v>0</v>
      </c>
      <c r="V225" s="226">
        <v>0</v>
      </c>
      <c r="W225" s="224">
        <v>0</v>
      </c>
      <c r="X225" s="227">
        <v>622053.32999999973</v>
      </c>
      <c r="Y225" s="220"/>
    </row>
    <row r="226" spans="2:26" ht="40.5" hidden="1">
      <c r="B226" s="219" t="s">
        <v>1973</v>
      </c>
      <c r="C226" s="220" t="s">
        <v>702</v>
      </c>
      <c r="D226" s="220" t="s">
        <v>33</v>
      </c>
      <c r="E226" s="220" t="s">
        <v>703</v>
      </c>
      <c r="F226" s="220" t="s">
        <v>704</v>
      </c>
      <c r="G226" s="220" t="s">
        <v>270</v>
      </c>
      <c r="H226" s="220"/>
      <c r="I226" s="220" t="s">
        <v>705</v>
      </c>
      <c r="J226" s="220" t="s">
        <v>706</v>
      </c>
      <c r="K226" s="221">
        <v>3576.72</v>
      </c>
      <c r="L226" s="221">
        <v>0</v>
      </c>
      <c r="M226" s="221">
        <v>9.66</v>
      </c>
      <c r="N226" s="222">
        <v>103653.36</v>
      </c>
      <c r="O226" s="223">
        <v>98815.16</v>
      </c>
      <c r="P226" s="221">
        <v>9525.2899999999918</v>
      </c>
      <c r="Q226" s="222">
        <v>6299.51</v>
      </c>
      <c r="R226" s="222">
        <v>1612.42</v>
      </c>
      <c r="S226" s="224">
        <v>0</v>
      </c>
      <c r="T226" s="221">
        <v>0</v>
      </c>
      <c r="U226" s="221">
        <v>0</v>
      </c>
      <c r="V226" s="226">
        <v>1866116.4</v>
      </c>
      <c r="W226" s="224">
        <v>0</v>
      </c>
      <c r="X226" s="227">
        <v>877740.98999999929</v>
      </c>
      <c r="Y226" s="220"/>
    </row>
    <row r="227" spans="2:26" ht="40.5" hidden="1">
      <c r="B227" s="219" t="s">
        <v>1973</v>
      </c>
      <c r="C227" s="220" t="s">
        <v>1861</v>
      </c>
      <c r="D227" s="220" t="s">
        <v>33</v>
      </c>
      <c r="E227" s="220" t="s">
        <v>54</v>
      </c>
      <c r="F227" s="220" t="s">
        <v>55</v>
      </c>
      <c r="G227" s="220" t="s">
        <v>708</v>
      </c>
      <c r="H227" s="220"/>
      <c r="I227" s="220" t="s">
        <v>195</v>
      </c>
      <c r="J227" s="220" t="s">
        <v>51</v>
      </c>
      <c r="K227" s="221">
        <v>13200.6</v>
      </c>
      <c r="L227" s="221">
        <v>278.3</v>
      </c>
      <c r="M227" s="221">
        <v>10.039999999999999</v>
      </c>
      <c r="N227" s="222">
        <v>105984.12</v>
      </c>
      <c r="O227" s="223">
        <v>409243.55</v>
      </c>
      <c r="P227" s="221">
        <v>-293899.87</v>
      </c>
      <c r="Q227" s="222">
        <v>14336.63</v>
      </c>
      <c r="R227" s="222">
        <v>4977.07</v>
      </c>
      <c r="S227" s="224">
        <v>5872.01</v>
      </c>
      <c r="T227" s="221">
        <v>0</v>
      </c>
      <c r="U227" s="221">
        <v>0</v>
      </c>
      <c r="V227" s="226">
        <v>0</v>
      </c>
      <c r="W227" s="224">
        <v>0</v>
      </c>
      <c r="X227" s="227">
        <v>5022304.959999999</v>
      </c>
      <c r="Y227" s="220"/>
    </row>
    <row r="228" spans="2:26" ht="40.5" hidden="1">
      <c r="B228" s="219" t="s">
        <v>1973</v>
      </c>
      <c r="C228" s="220" t="s">
        <v>707</v>
      </c>
      <c r="D228" s="220" t="s">
        <v>33</v>
      </c>
      <c r="E228" s="220" t="s">
        <v>523</v>
      </c>
      <c r="F228" s="220" t="s">
        <v>524</v>
      </c>
      <c r="G228" s="220" t="s">
        <v>708</v>
      </c>
      <c r="H228" s="220"/>
      <c r="I228" s="220" t="s">
        <v>526</v>
      </c>
      <c r="J228" s="220" t="s">
        <v>527</v>
      </c>
      <c r="K228" s="221">
        <v>3170</v>
      </c>
      <c r="L228" s="221">
        <v>421.8</v>
      </c>
      <c r="M228" s="221">
        <v>9.66</v>
      </c>
      <c r="N228" s="222">
        <v>104090.31</v>
      </c>
      <c r="O228" s="223">
        <v>94153.39</v>
      </c>
      <c r="P228" s="221">
        <v>9814.5200000000023</v>
      </c>
      <c r="Q228" s="222">
        <v>408.63</v>
      </c>
      <c r="R228" s="222">
        <v>531.03</v>
      </c>
      <c r="S228" s="224">
        <v>0</v>
      </c>
      <c r="T228" s="221">
        <v>0</v>
      </c>
      <c r="U228" s="221">
        <v>0</v>
      </c>
      <c r="V228" s="226">
        <v>0</v>
      </c>
      <c r="W228" s="224">
        <v>0</v>
      </c>
      <c r="X228" s="227">
        <v>3040446.0799999996</v>
      </c>
      <c r="Y228" s="220"/>
    </row>
    <row r="229" spans="2:26" ht="60.75" hidden="1">
      <c r="B229" s="219" t="s">
        <v>1973</v>
      </c>
      <c r="C229" s="220" t="s">
        <v>709</v>
      </c>
      <c r="D229" s="220" t="s">
        <v>33</v>
      </c>
      <c r="E229" s="220" t="s">
        <v>342</v>
      </c>
      <c r="F229" s="220" t="s">
        <v>343</v>
      </c>
      <c r="G229" s="220" t="s">
        <v>710</v>
      </c>
      <c r="H229" s="220"/>
      <c r="I229" s="220" t="s">
        <v>572</v>
      </c>
      <c r="J229" s="220" t="s">
        <v>573</v>
      </c>
      <c r="K229" s="221">
        <v>2934.3</v>
      </c>
      <c r="L229" s="221">
        <v>938.5</v>
      </c>
      <c r="M229" s="221">
        <v>9.66</v>
      </c>
      <c r="N229" s="222">
        <v>104122.23</v>
      </c>
      <c r="O229" s="223">
        <v>109728.43999999999</v>
      </c>
      <c r="P229" s="221">
        <v>2459.4400000000082</v>
      </c>
      <c r="Q229" s="222">
        <v>8533.75</v>
      </c>
      <c r="R229" s="222">
        <v>468.1</v>
      </c>
      <c r="S229" s="224">
        <v>3748.72</v>
      </c>
      <c r="T229" s="221">
        <v>0</v>
      </c>
      <c r="U229" s="221">
        <v>0</v>
      </c>
      <c r="V229" s="226">
        <v>0</v>
      </c>
      <c r="W229" s="224">
        <v>0</v>
      </c>
      <c r="X229" s="227">
        <v>3078653.75</v>
      </c>
      <c r="Y229" s="220"/>
    </row>
    <row r="230" spans="2:26" ht="40.5" hidden="1">
      <c r="B230" s="219" t="s">
        <v>1973</v>
      </c>
      <c r="C230" s="220" t="s">
        <v>711</v>
      </c>
      <c r="D230" s="220" t="s">
        <v>33</v>
      </c>
      <c r="E230" s="220" t="s">
        <v>712</v>
      </c>
      <c r="F230" s="220" t="s">
        <v>713</v>
      </c>
      <c r="G230" s="220" t="s">
        <v>383</v>
      </c>
      <c r="H230" s="220"/>
      <c r="I230" s="220" t="s">
        <v>195</v>
      </c>
      <c r="J230" s="220" t="s">
        <v>51</v>
      </c>
      <c r="K230" s="221">
        <v>26314.2</v>
      </c>
      <c r="L230" s="221">
        <v>310.10000000000002</v>
      </c>
      <c r="M230" s="221">
        <v>10.039999999999999</v>
      </c>
      <c r="N230" s="222">
        <v>801923.82</v>
      </c>
      <c r="O230" s="223">
        <v>778932.47</v>
      </c>
      <c r="P230" s="221">
        <v>80181.829999999958</v>
      </c>
      <c r="Q230" s="222">
        <v>64391.11</v>
      </c>
      <c r="R230" s="222">
        <v>7200.63</v>
      </c>
      <c r="S230" s="224">
        <v>37761.089999999997</v>
      </c>
      <c r="T230" s="221">
        <v>0</v>
      </c>
      <c r="U230" s="221">
        <v>0</v>
      </c>
      <c r="V230" s="226">
        <v>0</v>
      </c>
      <c r="W230" s="224">
        <v>0</v>
      </c>
      <c r="X230" s="227">
        <v>15719229.139999999</v>
      </c>
      <c r="Y230" s="220"/>
      <c r="Z230" s="238"/>
    </row>
    <row r="231" spans="2:26" ht="40.5" hidden="1">
      <c r="B231" s="219" t="s">
        <v>1973</v>
      </c>
      <c r="C231" s="220" t="s">
        <v>714</v>
      </c>
      <c r="D231" s="220" t="s">
        <v>33</v>
      </c>
      <c r="E231" s="220" t="s">
        <v>715</v>
      </c>
      <c r="F231" s="220" t="s">
        <v>716</v>
      </c>
      <c r="G231" s="220" t="s">
        <v>383</v>
      </c>
      <c r="H231" s="220"/>
      <c r="I231" s="220" t="s">
        <v>717</v>
      </c>
      <c r="J231" s="220" t="s">
        <v>718</v>
      </c>
      <c r="K231" s="221">
        <v>3288.6</v>
      </c>
      <c r="L231" s="221">
        <v>216.5</v>
      </c>
      <c r="M231" s="221">
        <v>10.039999999999999</v>
      </c>
      <c r="N231" s="222">
        <v>105573.57</v>
      </c>
      <c r="O231" s="223">
        <v>49122.460000000006</v>
      </c>
      <c r="P231" s="221">
        <v>55606.220000000008</v>
      </c>
      <c r="Q231" s="222">
        <v>277.88</v>
      </c>
      <c r="R231" s="222">
        <v>1122.77</v>
      </c>
      <c r="S231" s="224">
        <v>4078.04</v>
      </c>
      <c r="T231" s="221">
        <v>0</v>
      </c>
      <c r="U231" s="221">
        <v>0</v>
      </c>
      <c r="V231" s="226">
        <v>0</v>
      </c>
      <c r="W231" s="224">
        <v>6431.64</v>
      </c>
      <c r="X231" s="227">
        <v>3282336.6300000008</v>
      </c>
      <c r="Y231" s="220"/>
    </row>
    <row r="232" spans="2:26" ht="40.5" hidden="1">
      <c r="B232" s="219" t="s">
        <v>1973</v>
      </c>
      <c r="C232" s="220" t="s">
        <v>719</v>
      </c>
      <c r="D232" s="220" t="s">
        <v>33</v>
      </c>
      <c r="E232" s="220" t="s">
        <v>720</v>
      </c>
      <c r="F232" s="220" t="s">
        <v>721</v>
      </c>
      <c r="G232" s="220" t="s">
        <v>213</v>
      </c>
      <c r="H232" s="220"/>
      <c r="I232" s="220" t="s">
        <v>195</v>
      </c>
      <c r="J232" s="220" t="s">
        <v>51</v>
      </c>
      <c r="K232" s="221">
        <v>2247.1</v>
      </c>
      <c r="L232" s="221">
        <v>154.30000000000001</v>
      </c>
      <c r="M232" s="221">
        <v>10.039999999999999</v>
      </c>
      <c r="N232" s="222">
        <v>72330.179999999993</v>
      </c>
      <c r="O232" s="223">
        <v>72262.61</v>
      </c>
      <c r="P232" s="221">
        <v>3676.779999999992</v>
      </c>
      <c r="Q232" s="222">
        <v>3975.14</v>
      </c>
      <c r="R232" s="222">
        <v>365.93</v>
      </c>
      <c r="S232" s="224">
        <v>2615.31</v>
      </c>
      <c r="T232" s="221">
        <v>0</v>
      </c>
      <c r="U232" s="221">
        <v>0</v>
      </c>
      <c r="V232" s="226">
        <v>0</v>
      </c>
      <c r="W232" s="224">
        <v>0</v>
      </c>
      <c r="X232" s="227">
        <v>2142271.5700000003</v>
      </c>
      <c r="Y232" s="220"/>
    </row>
    <row r="233" spans="2:26" ht="40.5" hidden="1">
      <c r="B233" s="219" t="s">
        <v>1973</v>
      </c>
      <c r="C233" s="220" t="s">
        <v>722</v>
      </c>
      <c r="D233" s="220" t="s">
        <v>33</v>
      </c>
      <c r="E233" s="220" t="s">
        <v>418</v>
      </c>
      <c r="F233" s="220" t="s">
        <v>419</v>
      </c>
      <c r="G233" s="220" t="s">
        <v>125</v>
      </c>
      <c r="H233" s="220"/>
      <c r="I233" s="220" t="s">
        <v>195</v>
      </c>
      <c r="J233" s="220" t="s">
        <v>51</v>
      </c>
      <c r="K233" s="221">
        <v>2894.4</v>
      </c>
      <c r="L233" s="221">
        <v>0</v>
      </c>
      <c r="M233" s="221">
        <v>9.66</v>
      </c>
      <c r="N233" s="222">
        <v>83879.820000000007</v>
      </c>
      <c r="O233" s="223">
        <v>72633.91</v>
      </c>
      <c r="P233" s="221">
        <v>14219.229999999996</v>
      </c>
      <c r="Q233" s="239">
        <v>2989.68</v>
      </c>
      <c r="R233" s="222">
        <v>16.36</v>
      </c>
      <c r="S233" s="224">
        <v>3161.12</v>
      </c>
      <c r="T233" s="221">
        <v>0</v>
      </c>
      <c r="U233" s="221">
        <v>0</v>
      </c>
      <c r="V233" s="226">
        <v>0</v>
      </c>
      <c r="W233" s="224">
        <v>0</v>
      </c>
      <c r="X233" s="227">
        <v>2580167.5</v>
      </c>
      <c r="Y233" s="244"/>
    </row>
    <row r="234" spans="2:26" ht="60.75" hidden="1">
      <c r="B234" s="219" t="s">
        <v>1973</v>
      </c>
      <c r="C234" s="220" t="s">
        <v>723</v>
      </c>
      <c r="D234" s="220" t="s">
        <v>33</v>
      </c>
      <c r="E234" s="220" t="s">
        <v>724</v>
      </c>
      <c r="F234" s="220" t="s">
        <v>725</v>
      </c>
      <c r="G234" s="220" t="s">
        <v>270</v>
      </c>
      <c r="H234" s="220"/>
      <c r="I234" s="220" t="s">
        <v>349</v>
      </c>
      <c r="J234" s="220" t="s">
        <v>350</v>
      </c>
      <c r="K234" s="221">
        <v>3587.1</v>
      </c>
      <c r="L234" s="221">
        <v>148.1</v>
      </c>
      <c r="M234" s="221">
        <v>9.66</v>
      </c>
      <c r="N234" s="222">
        <v>108246.09</v>
      </c>
      <c r="O234" s="223">
        <v>98873.49</v>
      </c>
      <c r="P234" s="221">
        <v>11751.269999999988</v>
      </c>
      <c r="Q234" s="222">
        <v>2706.34</v>
      </c>
      <c r="R234" s="222">
        <v>327.67</v>
      </c>
      <c r="S234" s="224">
        <v>0</v>
      </c>
      <c r="T234" s="221">
        <v>0</v>
      </c>
      <c r="U234" s="221">
        <v>0</v>
      </c>
      <c r="V234" s="226">
        <v>0</v>
      </c>
      <c r="W234" s="224">
        <v>0</v>
      </c>
      <c r="X234" s="227">
        <v>413780.99000000034</v>
      </c>
      <c r="Y234" s="220"/>
    </row>
    <row r="235" spans="2:26" ht="60.75" hidden="1">
      <c r="B235" s="219" t="s">
        <v>1973</v>
      </c>
      <c r="C235" s="220" t="s">
        <v>726</v>
      </c>
      <c r="D235" s="220" t="s">
        <v>443</v>
      </c>
      <c r="E235" s="220" t="s">
        <v>103</v>
      </c>
      <c r="F235" s="220" t="s">
        <v>727</v>
      </c>
      <c r="G235" s="220" t="s">
        <v>728</v>
      </c>
      <c r="H235" s="220"/>
      <c r="I235" s="220" t="s">
        <v>729</v>
      </c>
      <c r="J235" s="220" t="s">
        <v>730</v>
      </c>
      <c r="K235" s="221">
        <v>3757.3</v>
      </c>
      <c r="L235" s="221">
        <v>1129.7</v>
      </c>
      <c r="M235" s="221">
        <v>9.66</v>
      </c>
      <c r="N235" s="222">
        <v>108886.62</v>
      </c>
      <c r="O235" s="223">
        <v>122443.17</v>
      </c>
      <c r="P235" s="221">
        <v>-13559.290000000008</v>
      </c>
      <c r="Q235" s="222">
        <v>224.87</v>
      </c>
      <c r="R235" s="222">
        <v>227.61</v>
      </c>
      <c r="S235" s="224">
        <v>0</v>
      </c>
      <c r="T235" s="221">
        <v>0</v>
      </c>
      <c r="U235" s="221">
        <v>0</v>
      </c>
      <c r="V235" s="226">
        <v>0</v>
      </c>
      <c r="W235" s="224">
        <v>0</v>
      </c>
      <c r="X235" s="227">
        <v>740915.73000000045</v>
      </c>
      <c r="Y235" s="220"/>
    </row>
    <row r="236" spans="2:26" ht="40.5" hidden="1">
      <c r="B236" s="219" t="s">
        <v>1973</v>
      </c>
      <c r="C236" s="220" t="s">
        <v>731</v>
      </c>
      <c r="D236" s="220" t="s">
        <v>33</v>
      </c>
      <c r="E236" s="220" t="s">
        <v>305</v>
      </c>
      <c r="F236" s="220" t="s">
        <v>306</v>
      </c>
      <c r="G236" s="220" t="s">
        <v>135</v>
      </c>
      <c r="H236" s="220"/>
      <c r="I236" s="220" t="s">
        <v>195</v>
      </c>
      <c r="J236" s="220" t="s">
        <v>51</v>
      </c>
      <c r="K236" s="221">
        <v>4594.1099999999997</v>
      </c>
      <c r="L236" s="221">
        <v>106.5</v>
      </c>
      <c r="M236" s="221">
        <v>9.66</v>
      </c>
      <c r="N236" s="222">
        <v>136223.31</v>
      </c>
      <c r="O236" s="223">
        <v>131622.25</v>
      </c>
      <c r="P236" s="221">
        <v>7507.0399999999972</v>
      </c>
      <c r="Q236" s="222">
        <v>3039.25</v>
      </c>
      <c r="R236" s="222">
        <v>133.27000000000001</v>
      </c>
      <c r="S236" s="224">
        <v>0</v>
      </c>
      <c r="T236" s="221">
        <v>0</v>
      </c>
      <c r="U236" s="221">
        <v>0</v>
      </c>
      <c r="V236" s="226">
        <v>0</v>
      </c>
      <c r="W236" s="224">
        <v>0</v>
      </c>
      <c r="X236" s="227">
        <v>2030493.12</v>
      </c>
      <c r="Y236" s="220"/>
    </row>
    <row r="237" spans="2:26" ht="40.5" hidden="1">
      <c r="B237" s="219" t="s">
        <v>1973</v>
      </c>
      <c r="C237" s="220" t="s">
        <v>732</v>
      </c>
      <c r="D237" s="220" t="s">
        <v>33</v>
      </c>
      <c r="E237" s="220" t="s">
        <v>236</v>
      </c>
      <c r="F237" s="220" t="s">
        <v>237</v>
      </c>
      <c r="G237" s="220" t="s">
        <v>490</v>
      </c>
      <c r="H237" s="220"/>
      <c r="I237" s="220" t="s">
        <v>238</v>
      </c>
      <c r="J237" s="220" t="s">
        <v>239</v>
      </c>
      <c r="K237" s="221">
        <v>3089.8</v>
      </c>
      <c r="L237" s="221">
        <v>702.2</v>
      </c>
      <c r="M237" s="221">
        <v>9.66</v>
      </c>
      <c r="N237" s="222">
        <v>109892.28</v>
      </c>
      <c r="O237" s="223">
        <v>85479.679999999993</v>
      </c>
      <c r="P237" s="221">
        <v>24436.470000000008</v>
      </c>
      <c r="Q237" s="222">
        <v>205.94</v>
      </c>
      <c r="R237" s="222">
        <v>182.07</v>
      </c>
      <c r="S237" s="224">
        <v>0</v>
      </c>
      <c r="T237" s="221">
        <v>0</v>
      </c>
      <c r="U237" s="221">
        <v>0</v>
      </c>
      <c r="V237" s="226">
        <v>0</v>
      </c>
      <c r="W237" s="224">
        <v>0</v>
      </c>
      <c r="X237" s="227">
        <v>352728.44999999972</v>
      </c>
      <c r="Y237" s="220"/>
    </row>
    <row r="238" spans="2:26" ht="60.75" hidden="1">
      <c r="B238" s="219" t="s">
        <v>1973</v>
      </c>
      <c r="C238" s="220" t="s">
        <v>733</v>
      </c>
      <c r="D238" s="220" t="s">
        <v>33</v>
      </c>
      <c r="E238" s="220" t="s">
        <v>342</v>
      </c>
      <c r="F238" s="220" t="s">
        <v>343</v>
      </c>
      <c r="G238" s="220" t="s">
        <v>734</v>
      </c>
      <c r="H238" s="220"/>
      <c r="I238" s="220" t="s">
        <v>349</v>
      </c>
      <c r="J238" s="220" t="s">
        <v>350</v>
      </c>
      <c r="K238" s="221">
        <v>2607.4</v>
      </c>
      <c r="L238" s="221">
        <v>1245.9000000000001</v>
      </c>
      <c r="M238" s="221">
        <v>9.66</v>
      </c>
      <c r="N238" s="222">
        <v>111668.7</v>
      </c>
      <c r="O238" s="223">
        <v>64061.929999999993</v>
      </c>
      <c r="P238" s="221">
        <v>69735.94</v>
      </c>
      <c r="Q238" s="222">
        <v>23797.11</v>
      </c>
      <c r="R238" s="222">
        <v>1667.94</v>
      </c>
      <c r="S238" s="224">
        <v>0</v>
      </c>
      <c r="T238" s="221">
        <v>0</v>
      </c>
      <c r="U238" s="221">
        <v>0</v>
      </c>
      <c r="V238" s="226">
        <v>0</v>
      </c>
      <c r="W238" s="224">
        <v>0</v>
      </c>
      <c r="X238" s="227">
        <v>677730.90999999992</v>
      </c>
      <c r="Y238" s="220"/>
    </row>
    <row r="239" spans="2:26" ht="60.75" hidden="1">
      <c r="B239" s="219" t="s">
        <v>1973</v>
      </c>
      <c r="C239" s="220" t="s">
        <v>735</v>
      </c>
      <c r="D239" s="220" t="s">
        <v>443</v>
      </c>
      <c r="E239" s="220" t="s">
        <v>736</v>
      </c>
      <c r="F239" s="220" t="s">
        <v>737</v>
      </c>
      <c r="G239" s="220" t="s">
        <v>738</v>
      </c>
      <c r="H239" s="220"/>
      <c r="I239" s="220" t="s">
        <v>739</v>
      </c>
      <c r="J239" s="220" t="s">
        <v>740</v>
      </c>
      <c r="K239" s="221">
        <v>3919.05</v>
      </c>
      <c r="L239" s="221">
        <v>0</v>
      </c>
      <c r="M239" s="221">
        <v>9.66</v>
      </c>
      <c r="N239" s="222">
        <v>113574.15</v>
      </c>
      <c r="O239" s="223">
        <v>101866.84</v>
      </c>
      <c r="P239" s="221">
        <v>14915.449999999997</v>
      </c>
      <c r="Q239" s="222">
        <v>3208.14</v>
      </c>
      <c r="R239" s="222">
        <v>0</v>
      </c>
      <c r="S239" s="224">
        <v>0</v>
      </c>
      <c r="T239" s="221">
        <v>0</v>
      </c>
      <c r="U239" s="221">
        <v>0</v>
      </c>
      <c r="V239" s="226">
        <v>0</v>
      </c>
      <c r="W239" s="224">
        <v>0</v>
      </c>
      <c r="X239" s="227">
        <v>3801049.41</v>
      </c>
      <c r="Y239" s="220"/>
    </row>
    <row r="240" spans="2:26" ht="40.5" hidden="1">
      <c r="B240" s="219" t="s">
        <v>1973</v>
      </c>
      <c r="C240" s="220" t="s">
        <v>741</v>
      </c>
      <c r="D240" s="220" t="s">
        <v>33</v>
      </c>
      <c r="E240" s="220" t="s">
        <v>523</v>
      </c>
      <c r="F240" s="220" t="s">
        <v>524</v>
      </c>
      <c r="G240" s="220" t="s">
        <v>406</v>
      </c>
      <c r="H240" s="220"/>
      <c r="I240" s="220" t="s">
        <v>526</v>
      </c>
      <c r="J240" s="220" t="s">
        <v>527</v>
      </c>
      <c r="K240" s="221">
        <v>3834.7</v>
      </c>
      <c r="L240" s="221">
        <v>114</v>
      </c>
      <c r="M240" s="221">
        <v>9.66</v>
      </c>
      <c r="N240" s="222">
        <v>114433.32</v>
      </c>
      <c r="O240" s="223">
        <v>111214.81</v>
      </c>
      <c r="P240" s="221">
        <v>5293.4900000000061</v>
      </c>
      <c r="Q240" s="222">
        <v>3931.09</v>
      </c>
      <c r="R240" s="222">
        <v>1856.11</v>
      </c>
      <c r="S240" s="224">
        <v>0</v>
      </c>
      <c r="T240" s="221">
        <v>0</v>
      </c>
      <c r="U240" s="221">
        <v>0</v>
      </c>
      <c r="V240" s="226">
        <v>0</v>
      </c>
      <c r="W240" s="224">
        <v>0</v>
      </c>
      <c r="X240" s="227">
        <v>3504010.24</v>
      </c>
      <c r="Y240" s="220"/>
    </row>
    <row r="241" spans="2:25" ht="101.25" hidden="1">
      <c r="B241" s="219" t="s">
        <v>1973</v>
      </c>
      <c r="C241" s="220" t="s">
        <v>742</v>
      </c>
      <c r="D241" s="220" t="s">
        <v>33</v>
      </c>
      <c r="E241" s="220" t="s">
        <v>439</v>
      </c>
      <c r="F241" s="220" t="s">
        <v>440</v>
      </c>
      <c r="G241" s="220" t="s">
        <v>743</v>
      </c>
      <c r="H241" s="220"/>
      <c r="I241" s="220" t="s">
        <v>485</v>
      </c>
      <c r="J241" s="220" t="s">
        <v>486</v>
      </c>
      <c r="K241" s="221">
        <v>9027.6</v>
      </c>
      <c r="L241" s="221">
        <v>22.8</v>
      </c>
      <c r="M241" s="221">
        <v>10.039999999999999</v>
      </c>
      <c r="N241" s="222">
        <v>114694.14</v>
      </c>
      <c r="O241" s="223">
        <v>115247.8</v>
      </c>
      <c r="P241" s="221">
        <v>3733.2899999999972</v>
      </c>
      <c r="Q241" s="222">
        <v>4411.6099999999997</v>
      </c>
      <c r="R241" s="222">
        <v>124.66</v>
      </c>
      <c r="S241" s="224">
        <v>2368.35</v>
      </c>
      <c r="T241" s="221">
        <v>0</v>
      </c>
      <c r="U241" s="221">
        <v>0</v>
      </c>
      <c r="V241" s="226">
        <v>0</v>
      </c>
      <c r="W241" s="224">
        <v>0</v>
      </c>
      <c r="X241" s="227">
        <v>1978145.72</v>
      </c>
      <c r="Y241" s="220"/>
    </row>
    <row r="242" spans="2:25" ht="44.25" hidden="1" customHeight="1">
      <c r="B242" s="219" t="s">
        <v>1973</v>
      </c>
      <c r="C242" s="220" t="s">
        <v>744</v>
      </c>
      <c r="D242" s="220" t="s">
        <v>33</v>
      </c>
      <c r="E242" s="220" t="s">
        <v>342</v>
      </c>
      <c r="F242" s="220" t="s">
        <v>343</v>
      </c>
      <c r="G242" s="220" t="s">
        <v>745</v>
      </c>
      <c r="H242" s="220"/>
      <c r="I242" s="220" t="s">
        <v>349</v>
      </c>
      <c r="J242" s="220" t="s">
        <v>350</v>
      </c>
      <c r="K242" s="221">
        <v>2808.7</v>
      </c>
      <c r="L242" s="221">
        <v>1151.7</v>
      </c>
      <c r="M242" s="221">
        <v>9.66</v>
      </c>
      <c r="N242" s="222">
        <v>114772.47</v>
      </c>
      <c r="O242" s="223">
        <v>87500.160000000003</v>
      </c>
      <c r="P242" s="221">
        <v>42016.94</v>
      </c>
      <c r="Q242" s="222">
        <v>14868.55</v>
      </c>
      <c r="R242" s="222">
        <v>123.92</v>
      </c>
      <c r="S242" s="224">
        <v>2831.66</v>
      </c>
      <c r="T242" s="221">
        <v>0</v>
      </c>
      <c r="U242" s="221">
        <v>0</v>
      </c>
      <c r="V242" s="226">
        <v>0</v>
      </c>
      <c r="W242" s="224">
        <v>0</v>
      </c>
      <c r="X242" s="227">
        <v>471658.14999999991</v>
      </c>
      <c r="Y242" s="220"/>
    </row>
    <row r="243" spans="2:25" ht="101.25" hidden="1">
      <c r="B243" s="219" t="s">
        <v>1973</v>
      </c>
      <c r="C243" s="220" t="s">
        <v>746</v>
      </c>
      <c r="D243" s="220" t="s">
        <v>33</v>
      </c>
      <c r="E243" s="220" t="s">
        <v>439</v>
      </c>
      <c r="F243" s="220" t="s">
        <v>440</v>
      </c>
      <c r="G243" s="220" t="s">
        <v>747</v>
      </c>
      <c r="H243" s="220"/>
      <c r="I243" s="220" t="s">
        <v>485</v>
      </c>
      <c r="J243" s="220" t="s">
        <v>486</v>
      </c>
      <c r="K243" s="221">
        <v>3849</v>
      </c>
      <c r="L243" s="221">
        <v>114.5</v>
      </c>
      <c r="M243" s="221">
        <v>9.66</v>
      </c>
      <c r="N243" s="222">
        <v>114862.2</v>
      </c>
      <c r="O243" s="223">
        <v>114894.53</v>
      </c>
      <c r="P243" s="221">
        <v>3489.6000000000031</v>
      </c>
      <c r="Q243" s="222">
        <v>3541.63</v>
      </c>
      <c r="R243" s="222">
        <v>19.7</v>
      </c>
      <c r="S243" s="224">
        <v>2557.09</v>
      </c>
      <c r="T243" s="221">
        <v>0</v>
      </c>
      <c r="U243" s="221">
        <v>0</v>
      </c>
      <c r="V243" s="226">
        <v>0</v>
      </c>
      <c r="W243" s="224">
        <v>0</v>
      </c>
      <c r="X243" s="227">
        <v>2127441.2999999998</v>
      </c>
      <c r="Y243" s="220"/>
    </row>
    <row r="244" spans="2:25" ht="101.25" hidden="1">
      <c r="B244" s="219" t="s">
        <v>1973</v>
      </c>
      <c r="C244" s="220" t="s">
        <v>748</v>
      </c>
      <c r="D244" s="220" t="s">
        <v>33</v>
      </c>
      <c r="E244" s="220" t="s">
        <v>517</v>
      </c>
      <c r="F244" s="220" t="s">
        <v>518</v>
      </c>
      <c r="G244" s="220" t="s">
        <v>749</v>
      </c>
      <c r="H244" s="220"/>
      <c r="I244" s="220" t="s">
        <v>485</v>
      </c>
      <c r="J244" s="220" t="s">
        <v>486</v>
      </c>
      <c r="K244" s="221">
        <v>3977</v>
      </c>
      <c r="L244" s="221">
        <v>0</v>
      </c>
      <c r="M244" s="221">
        <v>9.66</v>
      </c>
      <c r="N244" s="222">
        <v>115296.93</v>
      </c>
      <c r="O244" s="223">
        <v>116296.68</v>
      </c>
      <c r="P244" s="221">
        <v>-603.37999999999772</v>
      </c>
      <c r="Q244" s="222">
        <v>410.44</v>
      </c>
      <c r="R244" s="222">
        <v>14.07</v>
      </c>
      <c r="S244" s="224">
        <v>3789.35</v>
      </c>
      <c r="T244" s="221">
        <v>0</v>
      </c>
      <c r="U244" s="221">
        <v>0</v>
      </c>
      <c r="V244" s="226">
        <v>0</v>
      </c>
      <c r="W244" s="224">
        <v>0</v>
      </c>
      <c r="X244" s="227">
        <v>3110707.0700000008</v>
      </c>
      <c r="Y244" s="220"/>
    </row>
    <row r="245" spans="2:25" ht="40.5" hidden="1">
      <c r="B245" s="219" t="s">
        <v>1973</v>
      </c>
      <c r="C245" s="220" t="s">
        <v>750</v>
      </c>
      <c r="D245" s="220" t="s">
        <v>33</v>
      </c>
      <c r="E245" s="220" t="s">
        <v>418</v>
      </c>
      <c r="F245" s="220" t="s">
        <v>419</v>
      </c>
      <c r="G245" s="220" t="s">
        <v>156</v>
      </c>
      <c r="H245" s="220"/>
      <c r="I245" s="220" t="s">
        <v>195</v>
      </c>
      <c r="J245" s="220" t="s">
        <v>51</v>
      </c>
      <c r="K245" s="221">
        <v>4540.5</v>
      </c>
      <c r="L245" s="221">
        <v>214.9</v>
      </c>
      <c r="M245" s="221">
        <v>9.66</v>
      </c>
      <c r="N245" s="222">
        <v>137811.63</v>
      </c>
      <c r="O245" s="223">
        <v>121006.04000000001</v>
      </c>
      <c r="P245" s="221">
        <v>28464.379999999997</v>
      </c>
      <c r="Q245" s="222">
        <v>11724.97</v>
      </c>
      <c r="R245" s="222">
        <v>66.180000000000007</v>
      </c>
      <c r="S245" s="224">
        <v>3145.82</v>
      </c>
      <c r="T245" s="221">
        <v>0</v>
      </c>
      <c r="U245" s="221">
        <v>0</v>
      </c>
      <c r="V245" s="226">
        <v>0</v>
      </c>
      <c r="W245" s="224">
        <v>0</v>
      </c>
      <c r="X245" s="227">
        <v>2608208.6799999997</v>
      </c>
      <c r="Y245" s="244"/>
    </row>
    <row r="246" spans="2:25" ht="40.5" hidden="1">
      <c r="B246" s="219" t="s">
        <v>1973</v>
      </c>
      <c r="C246" s="220" t="s">
        <v>751</v>
      </c>
      <c r="D246" s="220" t="s">
        <v>33</v>
      </c>
      <c r="E246" s="220" t="s">
        <v>752</v>
      </c>
      <c r="F246" s="220" t="s">
        <v>753</v>
      </c>
      <c r="G246" s="220" t="s">
        <v>754</v>
      </c>
      <c r="H246" s="220"/>
      <c r="I246" s="220" t="s">
        <v>238</v>
      </c>
      <c r="J246" s="220" t="s">
        <v>239</v>
      </c>
      <c r="K246" s="221">
        <v>3954.75</v>
      </c>
      <c r="L246" s="221">
        <v>0</v>
      </c>
      <c r="M246" s="221">
        <v>9.66</v>
      </c>
      <c r="N246" s="222">
        <v>114608.79</v>
      </c>
      <c r="O246" s="223">
        <v>128557.47</v>
      </c>
      <c r="P246" s="221">
        <v>-13643.140000000014</v>
      </c>
      <c r="Q246" s="222">
        <v>2069.6799999999998</v>
      </c>
      <c r="R246" s="222">
        <v>1764.14</v>
      </c>
      <c r="S246" s="224">
        <v>0</v>
      </c>
      <c r="T246" s="221">
        <v>0</v>
      </c>
      <c r="U246" s="221">
        <v>0</v>
      </c>
      <c r="V246" s="226">
        <v>0</v>
      </c>
      <c r="W246" s="224">
        <v>0</v>
      </c>
      <c r="X246" s="227">
        <v>3971423.9599999995</v>
      </c>
      <c r="Y246" s="220"/>
    </row>
    <row r="247" spans="2:25" ht="101.25" hidden="1">
      <c r="B247" s="219" t="s">
        <v>1973</v>
      </c>
      <c r="C247" s="220" t="s">
        <v>755</v>
      </c>
      <c r="D247" s="220" t="s">
        <v>33</v>
      </c>
      <c r="E247" s="220" t="s">
        <v>639</v>
      </c>
      <c r="F247" s="220" t="s">
        <v>640</v>
      </c>
      <c r="G247" s="220" t="s">
        <v>603</v>
      </c>
      <c r="H247" s="220"/>
      <c r="I247" s="220" t="s">
        <v>485</v>
      </c>
      <c r="J247" s="220" t="s">
        <v>486</v>
      </c>
      <c r="K247" s="221">
        <v>4017.7</v>
      </c>
      <c r="L247" s="221">
        <v>0</v>
      </c>
      <c r="M247" s="221">
        <v>9.66</v>
      </c>
      <c r="N247" s="222">
        <v>116432.97</v>
      </c>
      <c r="O247" s="223">
        <v>115971.14</v>
      </c>
      <c r="P247" s="221">
        <v>5270.6800000000048</v>
      </c>
      <c r="Q247" s="222">
        <v>4816.91</v>
      </c>
      <c r="R247" s="222">
        <v>8.06</v>
      </c>
      <c r="S247" s="224">
        <v>5267.94</v>
      </c>
      <c r="T247" s="221">
        <v>0</v>
      </c>
      <c r="U247" s="221">
        <v>0</v>
      </c>
      <c r="V247" s="226">
        <v>0</v>
      </c>
      <c r="W247" s="224">
        <v>0</v>
      </c>
      <c r="X247" s="227">
        <v>4285290.7899999991</v>
      </c>
      <c r="Y247" s="220"/>
    </row>
    <row r="248" spans="2:25" ht="60.75" hidden="1">
      <c r="B248" s="219" t="s">
        <v>1973</v>
      </c>
      <c r="C248" s="220" t="s">
        <v>756</v>
      </c>
      <c r="D248" s="220" t="s">
        <v>33</v>
      </c>
      <c r="E248" s="220" t="s">
        <v>202</v>
      </c>
      <c r="F248" s="220" t="s">
        <v>203</v>
      </c>
      <c r="G248" s="220" t="s">
        <v>757</v>
      </c>
      <c r="H248" s="220"/>
      <c r="I248" s="220" t="s">
        <v>205</v>
      </c>
      <c r="J248" s="220" t="s">
        <v>206</v>
      </c>
      <c r="K248" s="221">
        <v>10892.2</v>
      </c>
      <c r="L248" s="221">
        <v>821.4</v>
      </c>
      <c r="M248" s="221">
        <v>10.039999999999999</v>
      </c>
      <c r="N248" s="222">
        <v>352813.71</v>
      </c>
      <c r="O248" s="223">
        <v>342574.27</v>
      </c>
      <c r="P248" s="221">
        <v>11039.260000000009</v>
      </c>
      <c r="Q248" s="222">
        <v>14244.32</v>
      </c>
      <c r="R248" s="222">
        <v>13444.5</v>
      </c>
      <c r="S248" s="224">
        <v>81761.509999999995</v>
      </c>
      <c r="T248" s="221">
        <v>0</v>
      </c>
      <c r="U248" s="221">
        <v>0</v>
      </c>
      <c r="V248" s="226">
        <v>0</v>
      </c>
      <c r="W248" s="224">
        <v>0</v>
      </c>
      <c r="X248" s="227">
        <v>11137208.039999999</v>
      </c>
      <c r="Y248" s="220"/>
    </row>
    <row r="249" spans="2:25" ht="40.5" hidden="1">
      <c r="B249" s="219" t="s">
        <v>1973</v>
      </c>
      <c r="C249" s="220" t="s">
        <v>758</v>
      </c>
      <c r="D249" s="220" t="s">
        <v>33</v>
      </c>
      <c r="E249" s="220" t="s">
        <v>699</v>
      </c>
      <c r="F249" s="220" t="s">
        <v>700</v>
      </c>
      <c r="G249" s="220" t="s">
        <v>89</v>
      </c>
      <c r="H249" s="220"/>
      <c r="I249" s="220" t="s">
        <v>195</v>
      </c>
      <c r="J249" s="220" t="s">
        <v>51</v>
      </c>
      <c r="K249" s="221">
        <v>4678.8999999999996</v>
      </c>
      <c r="L249" s="221">
        <v>0</v>
      </c>
      <c r="M249" s="221">
        <v>10.039999999999999</v>
      </c>
      <c r="N249" s="222">
        <v>140928.54</v>
      </c>
      <c r="O249" s="223">
        <v>149635.11000000002</v>
      </c>
      <c r="P249" s="221">
        <v>-7949.6999999999944</v>
      </c>
      <c r="Q249" s="222">
        <v>5038.92</v>
      </c>
      <c r="R249" s="222">
        <v>4282.05</v>
      </c>
      <c r="S249" s="224">
        <v>1464.32</v>
      </c>
      <c r="T249" s="221">
        <v>0</v>
      </c>
      <c r="U249" s="221">
        <v>0</v>
      </c>
      <c r="V249" s="226">
        <v>0</v>
      </c>
      <c r="W249" s="224">
        <v>0</v>
      </c>
      <c r="X249" s="227">
        <v>1296100.06</v>
      </c>
      <c r="Y249" s="220"/>
    </row>
    <row r="250" spans="2:25" ht="60.75" hidden="1">
      <c r="B250" s="219" t="s">
        <v>1973</v>
      </c>
      <c r="C250" s="220" t="s">
        <v>759</v>
      </c>
      <c r="D250" s="220" t="s">
        <v>83</v>
      </c>
      <c r="E250" s="220" t="s">
        <v>165</v>
      </c>
      <c r="F250" s="220" t="s">
        <v>199</v>
      </c>
      <c r="G250" s="220" t="s">
        <v>760</v>
      </c>
      <c r="H250" s="220"/>
      <c r="I250" s="220" t="s">
        <v>180</v>
      </c>
      <c r="J250" s="220" t="s">
        <v>181</v>
      </c>
      <c r="K250" s="221">
        <v>4014.1</v>
      </c>
      <c r="L250" s="221">
        <v>67.7</v>
      </c>
      <c r="M250" s="221">
        <v>9.66</v>
      </c>
      <c r="N250" s="222">
        <v>118290.6</v>
      </c>
      <c r="O250" s="223">
        <v>122810.21</v>
      </c>
      <c r="P250" s="221">
        <v>1951.3800000000047</v>
      </c>
      <c r="Q250" s="222">
        <v>6470.99</v>
      </c>
      <c r="R250" s="222">
        <v>0</v>
      </c>
      <c r="S250" s="224">
        <v>2147.1799999999998</v>
      </c>
      <c r="T250" s="221">
        <v>0</v>
      </c>
      <c r="U250" s="221">
        <v>0</v>
      </c>
      <c r="V250" s="226">
        <v>0</v>
      </c>
      <c r="W250" s="224">
        <v>0</v>
      </c>
      <c r="X250" s="227">
        <v>1811384.26</v>
      </c>
      <c r="Y250" s="220"/>
    </row>
    <row r="251" spans="2:25" ht="40.5" hidden="1">
      <c r="B251" s="219" t="s">
        <v>1973</v>
      </c>
      <c r="C251" s="220" t="s">
        <v>761</v>
      </c>
      <c r="D251" s="220" t="s">
        <v>83</v>
      </c>
      <c r="E251" s="220" t="s">
        <v>313</v>
      </c>
      <c r="F251" s="220" t="s">
        <v>314</v>
      </c>
      <c r="G251" s="220" t="s">
        <v>762</v>
      </c>
      <c r="H251" s="220"/>
      <c r="I251" s="242" t="s">
        <v>226</v>
      </c>
      <c r="J251" s="242" t="s">
        <v>227</v>
      </c>
      <c r="K251" s="243">
        <v>3951.7</v>
      </c>
      <c r="L251" s="243">
        <v>133.1</v>
      </c>
      <c r="M251" s="243">
        <v>9.66</v>
      </c>
      <c r="N251" s="239">
        <v>118377.63</v>
      </c>
      <c r="O251" s="223">
        <v>118247.24</v>
      </c>
      <c r="P251" s="221">
        <v>4576.0399999999936</v>
      </c>
      <c r="Q251" s="222">
        <v>4445.6499999999996</v>
      </c>
      <c r="R251" s="222">
        <v>0</v>
      </c>
      <c r="S251" s="224">
        <v>0</v>
      </c>
      <c r="T251" s="221">
        <v>0</v>
      </c>
      <c r="U251" s="221">
        <v>0</v>
      </c>
      <c r="V251" s="226">
        <v>0</v>
      </c>
      <c r="W251" s="224">
        <v>0</v>
      </c>
      <c r="X251" s="227">
        <v>1164191.2799999996</v>
      </c>
      <c r="Y251" s="220"/>
    </row>
    <row r="252" spans="2:25" ht="40.5" hidden="1">
      <c r="B252" s="219" t="s">
        <v>1973</v>
      </c>
      <c r="C252" s="220" t="s">
        <v>763</v>
      </c>
      <c r="D252" s="220" t="s">
        <v>33</v>
      </c>
      <c r="E252" s="220" t="s">
        <v>568</v>
      </c>
      <c r="F252" s="220" t="s">
        <v>569</v>
      </c>
      <c r="G252" s="220" t="s">
        <v>708</v>
      </c>
      <c r="H252" s="220"/>
      <c r="I252" s="220" t="s">
        <v>195</v>
      </c>
      <c r="J252" s="220" t="s">
        <v>51</v>
      </c>
      <c r="K252" s="221">
        <v>3782.9</v>
      </c>
      <c r="L252" s="221">
        <v>1114.2</v>
      </c>
      <c r="M252" s="221">
        <v>9.66</v>
      </c>
      <c r="N252" s="222">
        <v>141885.82999999999</v>
      </c>
      <c r="O252" s="223">
        <v>146189.78</v>
      </c>
      <c r="P252" s="221">
        <v>-166.27000000001044</v>
      </c>
      <c r="Q252" s="222">
        <v>5371.72</v>
      </c>
      <c r="R252" s="222">
        <v>1234.04</v>
      </c>
      <c r="S252" s="224">
        <v>1509.46</v>
      </c>
      <c r="T252" s="221">
        <v>0</v>
      </c>
      <c r="U252" s="221">
        <v>0</v>
      </c>
      <c r="V252" s="226">
        <v>0</v>
      </c>
      <c r="W252" s="224">
        <v>0</v>
      </c>
      <c r="X252" s="227">
        <v>1319224.7499999998</v>
      </c>
      <c r="Y252" s="220"/>
    </row>
    <row r="253" spans="2:25" ht="60.75" hidden="1">
      <c r="B253" s="219" t="s">
        <v>1973</v>
      </c>
      <c r="C253" s="220" t="s">
        <v>764</v>
      </c>
      <c r="D253" s="220" t="s">
        <v>33</v>
      </c>
      <c r="E253" s="220" t="s">
        <v>765</v>
      </c>
      <c r="F253" s="220" t="s">
        <v>766</v>
      </c>
      <c r="G253" s="220" t="s">
        <v>128</v>
      </c>
      <c r="H253" s="220"/>
      <c r="I253" s="220" t="s">
        <v>349</v>
      </c>
      <c r="J253" s="220" t="s">
        <v>350</v>
      </c>
      <c r="K253" s="221">
        <v>4105.7</v>
      </c>
      <c r="L253" s="221">
        <v>0</v>
      </c>
      <c r="M253" s="221">
        <v>9.66</v>
      </c>
      <c r="N253" s="222">
        <v>118983.12</v>
      </c>
      <c r="O253" s="223">
        <v>111872.23000000001</v>
      </c>
      <c r="P253" s="221">
        <v>8798.6199999999899</v>
      </c>
      <c r="Q253" s="222">
        <v>1740.49</v>
      </c>
      <c r="R253" s="222">
        <v>52.76</v>
      </c>
      <c r="S253" s="224">
        <v>4409.42</v>
      </c>
      <c r="T253" s="221">
        <v>0</v>
      </c>
      <c r="U253" s="221">
        <v>0</v>
      </c>
      <c r="V253" s="226">
        <v>0</v>
      </c>
      <c r="W253" s="224">
        <v>0</v>
      </c>
      <c r="X253" s="227">
        <v>3601533.0900000003</v>
      </c>
      <c r="Y253" s="220"/>
    </row>
    <row r="254" spans="2:25" ht="40.5" hidden="1">
      <c r="B254" s="219" t="s">
        <v>1973</v>
      </c>
      <c r="C254" s="220" t="s">
        <v>767</v>
      </c>
      <c r="D254" s="220" t="s">
        <v>33</v>
      </c>
      <c r="E254" s="220" t="s">
        <v>530</v>
      </c>
      <c r="F254" s="220" t="s">
        <v>531</v>
      </c>
      <c r="G254" s="220" t="s">
        <v>69</v>
      </c>
      <c r="H254" s="220"/>
      <c r="I254" s="220" t="s">
        <v>195</v>
      </c>
      <c r="J254" s="220" t="s">
        <v>51</v>
      </c>
      <c r="K254" s="221">
        <v>4803</v>
      </c>
      <c r="L254" s="221">
        <v>0</v>
      </c>
      <c r="M254" s="221">
        <v>10.039999999999999</v>
      </c>
      <c r="N254" s="222">
        <v>144666.45000000001</v>
      </c>
      <c r="O254" s="223">
        <v>170373.24</v>
      </c>
      <c r="P254" s="221">
        <v>-28753.52999999997</v>
      </c>
      <c r="Q254" s="222">
        <v>10602.04</v>
      </c>
      <c r="R254" s="222">
        <v>13648.78</v>
      </c>
      <c r="S254" s="224">
        <v>5307.87</v>
      </c>
      <c r="T254" s="221">
        <v>0</v>
      </c>
      <c r="U254" s="221">
        <v>0</v>
      </c>
      <c r="V254" s="226">
        <v>0</v>
      </c>
      <c r="W254" s="224">
        <v>0</v>
      </c>
      <c r="X254" s="227">
        <v>4367954.91</v>
      </c>
      <c r="Y254" s="241"/>
    </row>
    <row r="255" spans="2:25" ht="40.5" hidden="1">
      <c r="B255" s="219" t="s">
        <v>1973</v>
      </c>
      <c r="C255" s="220" t="s">
        <v>768</v>
      </c>
      <c r="D255" s="220" t="s">
        <v>33</v>
      </c>
      <c r="E255" s="220" t="s">
        <v>769</v>
      </c>
      <c r="F255" s="220" t="s">
        <v>770</v>
      </c>
      <c r="G255" s="220" t="s">
        <v>62</v>
      </c>
      <c r="H255" s="220"/>
      <c r="I255" s="220" t="s">
        <v>195</v>
      </c>
      <c r="J255" s="220" t="s">
        <v>51</v>
      </c>
      <c r="K255" s="221">
        <v>7657.3</v>
      </c>
      <c r="L255" s="221">
        <v>0</v>
      </c>
      <c r="M255" s="221">
        <v>10.039999999999999</v>
      </c>
      <c r="N255" s="222">
        <v>230628.96</v>
      </c>
      <c r="O255" s="223">
        <v>235573.91999999998</v>
      </c>
      <c r="P255" s="221">
        <v>3991.0400000000209</v>
      </c>
      <c r="Q255" s="222">
        <v>11138.17</v>
      </c>
      <c r="R255" s="222">
        <v>2202.17</v>
      </c>
      <c r="S255" s="224">
        <v>5551.71</v>
      </c>
      <c r="T255" s="221">
        <v>0</v>
      </c>
      <c r="U255" s="221">
        <v>0</v>
      </c>
      <c r="V255" s="226">
        <v>0</v>
      </c>
      <c r="W255" s="224">
        <v>0</v>
      </c>
      <c r="X255" s="227">
        <v>4621090</v>
      </c>
      <c r="Y255" s="220"/>
    </row>
    <row r="256" spans="2:25" ht="60.75" hidden="1">
      <c r="B256" s="219" t="s">
        <v>1973</v>
      </c>
      <c r="C256" s="220" t="s">
        <v>771</v>
      </c>
      <c r="D256" s="220" t="s">
        <v>83</v>
      </c>
      <c r="E256" s="220" t="s">
        <v>385</v>
      </c>
      <c r="F256" s="220" t="s">
        <v>224</v>
      </c>
      <c r="G256" s="220" t="s">
        <v>772</v>
      </c>
      <c r="H256" s="220"/>
      <c r="I256" s="220" t="s">
        <v>180</v>
      </c>
      <c r="J256" s="220" t="s">
        <v>181</v>
      </c>
      <c r="K256" s="221">
        <v>4053.3</v>
      </c>
      <c r="L256" s="221">
        <v>64.900000000000006</v>
      </c>
      <c r="M256" s="221">
        <v>9.66</v>
      </c>
      <c r="N256" s="222">
        <v>119345.46</v>
      </c>
      <c r="O256" s="223">
        <v>112582.01</v>
      </c>
      <c r="P256" s="221">
        <v>11082.73000000001</v>
      </c>
      <c r="Q256" s="222">
        <v>4319.28</v>
      </c>
      <c r="R256" s="222">
        <v>0</v>
      </c>
      <c r="S256" s="224">
        <v>4654.24</v>
      </c>
      <c r="T256" s="221">
        <v>0</v>
      </c>
      <c r="U256" s="221">
        <v>0</v>
      </c>
      <c r="V256" s="226">
        <v>0</v>
      </c>
      <c r="W256" s="224">
        <v>0</v>
      </c>
      <c r="X256" s="227">
        <v>3799433.1000000006</v>
      </c>
      <c r="Y256" s="220"/>
    </row>
    <row r="257" spans="2:25" ht="40.5" hidden="1">
      <c r="B257" s="219" t="s">
        <v>1973</v>
      </c>
      <c r="C257" s="220" t="s">
        <v>1864</v>
      </c>
      <c r="D257" s="220" t="s">
        <v>33</v>
      </c>
      <c r="E257" s="220" t="s">
        <v>1003</v>
      </c>
      <c r="F257" s="220" t="s">
        <v>1004</v>
      </c>
      <c r="G257" s="220" t="s">
        <v>1089</v>
      </c>
      <c r="H257" s="220"/>
      <c r="I257" s="220" t="s">
        <v>195</v>
      </c>
      <c r="J257" s="220" t="s">
        <v>51</v>
      </c>
      <c r="K257" s="221">
        <v>6380.8</v>
      </c>
      <c r="L257" s="221">
        <v>2042</v>
      </c>
      <c r="M257" s="221">
        <v>10.039999999999999</v>
      </c>
      <c r="N257" s="222">
        <v>253694.52</v>
      </c>
      <c r="O257" s="223">
        <v>237930.78</v>
      </c>
      <c r="P257" s="221">
        <v>26973.180000000011</v>
      </c>
      <c r="Q257" s="222">
        <v>11216.93</v>
      </c>
      <c r="R257" s="222">
        <v>7.49</v>
      </c>
      <c r="S257" s="224">
        <v>9383.67</v>
      </c>
      <c r="T257" s="221">
        <v>0</v>
      </c>
      <c r="U257" s="221">
        <v>0</v>
      </c>
      <c r="V257" s="226">
        <v>0</v>
      </c>
      <c r="W257" s="224">
        <v>0</v>
      </c>
      <c r="X257" s="227">
        <v>7670204.3700000001</v>
      </c>
      <c r="Y257" s="220"/>
    </row>
    <row r="258" spans="2:25" ht="101.25" hidden="1">
      <c r="B258" s="219" t="s">
        <v>1973</v>
      </c>
      <c r="C258" s="220" t="s">
        <v>773</v>
      </c>
      <c r="D258" s="220" t="s">
        <v>33</v>
      </c>
      <c r="E258" s="220" t="s">
        <v>517</v>
      </c>
      <c r="F258" s="220" t="s">
        <v>518</v>
      </c>
      <c r="G258" s="220" t="s">
        <v>292</v>
      </c>
      <c r="H258" s="220"/>
      <c r="I258" s="220" t="s">
        <v>485</v>
      </c>
      <c r="J258" s="220" t="s">
        <v>486</v>
      </c>
      <c r="K258" s="221">
        <v>4135.1000000000004</v>
      </c>
      <c r="L258" s="221">
        <v>0</v>
      </c>
      <c r="M258" s="221">
        <v>9.66</v>
      </c>
      <c r="N258" s="222">
        <v>119887.53</v>
      </c>
      <c r="O258" s="223">
        <v>119556.29</v>
      </c>
      <c r="P258" s="221">
        <v>584.800000000007</v>
      </c>
      <c r="Q258" s="222">
        <v>273.58</v>
      </c>
      <c r="R258" s="222">
        <v>20.02</v>
      </c>
      <c r="S258" s="224">
        <v>3412.75</v>
      </c>
      <c r="T258" s="221">
        <v>0</v>
      </c>
      <c r="U258" s="221">
        <v>0</v>
      </c>
      <c r="V258" s="226">
        <v>0</v>
      </c>
      <c r="W258" s="224">
        <v>775.94</v>
      </c>
      <c r="X258" s="227">
        <v>2810571.4200000009</v>
      </c>
      <c r="Y258" s="220"/>
    </row>
    <row r="259" spans="2:25" ht="40.5" hidden="1">
      <c r="B259" s="219" t="s">
        <v>1973</v>
      </c>
      <c r="C259" s="220" t="s">
        <v>1867</v>
      </c>
      <c r="D259" s="220" t="s">
        <v>33</v>
      </c>
      <c r="E259" s="220" t="s">
        <v>305</v>
      </c>
      <c r="F259" s="220" t="s">
        <v>306</v>
      </c>
      <c r="G259" s="220" t="s">
        <v>1176</v>
      </c>
      <c r="H259" s="220"/>
      <c r="I259" s="220" t="s">
        <v>195</v>
      </c>
      <c r="J259" s="220" t="s">
        <v>51</v>
      </c>
      <c r="K259" s="221">
        <v>10180.6</v>
      </c>
      <c r="L259" s="221">
        <v>0</v>
      </c>
      <c r="M259" s="221">
        <v>10.039999999999999</v>
      </c>
      <c r="N259" s="222">
        <v>306639.84000000003</v>
      </c>
      <c r="O259" s="223">
        <v>292655.13999999996</v>
      </c>
      <c r="P259" s="221">
        <v>22216.650000000045</v>
      </c>
      <c r="Q259" s="222">
        <v>8847.66</v>
      </c>
      <c r="R259" s="222">
        <v>615.71</v>
      </c>
      <c r="S259" s="224">
        <v>0</v>
      </c>
      <c r="T259" s="221">
        <v>0</v>
      </c>
      <c r="U259" s="221">
        <v>0</v>
      </c>
      <c r="V259" s="226">
        <v>6111900.1200000001</v>
      </c>
      <c r="W259" s="224">
        <v>0</v>
      </c>
      <c r="X259" s="227">
        <v>1323102.5399999991</v>
      </c>
      <c r="Y259" s="220"/>
    </row>
    <row r="260" spans="2:25" ht="60.75" hidden="1">
      <c r="B260" s="219" t="s">
        <v>1973</v>
      </c>
      <c r="C260" s="220" t="s">
        <v>774</v>
      </c>
      <c r="D260" s="220" t="s">
        <v>33</v>
      </c>
      <c r="E260" s="220" t="s">
        <v>775</v>
      </c>
      <c r="F260" s="220" t="s">
        <v>776</v>
      </c>
      <c r="G260" s="220" t="s">
        <v>89</v>
      </c>
      <c r="H260" s="220"/>
      <c r="I260" s="220" t="s">
        <v>174</v>
      </c>
      <c r="J260" s="220" t="s">
        <v>175</v>
      </c>
      <c r="K260" s="221">
        <v>4132.6000000000004</v>
      </c>
      <c r="L260" s="221">
        <v>0</v>
      </c>
      <c r="M260" s="221">
        <v>9.66</v>
      </c>
      <c r="N260" s="222">
        <v>119762.61</v>
      </c>
      <c r="O260" s="223">
        <v>105421.29</v>
      </c>
      <c r="P260" s="221">
        <v>14341.320000000007</v>
      </c>
      <c r="Q260" s="222">
        <v>0</v>
      </c>
      <c r="R260" s="222">
        <v>0</v>
      </c>
      <c r="S260" s="224">
        <v>7424.21</v>
      </c>
      <c r="T260" s="221">
        <v>0</v>
      </c>
      <c r="U260" s="221">
        <v>0</v>
      </c>
      <c r="V260" s="226">
        <v>0</v>
      </c>
      <c r="W260" s="224">
        <v>0</v>
      </c>
      <c r="X260" s="227">
        <v>1071048.6599999999</v>
      </c>
      <c r="Y260" s="220"/>
    </row>
    <row r="261" spans="2:25" ht="40.5" hidden="1">
      <c r="B261" s="219" t="s">
        <v>1973</v>
      </c>
      <c r="C261" s="220" t="s">
        <v>779</v>
      </c>
      <c r="D261" s="220" t="s">
        <v>33</v>
      </c>
      <c r="E261" s="220" t="s">
        <v>780</v>
      </c>
      <c r="F261" s="220" t="s">
        <v>781</v>
      </c>
      <c r="G261" s="220" t="s">
        <v>782</v>
      </c>
      <c r="H261" s="220"/>
      <c r="I261" s="220" t="s">
        <v>783</v>
      </c>
      <c r="J261" s="220" t="s">
        <v>51</v>
      </c>
      <c r="K261" s="221">
        <v>18106</v>
      </c>
      <c r="L261" s="221">
        <v>0</v>
      </c>
      <c r="M261" s="221">
        <v>10.039999999999999</v>
      </c>
      <c r="N261" s="222">
        <v>545352.84</v>
      </c>
      <c r="O261" s="223">
        <v>523247.91999999993</v>
      </c>
      <c r="P261" s="221">
        <v>28581.830000000093</v>
      </c>
      <c r="Q261" s="222">
        <v>31372.43</v>
      </c>
      <c r="R261" s="222">
        <v>24895.52</v>
      </c>
      <c r="S261" s="224">
        <v>10282.51</v>
      </c>
      <c r="T261" s="221">
        <v>0</v>
      </c>
      <c r="U261" s="221">
        <v>0</v>
      </c>
      <c r="V261" s="226">
        <v>0</v>
      </c>
      <c r="W261" s="224">
        <v>0</v>
      </c>
      <c r="X261" s="227">
        <v>8627048.1299999971</v>
      </c>
      <c r="Y261" s="220"/>
    </row>
    <row r="262" spans="2:25" ht="40.5" hidden="1">
      <c r="B262" s="219" t="s">
        <v>1973</v>
      </c>
      <c r="C262" s="220" t="s">
        <v>784</v>
      </c>
      <c r="D262" s="220" t="s">
        <v>33</v>
      </c>
      <c r="E262" s="220" t="s">
        <v>322</v>
      </c>
      <c r="F262" s="220" t="s">
        <v>323</v>
      </c>
      <c r="G262" s="220" t="s">
        <v>292</v>
      </c>
      <c r="H262" s="220"/>
      <c r="I262" s="220" t="s">
        <v>325</v>
      </c>
      <c r="J262" s="220" t="s">
        <v>326</v>
      </c>
      <c r="K262" s="221">
        <v>4128.1000000000004</v>
      </c>
      <c r="L262" s="221">
        <v>0</v>
      </c>
      <c r="M262" s="221">
        <v>9.66</v>
      </c>
      <c r="N262" s="222">
        <v>119367.12</v>
      </c>
      <c r="O262" s="223">
        <v>113914.56999999999</v>
      </c>
      <c r="P262" s="221">
        <v>-825.68000000000211</v>
      </c>
      <c r="Q262" s="222">
        <v>592.26</v>
      </c>
      <c r="R262" s="222">
        <v>6870.49</v>
      </c>
      <c r="S262" s="224">
        <v>2432.98</v>
      </c>
      <c r="T262" s="221">
        <v>0</v>
      </c>
      <c r="U262" s="221">
        <v>0</v>
      </c>
      <c r="V262" s="226">
        <v>626487</v>
      </c>
      <c r="W262" s="224">
        <v>0</v>
      </c>
      <c r="X262" s="227">
        <v>1519981.23</v>
      </c>
      <c r="Y262" s="220"/>
    </row>
    <row r="263" spans="2:25" ht="40.5" hidden="1">
      <c r="B263" s="219" t="s">
        <v>1973</v>
      </c>
      <c r="C263" s="220" t="s">
        <v>785</v>
      </c>
      <c r="D263" s="220" t="s">
        <v>33</v>
      </c>
      <c r="E263" s="220" t="s">
        <v>533</v>
      </c>
      <c r="F263" s="220" t="s">
        <v>534</v>
      </c>
      <c r="G263" s="220" t="s">
        <v>786</v>
      </c>
      <c r="H263" s="220"/>
      <c r="I263" s="220" t="s">
        <v>195</v>
      </c>
      <c r="J263" s="220" t="s">
        <v>51</v>
      </c>
      <c r="K263" s="221">
        <v>1947.4</v>
      </c>
      <c r="L263" s="221">
        <v>496.9</v>
      </c>
      <c r="M263" s="221">
        <v>9.66</v>
      </c>
      <c r="N263" s="222">
        <v>70835.850000000006</v>
      </c>
      <c r="O263" s="223">
        <v>73290.73</v>
      </c>
      <c r="P263" s="221">
        <v>1366.4800000000123</v>
      </c>
      <c r="Q263" s="222">
        <v>3825.69</v>
      </c>
      <c r="R263" s="222">
        <v>4.33</v>
      </c>
      <c r="S263" s="224">
        <v>0</v>
      </c>
      <c r="T263" s="221">
        <v>0</v>
      </c>
      <c r="U263" s="221">
        <v>0</v>
      </c>
      <c r="V263" s="226">
        <v>0</v>
      </c>
      <c r="W263" s="224">
        <v>0</v>
      </c>
      <c r="X263" s="227">
        <v>590925.32000000007</v>
      </c>
      <c r="Y263" s="220"/>
    </row>
    <row r="264" spans="2:25" ht="101.25" hidden="1">
      <c r="B264" s="219" t="s">
        <v>1973</v>
      </c>
      <c r="C264" s="220" t="s">
        <v>787</v>
      </c>
      <c r="D264" s="220" t="s">
        <v>33</v>
      </c>
      <c r="E264" s="220" t="s">
        <v>752</v>
      </c>
      <c r="F264" s="220" t="s">
        <v>753</v>
      </c>
      <c r="G264" s="220" t="s">
        <v>788</v>
      </c>
      <c r="H264" s="220"/>
      <c r="I264" s="220" t="s">
        <v>789</v>
      </c>
      <c r="J264" s="220" t="s">
        <v>790</v>
      </c>
      <c r="K264" s="221">
        <v>4148.7</v>
      </c>
      <c r="L264" s="221">
        <v>0</v>
      </c>
      <c r="M264" s="221">
        <v>9.66</v>
      </c>
      <c r="N264" s="222">
        <v>120229.26</v>
      </c>
      <c r="O264" s="223">
        <v>125941.78000000001</v>
      </c>
      <c r="P264" s="221">
        <v>-10068.640000000019</v>
      </c>
      <c r="Q264" s="222">
        <v>1509.89</v>
      </c>
      <c r="R264" s="222">
        <v>5866.01</v>
      </c>
      <c r="S264" s="224">
        <v>0</v>
      </c>
      <c r="T264" s="221">
        <v>0</v>
      </c>
      <c r="U264" s="221">
        <v>0</v>
      </c>
      <c r="V264" s="226">
        <v>0</v>
      </c>
      <c r="W264" s="224">
        <v>0</v>
      </c>
      <c r="X264" s="227">
        <v>4068670.02</v>
      </c>
      <c r="Y264" s="220" t="s">
        <v>1814</v>
      </c>
    </row>
    <row r="265" spans="2:25" ht="40.5" hidden="1">
      <c r="B265" s="219" t="s">
        <v>1973</v>
      </c>
      <c r="C265" s="220" t="s">
        <v>791</v>
      </c>
      <c r="D265" s="220" t="s">
        <v>33</v>
      </c>
      <c r="E265" s="220" t="s">
        <v>517</v>
      </c>
      <c r="F265" s="220" t="s">
        <v>518</v>
      </c>
      <c r="G265" s="220" t="s">
        <v>792</v>
      </c>
      <c r="H265" s="220"/>
      <c r="I265" s="220" t="s">
        <v>625</v>
      </c>
      <c r="J265" s="220" t="s">
        <v>626</v>
      </c>
      <c r="K265" s="221">
        <v>4155.1000000000004</v>
      </c>
      <c r="L265" s="221">
        <v>0</v>
      </c>
      <c r="M265" s="221">
        <v>9.66</v>
      </c>
      <c r="N265" s="222">
        <v>120353.91</v>
      </c>
      <c r="O265" s="223">
        <v>118084.8</v>
      </c>
      <c r="P265" s="221">
        <v>2360.1099999999988</v>
      </c>
      <c r="Q265" s="222">
        <v>126.17</v>
      </c>
      <c r="R265" s="222">
        <v>35.17</v>
      </c>
      <c r="S265" s="224">
        <v>0</v>
      </c>
      <c r="T265" s="221">
        <v>0</v>
      </c>
      <c r="U265" s="221">
        <v>0</v>
      </c>
      <c r="V265" s="226">
        <v>0</v>
      </c>
      <c r="W265" s="224">
        <v>0</v>
      </c>
      <c r="X265" s="227">
        <v>1476201.47</v>
      </c>
      <c r="Y265" s="220"/>
    </row>
    <row r="266" spans="2:25" ht="40.5" hidden="1">
      <c r="B266" s="219" t="s">
        <v>1973</v>
      </c>
      <c r="C266" s="220" t="s">
        <v>793</v>
      </c>
      <c r="D266" s="220" t="s">
        <v>66</v>
      </c>
      <c r="E266" s="220" t="s">
        <v>404</v>
      </c>
      <c r="F266" s="220" t="s">
        <v>405</v>
      </c>
      <c r="G266" s="220" t="s">
        <v>502</v>
      </c>
      <c r="H266" s="220"/>
      <c r="I266" s="242" t="s">
        <v>143</v>
      </c>
      <c r="J266" s="242" t="s">
        <v>71</v>
      </c>
      <c r="K266" s="243">
        <v>4157.8</v>
      </c>
      <c r="L266" s="243">
        <v>0</v>
      </c>
      <c r="M266" s="243">
        <v>9.66</v>
      </c>
      <c r="N266" s="239">
        <v>120493.05</v>
      </c>
      <c r="O266" s="223">
        <v>114281.78</v>
      </c>
      <c r="P266" s="221">
        <v>10258.290000000005</v>
      </c>
      <c r="Q266" s="239">
        <v>4675.22</v>
      </c>
      <c r="R266" s="222">
        <v>628.20000000000005</v>
      </c>
      <c r="S266" s="224">
        <v>2987.43</v>
      </c>
      <c r="T266" s="221">
        <v>0</v>
      </c>
      <c r="U266" s="221">
        <v>0</v>
      </c>
      <c r="V266" s="226">
        <v>0</v>
      </c>
      <c r="W266" s="224">
        <v>0</v>
      </c>
      <c r="X266" s="227">
        <v>2477931.96</v>
      </c>
      <c r="Y266" s="220"/>
    </row>
    <row r="267" spans="2:25" ht="40.5" hidden="1">
      <c r="B267" s="219" t="s">
        <v>1973</v>
      </c>
      <c r="C267" s="220" t="s">
        <v>795</v>
      </c>
      <c r="D267" s="220" t="s">
        <v>33</v>
      </c>
      <c r="E267" s="220" t="s">
        <v>796</v>
      </c>
      <c r="F267" s="220" t="s">
        <v>797</v>
      </c>
      <c r="G267" s="220" t="s">
        <v>135</v>
      </c>
      <c r="H267" s="220"/>
      <c r="I267" s="220" t="s">
        <v>195</v>
      </c>
      <c r="J267" s="220" t="s">
        <v>51</v>
      </c>
      <c r="K267" s="221">
        <v>2380</v>
      </c>
      <c r="L267" s="221">
        <v>188.4</v>
      </c>
      <c r="M267" s="221">
        <v>9.66</v>
      </c>
      <c r="N267" s="222">
        <v>74432.25</v>
      </c>
      <c r="O267" s="223">
        <v>146810.38</v>
      </c>
      <c r="P267" s="221">
        <v>-65325.16</v>
      </c>
      <c r="Q267" s="222">
        <v>7071.52</v>
      </c>
      <c r="R267" s="222">
        <v>18.55</v>
      </c>
      <c r="S267" s="224">
        <v>1524.18</v>
      </c>
      <c r="T267" s="221">
        <v>0</v>
      </c>
      <c r="U267" s="221">
        <v>0</v>
      </c>
      <c r="V267" s="226">
        <v>0</v>
      </c>
      <c r="W267" s="224">
        <v>0</v>
      </c>
      <c r="X267" s="227">
        <v>1332960.5699999998</v>
      </c>
      <c r="Y267" s="220"/>
    </row>
    <row r="268" spans="2:25" ht="40.5" hidden="1">
      <c r="B268" s="219" t="s">
        <v>1973</v>
      </c>
      <c r="C268" s="220" t="s">
        <v>799</v>
      </c>
      <c r="D268" s="220" t="s">
        <v>33</v>
      </c>
      <c r="E268" s="220" t="s">
        <v>208</v>
      </c>
      <c r="F268" s="220" t="s">
        <v>209</v>
      </c>
      <c r="G268" s="220" t="s">
        <v>628</v>
      </c>
      <c r="H268" s="220"/>
      <c r="I268" s="220" t="s">
        <v>556</v>
      </c>
      <c r="J268" s="220" t="s">
        <v>557</v>
      </c>
      <c r="K268" s="221">
        <v>4249.6000000000004</v>
      </c>
      <c r="L268" s="221">
        <v>0</v>
      </c>
      <c r="M268" s="221">
        <v>9.66</v>
      </c>
      <c r="N268" s="222">
        <v>120736.53</v>
      </c>
      <c r="O268" s="223">
        <v>126017.43999999999</v>
      </c>
      <c r="P268" s="221">
        <v>-2727.9799999999891</v>
      </c>
      <c r="Q268" s="222">
        <v>2632.25</v>
      </c>
      <c r="R268" s="222">
        <v>79.319999999999993</v>
      </c>
      <c r="S268" s="224">
        <v>1725.81</v>
      </c>
      <c r="T268" s="221">
        <v>0</v>
      </c>
      <c r="U268" s="221">
        <v>0</v>
      </c>
      <c r="V268" s="226">
        <v>0</v>
      </c>
      <c r="W268" s="224">
        <v>0</v>
      </c>
      <c r="X268" s="227">
        <v>1473786.8299999998</v>
      </c>
      <c r="Y268" s="220"/>
    </row>
    <row r="269" spans="2:25" ht="40.5" hidden="1">
      <c r="B269" s="219" t="s">
        <v>1973</v>
      </c>
      <c r="C269" s="220" t="s">
        <v>800</v>
      </c>
      <c r="D269" s="220" t="s">
        <v>33</v>
      </c>
      <c r="E269" s="220" t="s">
        <v>337</v>
      </c>
      <c r="F269" s="220" t="s">
        <v>338</v>
      </c>
      <c r="G269" s="220" t="s">
        <v>105</v>
      </c>
      <c r="H269" s="220"/>
      <c r="I269" s="220" t="s">
        <v>195</v>
      </c>
      <c r="J269" s="220" t="s">
        <v>51</v>
      </c>
      <c r="K269" s="221">
        <v>2635.9</v>
      </c>
      <c r="L269" s="221">
        <v>0</v>
      </c>
      <c r="M269" s="221">
        <v>9.66</v>
      </c>
      <c r="N269" s="222">
        <v>76388.28</v>
      </c>
      <c r="O269" s="223">
        <v>74858.02</v>
      </c>
      <c r="P269" s="221">
        <v>5364.6499999999942</v>
      </c>
      <c r="Q269" s="222">
        <v>3834.39</v>
      </c>
      <c r="R269" s="222">
        <v>0</v>
      </c>
      <c r="S269" s="224">
        <v>0</v>
      </c>
      <c r="T269" s="221">
        <v>0</v>
      </c>
      <c r="U269" s="221">
        <v>0</v>
      </c>
      <c r="V269" s="226">
        <v>0</v>
      </c>
      <c r="W269" s="224">
        <v>0</v>
      </c>
      <c r="X269" s="227">
        <v>734820.7300000001</v>
      </c>
      <c r="Y269" s="220"/>
    </row>
    <row r="270" spans="2:25" ht="60.75" hidden="1">
      <c r="B270" s="219" t="s">
        <v>1973</v>
      </c>
      <c r="C270" s="220" t="s">
        <v>801</v>
      </c>
      <c r="D270" s="220" t="s">
        <v>33</v>
      </c>
      <c r="E270" s="220" t="s">
        <v>802</v>
      </c>
      <c r="F270" s="220" t="s">
        <v>803</v>
      </c>
      <c r="G270" s="220" t="s">
        <v>125</v>
      </c>
      <c r="H270" s="220"/>
      <c r="I270" s="220" t="s">
        <v>804</v>
      </c>
      <c r="J270" s="220" t="s">
        <v>557</v>
      </c>
      <c r="K270" s="221">
        <v>4181.6000000000004</v>
      </c>
      <c r="L270" s="221">
        <v>0</v>
      </c>
      <c r="M270" s="221">
        <v>9.66</v>
      </c>
      <c r="N270" s="222">
        <v>121182.78</v>
      </c>
      <c r="O270" s="223">
        <v>126661.26999999999</v>
      </c>
      <c r="P270" s="221">
        <v>-5809.2299999999905</v>
      </c>
      <c r="Q270" s="222">
        <v>500.11</v>
      </c>
      <c r="R270" s="222">
        <v>830.85</v>
      </c>
      <c r="S270" s="224">
        <v>0</v>
      </c>
      <c r="T270" s="221">
        <v>0</v>
      </c>
      <c r="U270" s="221">
        <v>0</v>
      </c>
      <c r="V270" s="226">
        <v>0</v>
      </c>
      <c r="W270" s="224">
        <v>0</v>
      </c>
      <c r="X270" s="227">
        <v>2228831.6800000002</v>
      </c>
      <c r="Y270" s="220"/>
    </row>
    <row r="271" spans="2:25" ht="60.75" hidden="1">
      <c r="B271" s="219" t="s">
        <v>1973</v>
      </c>
      <c r="C271" s="220" t="s">
        <v>805</v>
      </c>
      <c r="D271" s="220" t="s">
        <v>83</v>
      </c>
      <c r="E271" s="220" t="s">
        <v>806</v>
      </c>
      <c r="F271" s="220" t="s">
        <v>807</v>
      </c>
      <c r="G271" s="220" t="s">
        <v>459</v>
      </c>
      <c r="H271" s="220"/>
      <c r="I271" s="220" t="s">
        <v>180</v>
      </c>
      <c r="J271" s="220" t="s">
        <v>181</v>
      </c>
      <c r="K271" s="221">
        <v>3030.2</v>
      </c>
      <c r="L271" s="221">
        <v>996.4</v>
      </c>
      <c r="M271" s="221">
        <v>10.039999999999999</v>
      </c>
      <c r="N271" s="222">
        <v>121281.27</v>
      </c>
      <c r="O271" s="223">
        <v>95033.38</v>
      </c>
      <c r="P271" s="221">
        <v>28291.429999999993</v>
      </c>
      <c r="Q271" s="222">
        <v>2043.54</v>
      </c>
      <c r="R271" s="222">
        <v>0</v>
      </c>
      <c r="S271" s="224">
        <v>0</v>
      </c>
      <c r="T271" s="221">
        <v>0</v>
      </c>
      <c r="U271" s="221">
        <v>0</v>
      </c>
      <c r="V271" s="226">
        <v>0</v>
      </c>
      <c r="W271" s="224">
        <v>0</v>
      </c>
      <c r="X271" s="227">
        <v>1823048.9400000004</v>
      </c>
      <c r="Y271" s="220"/>
    </row>
    <row r="272" spans="2:25" ht="40.5" hidden="1">
      <c r="B272" s="219" t="s">
        <v>1973</v>
      </c>
      <c r="C272" s="220" t="s">
        <v>808</v>
      </c>
      <c r="D272" s="220" t="s">
        <v>33</v>
      </c>
      <c r="E272" s="220" t="s">
        <v>517</v>
      </c>
      <c r="F272" s="220" t="s">
        <v>518</v>
      </c>
      <c r="G272" s="220" t="s">
        <v>809</v>
      </c>
      <c r="H272" s="220"/>
      <c r="I272" s="220" t="s">
        <v>634</v>
      </c>
      <c r="J272" s="220" t="s">
        <v>635</v>
      </c>
      <c r="K272" s="221">
        <v>4137.8999999999996</v>
      </c>
      <c r="L272" s="221">
        <v>66.3</v>
      </c>
      <c r="M272" s="221">
        <v>9.66</v>
      </c>
      <c r="N272" s="222">
        <v>121837.8</v>
      </c>
      <c r="O272" s="223">
        <v>129447.57</v>
      </c>
      <c r="P272" s="221">
        <v>3722.4100000000026</v>
      </c>
      <c r="Q272" s="222">
        <v>11854.46</v>
      </c>
      <c r="R272" s="222">
        <v>522.28</v>
      </c>
      <c r="S272" s="224">
        <v>4673.1499999999996</v>
      </c>
      <c r="T272" s="221">
        <v>0</v>
      </c>
      <c r="U272" s="221">
        <v>0</v>
      </c>
      <c r="V272" s="226">
        <v>0</v>
      </c>
      <c r="W272" s="224">
        <v>0</v>
      </c>
      <c r="X272" s="227">
        <v>3825110.2599999993</v>
      </c>
      <c r="Y272" s="220"/>
    </row>
    <row r="273" spans="2:25" ht="60.75" hidden="1">
      <c r="B273" s="219" t="s">
        <v>1973</v>
      </c>
      <c r="C273" s="220" t="s">
        <v>811</v>
      </c>
      <c r="D273" s="220" t="s">
        <v>33</v>
      </c>
      <c r="E273" s="220" t="s">
        <v>342</v>
      </c>
      <c r="F273" s="220" t="s">
        <v>343</v>
      </c>
      <c r="G273" s="220" t="s">
        <v>812</v>
      </c>
      <c r="H273" s="220"/>
      <c r="I273" s="220" t="s">
        <v>195</v>
      </c>
      <c r="J273" s="220" t="s">
        <v>51</v>
      </c>
      <c r="K273" s="221">
        <v>2142.3000000000002</v>
      </c>
      <c r="L273" s="221">
        <v>540.5</v>
      </c>
      <c r="M273" s="221">
        <v>9.66</v>
      </c>
      <c r="N273" s="222">
        <v>77747.55</v>
      </c>
      <c r="O273" s="223">
        <v>34847.040000000001</v>
      </c>
      <c r="P273" s="221">
        <v>42901.62</v>
      </c>
      <c r="Q273" s="222">
        <v>31.08</v>
      </c>
      <c r="R273" s="222">
        <v>29.97</v>
      </c>
      <c r="S273" s="224">
        <v>1551.69</v>
      </c>
      <c r="T273" s="221">
        <v>0</v>
      </c>
      <c r="U273" s="221">
        <v>0</v>
      </c>
      <c r="V273" s="226">
        <v>0</v>
      </c>
      <c r="W273" s="224">
        <v>0</v>
      </c>
      <c r="X273" s="227">
        <v>1265468.58</v>
      </c>
      <c r="Y273" s="220"/>
    </row>
    <row r="274" spans="2:25" ht="81" hidden="1">
      <c r="B274" s="219" t="s">
        <v>1973</v>
      </c>
      <c r="C274" s="220" t="s">
        <v>813</v>
      </c>
      <c r="D274" s="220" t="s">
        <v>33</v>
      </c>
      <c r="E274" s="220" t="s">
        <v>814</v>
      </c>
      <c r="F274" s="220" t="s">
        <v>815</v>
      </c>
      <c r="G274" s="220" t="s">
        <v>584</v>
      </c>
      <c r="H274" s="220"/>
      <c r="I274" s="220" t="s">
        <v>195</v>
      </c>
      <c r="J274" s="220" t="s">
        <v>51</v>
      </c>
      <c r="K274" s="221">
        <v>2725.6</v>
      </c>
      <c r="L274" s="221">
        <v>0</v>
      </c>
      <c r="M274" s="221">
        <v>9.66</v>
      </c>
      <c r="N274" s="222">
        <v>78987.81</v>
      </c>
      <c r="O274" s="223">
        <v>78432.55</v>
      </c>
      <c r="P274" s="221">
        <v>4979.0499999999975</v>
      </c>
      <c r="Q274" s="239">
        <v>4441.05</v>
      </c>
      <c r="R274" s="222">
        <v>17.260000000000002</v>
      </c>
      <c r="S274" s="224">
        <v>3178.34</v>
      </c>
      <c r="T274" s="221">
        <v>0</v>
      </c>
      <c r="U274" s="221">
        <v>0</v>
      </c>
      <c r="V274" s="226">
        <v>0</v>
      </c>
      <c r="W274" s="224">
        <v>15429.59</v>
      </c>
      <c r="X274" s="227">
        <v>2584771.5500000003</v>
      </c>
      <c r="Y274" s="241"/>
    </row>
    <row r="275" spans="2:25" ht="40.5" hidden="1">
      <c r="B275" s="219" t="s">
        <v>1973</v>
      </c>
      <c r="C275" s="220" t="s">
        <v>816</v>
      </c>
      <c r="D275" s="220" t="s">
        <v>33</v>
      </c>
      <c r="E275" s="220" t="s">
        <v>817</v>
      </c>
      <c r="F275" s="220" t="s">
        <v>818</v>
      </c>
      <c r="G275" s="220" t="s">
        <v>819</v>
      </c>
      <c r="H275" s="220"/>
      <c r="I275" s="220" t="s">
        <v>195</v>
      </c>
      <c r="J275" s="220" t="s">
        <v>51</v>
      </c>
      <c r="K275" s="221">
        <v>2029.1</v>
      </c>
      <c r="L275" s="221">
        <v>730.4</v>
      </c>
      <c r="M275" s="221">
        <v>9.66</v>
      </c>
      <c r="N275" s="222">
        <v>79970.37</v>
      </c>
      <c r="O275" s="223">
        <v>59367</v>
      </c>
      <c r="P275" s="221">
        <v>22568.779999999992</v>
      </c>
      <c r="Q275" s="239">
        <v>2399.73</v>
      </c>
      <c r="R275" s="222">
        <v>434.32</v>
      </c>
      <c r="S275" s="224">
        <v>2615.9499999999998</v>
      </c>
      <c r="T275" s="221">
        <v>0</v>
      </c>
      <c r="U275" s="221">
        <v>0</v>
      </c>
      <c r="V275" s="226">
        <v>0</v>
      </c>
      <c r="W275" s="224">
        <v>0</v>
      </c>
      <c r="X275" s="227">
        <v>2133061.79</v>
      </c>
      <c r="Y275" s="220"/>
    </row>
    <row r="276" spans="2:25" ht="60.75" hidden="1">
      <c r="B276" s="219" t="s">
        <v>1973</v>
      </c>
      <c r="C276" s="220" t="s">
        <v>820</v>
      </c>
      <c r="D276" s="220" t="s">
        <v>33</v>
      </c>
      <c r="E276" s="220" t="s">
        <v>267</v>
      </c>
      <c r="F276" s="220" t="s">
        <v>427</v>
      </c>
      <c r="G276" s="220" t="s">
        <v>821</v>
      </c>
      <c r="H276" s="220"/>
      <c r="I276" s="220" t="s">
        <v>174</v>
      </c>
      <c r="J276" s="220" t="s">
        <v>175</v>
      </c>
      <c r="K276" s="221">
        <v>3584.1</v>
      </c>
      <c r="L276" s="221">
        <v>641</v>
      </c>
      <c r="M276" s="221">
        <v>9.66</v>
      </c>
      <c r="N276" s="222">
        <v>122443.38</v>
      </c>
      <c r="O276" s="223">
        <v>155503.26</v>
      </c>
      <c r="P276" s="221">
        <v>-33059.880000000005</v>
      </c>
      <c r="Q276" s="222"/>
      <c r="R276" s="222"/>
      <c r="S276" s="224">
        <v>4485.42</v>
      </c>
      <c r="T276" s="221">
        <v>0</v>
      </c>
      <c r="U276" s="221">
        <v>0</v>
      </c>
      <c r="V276" s="226">
        <v>0</v>
      </c>
      <c r="W276" s="224">
        <v>0</v>
      </c>
      <c r="X276" s="227">
        <v>3705618.9600000004</v>
      </c>
      <c r="Y276" s="220"/>
    </row>
    <row r="277" spans="2:25" ht="60.75" hidden="1">
      <c r="B277" s="219" t="s">
        <v>1973</v>
      </c>
      <c r="C277" s="220" t="s">
        <v>822</v>
      </c>
      <c r="D277" s="220" t="s">
        <v>83</v>
      </c>
      <c r="E277" s="220" t="s">
        <v>165</v>
      </c>
      <c r="F277" s="220" t="s">
        <v>199</v>
      </c>
      <c r="G277" s="220" t="s">
        <v>188</v>
      </c>
      <c r="H277" s="220"/>
      <c r="I277" s="220" t="s">
        <v>180</v>
      </c>
      <c r="J277" s="220" t="s">
        <v>181</v>
      </c>
      <c r="K277" s="221">
        <v>3927</v>
      </c>
      <c r="L277" s="221">
        <v>304.89999999999998</v>
      </c>
      <c r="M277" s="221">
        <v>9.66</v>
      </c>
      <c r="N277" s="222">
        <v>122640.45</v>
      </c>
      <c r="O277" s="223">
        <v>219737.47</v>
      </c>
      <c r="P277" s="221">
        <v>-94160.38</v>
      </c>
      <c r="Q277" s="222">
        <v>2936.64</v>
      </c>
      <c r="R277" s="222">
        <v>0</v>
      </c>
      <c r="S277" s="224">
        <v>2252.98</v>
      </c>
      <c r="T277" s="221">
        <v>0</v>
      </c>
      <c r="U277" s="221">
        <v>0</v>
      </c>
      <c r="V277" s="226">
        <v>0</v>
      </c>
      <c r="W277" s="224">
        <v>0</v>
      </c>
      <c r="X277" s="227">
        <v>1995023.58</v>
      </c>
      <c r="Y277" s="220"/>
    </row>
    <row r="278" spans="2:25" ht="60.75" hidden="1">
      <c r="B278" s="219" t="s">
        <v>1973</v>
      </c>
      <c r="C278" s="220" t="s">
        <v>823</v>
      </c>
      <c r="D278" s="220" t="s">
        <v>83</v>
      </c>
      <c r="E278" s="220" t="s">
        <v>385</v>
      </c>
      <c r="F278" s="220" t="s">
        <v>224</v>
      </c>
      <c r="G278" s="220" t="s">
        <v>824</v>
      </c>
      <c r="H278" s="220"/>
      <c r="I278" s="220" t="s">
        <v>180</v>
      </c>
      <c r="J278" s="220" t="s">
        <v>181</v>
      </c>
      <c r="K278" s="221">
        <v>2726.8</v>
      </c>
      <c r="L278" s="221">
        <v>1506.4</v>
      </c>
      <c r="M278" s="221">
        <v>9.66</v>
      </c>
      <c r="N278" s="222">
        <v>122678.19</v>
      </c>
      <c r="O278" s="223">
        <v>121824.82</v>
      </c>
      <c r="P278" s="221">
        <v>3965.4499999999971</v>
      </c>
      <c r="Q278" s="222">
        <v>3112.08</v>
      </c>
      <c r="R278" s="222">
        <v>0</v>
      </c>
      <c r="S278" s="224">
        <v>4543.51</v>
      </c>
      <c r="T278" s="221">
        <v>0</v>
      </c>
      <c r="U278" s="221">
        <v>0</v>
      </c>
      <c r="V278" s="226">
        <v>0</v>
      </c>
      <c r="W278" s="224">
        <v>0</v>
      </c>
      <c r="X278" s="227">
        <v>3711783.88</v>
      </c>
      <c r="Y278" s="220"/>
    </row>
    <row r="279" spans="2:25" ht="40.5" hidden="1">
      <c r="B279" s="219" t="s">
        <v>1973</v>
      </c>
      <c r="C279" s="220" t="s">
        <v>825</v>
      </c>
      <c r="D279" s="220" t="s">
        <v>33</v>
      </c>
      <c r="E279" s="220" t="s">
        <v>523</v>
      </c>
      <c r="F279" s="220" t="s">
        <v>524</v>
      </c>
      <c r="G279" s="220" t="s">
        <v>246</v>
      </c>
      <c r="H279" s="220"/>
      <c r="I279" s="220" t="s">
        <v>526</v>
      </c>
      <c r="J279" s="220" t="s">
        <v>527</v>
      </c>
      <c r="K279" s="221">
        <v>3679.2</v>
      </c>
      <c r="L279" s="221">
        <v>570</v>
      </c>
      <c r="M279" s="221">
        <v>9.66</v>
      </c>
      <c r="N279" s="222">
        <v>123156.21</v>
      </c>
      <c r="O279" s="223">
        <v>99471.54</v>
      </c>
      <c r="P279" s="221">
        <v>23666.200000000012</v>
      </c>
      <c r="Q279" s="222">
        <v>86.89</v>
      </c>
      <c r="R279" s="222">
        <v>105.36</v>
      </c>
      <c r="S279" s="224">
        <v>0</v>
      </c>
      <c r="T279" s="221">
        <v>0</v>
      </c>
      <c r="U279" s="221">
        <v>0</v>
      </c>
      <c r="V279" s="226">
        <v>0</v>
      </c>
      <c r="W279" s="224">
        <v>0</v>
      </c>
      <c r="X279" s="227">
        <v>3698775.9699999997</v>
      </c>
      <c r="Y279" s="220"/>
    </row>
    <row r="280" spans="2:25" ht="101.25" hidden="1">
      <c r="B280" s="219" t="s">
        <v>1973</v>
      </c>
      <c r="C280" s="220" t="s">
        <v>1870</v>
      </c>
      <c r="D280" s="220" t="s">
        <v>33</v>
      </c>
      <c r="E280" s="220" t="s">
        <v>454</v>
      </c>
      <c r="F280" s="220" t="s">
        <v>455</v>
      </c>
      <c r="G280" s="220" t="s">
        <v>162</v>
      </c>
      <c r="H280" s="220"/>
      <c r="I280" s="220" t="s">
        <v>485</v>
      </c>
      <c r="J280" s="220" t="s">
        <v>486</v>
      </c>
      <c r="K280" s="221">
        <v>4263.8</v>
      </c>
      <c r="L280" s="221">
        <v>0</v>
      </c>
      <c r="M280" s="221">
        <v>9.66</v>
      </c>
      <c r="N280" s="222">
        <v>123567.73</v>
      </c>
      <c r="O280" s="223">
        <v>111139.79</v>
      </c>
      <c r="P280" s="221">
        <v>20837.219999999987</v>
      </c>
      <c r="Q280" s="222">
        <v>8438.5</v>
      </c>
      <c r="R280" s="222">
        <v>29.22</v>
      </c>
      <c r="S280" s="224">
        <v>30413.3</v>
      </c>
      <c r="T280" s="221">
        <v>0</v>
      </c>
      <c r="U280" s="221">
        <v>0</v>
      </c>
      <c r="V280" s="226">
        <v>0</v>
      </c>
      <c r="W280" s="224">
        <v>0</v>
      </c>
      <c r="X280" s="227">
        <v>4126024.79</v>
      </c>
      <c r="Y280" s="220"/>
    </row>
    <row r="281" spans="2:25" ht="60.75" hidden="1">
      <c r="B281" s="219" t="s">
        <v>1973</v>
      </c>
      <c r="C281" s="220" t="s">
        <v>826</v>
      </c>
      <c r="D281" s="220" t="s">
        <v>827</v>
      </c>
      <c r="E281" s="220" t="s">
        <v>828</v>
      </c>
      <c r="F281" s="220" t="s">
        <v>829</v>
      </c>
      <c r="G281" s="220" t="s">
        <v>360</v>
      </c>
      <c r="H281" s="220"/>
      <c r="I281" s="220" t="s">
        <v>830</v>
      </c>
      <c r="J281" s="220" t="s">
        <v>831</v>
      </c>
      <c r="K281" s="221">
        <v>4135.5</v>
      </c>
      <c r="L281" s="221">
        <v>0</v>
      </c>
      <c r="M281" s="221">
        <v>9.6600096723491724</v>
      </c>
      <c r="N281" s="222">
        <v>119846.91</v>
      </c>
      <c r="O281" s="223">
        <v>74169.290000000008</v>
      </c>
      <c r="P281" s="221">
        <v>54335.740000000005</v>
      </c>
      <c r="Q281" s="222">
        <v>8778.0400000000009</v>
      </c>
      <c r="R281" s="222">
        <v>119.92</v>
      </c>
      <c r="S281" s="224">
        <v>0</v>
      </c>
      <c r="T281" s="221">
        <v>0</v>
      </c>
      <c r="U281" s="221">
        <v>0</v>
      </c>
      <c r="V281" s="226">
        <v>0</v>
      </c>
      <c r="W281" s="224">
        <v>573.79999999999995</v>
      </c>
      <c r="X281" s="227">
        <v>3394398.1300000004</v>
      </c>
      <c r="Y281" s="220"/>
    </row>
    <row r="282" spans="2:25" ht="40.5" hidden="1">
      <c r="B282" s="219" t="s">
        <v>1973</v>
      </c>
      <c r="C282" s="220" t="s">
        <v>832</v>
      </c>
      <c r="D282" s="220" t="s">
        <v>33</v>
      </c>
      <c r="E282" s="220" t="s">
        <v>333</v>
      </c>
      <c r="F282" s="220" t="s">
        <v>334</v>
      </c>
      <c r="G282" s="220" t="s">
        <v>833</v>
      </c>
      <c r="H282" s="220"/>
      <c r="I282" s="220" t="s">
        <v>238</v>
      </c>
      <c r="J282" s="220" t="s">
        <v>239</v>
      </c>
      <c r="K282" s="221">
        <v>4284.3999999999996</v>
      </c>
      <c r="L282" s="221">
        <v>0</v>
      </c>
      <c r="M282" s="221">
        <v>9.66</v>
      </c>
      <c r="N282" s="222">
        <v>124162.13</v>
      </c>
      <c r="O282" s="223">
        <v>123461.45</v>
      </c>
      <c r="P282" s="221">
        <v>2024.6900000000069</v>
      </c>
      <c r="Q282" s="240">
        <v>2549.39</v>
      </c>
      <c r="R282" s="240">
        <v>1225.3800000000001</v>
      </c>
      <c r="S282" s="224">
        <v>4489.1499999999996</v>
      </c>
      <c r="T282" s="221">
        <v>0</v>
      </c>
      <c r="U282" s="221">
        <v>0</v>
      </c>
      <c r="V282" s="226">
        <v>0</v>
      </c>
      <c r="W282" s="224">
        <v>0</v>
      </c>
      <c r="X282" s="227">
        <v>3673508.3300000005</v>
      </c>
      <c r="Y282" s="220"/>
    </row>
    <row r="283" spans="2:25" ht="101.25" hidden="1">
      <c r="B283" s="219" t="s">
        <v>1973</v>
      </c>
      <c r="C283" s="220" t="s">
        <v>1872</v>
      </c>
      <c r="D283" s="220" t="s">
        <v>33</v>
      </c>
      <c r="E283" s="220" t="s">
        <v>454</v>
      </c>
      <c r="F283" s="220" t="s">
        <v>455</v>
      </c>
      <c r="G283" s="220" t="s">
        <v>128</v>
      </c>
      <c r="H283" s="220"/>
      <c r="I283" s="220" t="s">
        <v>485</v>
      </c>
      <c r="J283" s="220" t="s">
        <v>486</v>
      </c>
      <c r="K283" s="221">
        <v>4288.7</v>
      </c>
      <c r="L283" s="221">
        <v>0</v>
      </c>
      <c r="M283" s="221">
        <v>9.66</v>
      </c>
      <c r="N283" s="222">
        <v>124286.52</v>
      </c>
      <c r="O283" s="223">
        <v>124676.86</v>
      </c>
      <c r="P283" s="221">
        <v>2105.9299999999985</v>
      </c>
      <c r="Q283" s="222">
        <v>4249.26</v>
      </c>
      <c r="R283" s="222">
        <v>1752.99</v>
      </c>
      <c r="S283" s="224">
        <v>4624.51</v>
      </c>
      <c r="T283" s="221">
        <v>0</v>
      </c>
      <c r="U283" s="221">
        <v>0</v>
      </c>
      <c r="V283" s="226">
        <v>0</v>
      </c>
      <c r="W283" s="224">
        <v>0</v>
      </c>
      <c r="X283" s="227">
        <v>3781441.92</v>
      </c>
      <c r="Y283" s="220"/>
    </row>
    <row r="284" spans="2:25" ht="40.5" hidden="1">
      <c r="B284" s="219" t="s">
        <v>1973</v>
      </c>
      <c r="C284" s="220" t="s">
        <v>1874</v>
      </c>
      <c r="D284" s="220" t="s">
        <v>33</v>
      </c>
      <c r="E284" s="220" t="s">
        <v>517</v>
      </c>
      <c r="F284" s="220" t="s">
        <v>518</v>
      </c>
      <c r="G284" s="220" t="s">
        <v>1176</v>
      </c>
      <c r="H284" s="220"/>
      <c r="I284" s="220" t="s">
        <v>195</v>
      </c>
      <c r="J284" s="220" t="s">
        <v>51</v>
      </c>
      <c r="K284" s="221">
        <v>2881</v>
      </c>
      <c r="L284" s="221">
        <v>0</v>
      </c>
      <c r="M284" s="221">
        <v>9.66</v>
      </c>
      <c r="N284" s="222">
        <v>83491.38</v>
      </c>
      <c r="O284" s="223">
        <v>90371.79</v>
      </c>
      <c r="P284" s="221">
        <v>3162.5500000000093</v>
      </c>
      <c r="Q284" s="239">
        <v>10305.67</v>
      </c>
      <c r="R284" s="222">
        <v>262.70999999999998</v>
      </c>
      <c r="S284" s="224">
        <v>0</v>
      </c>
      <c r="T284" s="221">
        <v>0</v>
      </c>
      <c r="U284" s="221">
        <v>0</v>
      </c>
      <c r="V284" s="226">
        <v>0</v>
      </c>
      <c r="W284" s="224">
        <v>1063.68</v>
      </c>
      <c r="X284" s="227">
        <v>900248.18</v>
      </c>
      <c r="Y284" s="220"/>
    </row>
    <row r="285" spans="2:25" ht="40.5" hidden="1">
      <c r="B285" s="219" t="s">
        <v>1973</v>
      </c>
      <c r="C285" s="220" t="s">
        <v>834</v>
      </c>
      <c r="D285" s="220" t="s">
        <v>83</v>
      </c>
      <c r="E285" s="220" t="s">
        <v>313</v>
      </c>
      <c r="F285" s="220" t="s">
        <v>314</v>
      </c>
      <c r="G285" s="220" t="s">
        <v>62</v>
      </c>
      <c r="H285" s="220"/>
      <c r="I285" s="220" t="s">
        <v>226</v>
      </c>
      <c r="J285" s="220" t="s">
        <v>227</v>
      </c>
      <c r="K285" s="221">
        <v>4320.1000000000004</v>
      </c>
      <c r="L285" s="221">
        <v>0</v>
      </c>
      <c r="M285" s="221">
        <v>9.66</v>
      </c>
      <c r="N285" s="222">
        <v>125196.42</v>
      </c>
      <c r="O285" s="223">
        <v>119480.08</v>
      </c>
      <c r="P285" s="221">
        <v>13212.559999999983</v>
      </c>
      <c r="Q285" s="222">
        <v>7496.22</v>
      </c>
      <c r="R285" s="222">
        <v>0</v>
      </c>
      <c r="S285" s="224">
        <v>1918.59</v>
      </c>
      <c r="T285" s="221">
        <v>0</v>
      </c>
      <c r="U285" s="221">
        <v>0</v>
      </c>
      <c r="V285" s="226">
        <v>0</v>
      </c>
      <c r="W285" s="224">
        <v>0</v>
      </c>
      <c r="X285" s="227">
        <v>1627443.36</v>
      </c>
      <c r="Y285" s="220"/>
    </row>
    <row r="286" spans="2:25" ht="40.5" hidden="1">
      <c r="B286" s="219" t="s">
        <v>1973</v>
      </c>
      <c r="C286" s="220" t="s">
        <v>835</v>
      </c>
      <c r="D286" s="220" t="s">
        <v>83</v>
      </c>
      <c r="E286" s="220" t="s">
        <v>313</v>
      </c>
      <c r="F286" s="220" t="s">
        <v>314</v>
      </c>
      <c r="G286" s="220" t="s">
        <v>760</v>
      </c>
      <c r="H286" s="220"/>
      <c r="I286" s="220" t="s">
        <v>226</v>
      </c>
      <c r="J286" s="220" t="s">
        <v>227</v>
      </c>
      <c r="K286" s="221">
        <v>4341.7</v>
      </c>
      <c r="L286" s="221">
        <v>0</v>
      </c>
      <c r="M286" s="221">
        <v>9.66</v>
      </c>
      <c r="N286" s="222">
        <v>125822.46</v>
      </c>
      <c r="O286" s="223">
        <v>128617.19</v>
      </c>
      <c r="P286" s="221">
        <v>937.98000000001048</v>
      </c>
      <c r="Q286" s="222">
        <v>3732.71</v>
      </c>
      <c r="R286" s="222">
        <v>0</v>
      </c>
      <c r="S286" s="224">
        <v>2964.78</v>
      </c>
      <c r="T286" s="221">
        <v>0</v>
      </c>
      <c r="U286" s="221">
        <v>0</v>
      </c>
      <c r="V286" s="226">
        <v>0</v>
      </c>
      <c r="W286" s="224">
        <v>0</v>
      </c>
      <c r="X286" s="227">
        <v>2470160.41</v>
      </c>
      <c r="Y286" s="220"/>
    </row>
    <row r="287" spans="2:25" ht="60.75" hidden="1">
      <c r="B287" s="219" t="s">
        <v>1973</v>
      </c>
      <c r="C287" s="220" t="s">
        <v>836</v>
      </c>
      <c r="D287" s="220" t="s">
        <v>83</v>
      </c>
      <c r="E287" s="220" t="s">
        <v>165</v>
      </c>
      <c r="F287" s="220" t="s">
        <v>199</v>
      </c>
      <c r="G287" s="220" t="s">
        <v>728</v>
      </c>
      <c r="H287" s="220"/>
      <c r="I287" s="220" t="s">
        <v>180</v>
      </c>
      <c r="J287" s="220" t="s">
        <v>181</v>
      </c>
      <c r="K287" s="221">
        <v>4347.1000000000004</v>
      </c>
      <c r="L287" s="221">
        <v>0</v>
      </c>
      <c r="M287" s="221">
        <v>9.66</v>
      </c>
      <c r="N287" s="222">
        <v>125978.94</v>
      </c>
      <c r="O287" s="223">
        <v>130116.85</v>
      </c>
      <c r="P287" s="221">
        <v>2588.8800000000047</v>
      </c>
      <c r="Q287" s="222">
        <v>6726.79</v>
      </c>
      <c r="R287" s="222">
        <v>0</v>
      </c>
      <c r="S287" s="224">
        <v>2244.14</v>
      </c>
      <c r="T287" s="221">
        <v>0</v>
      </c>
      <c r="U287" s="221">
        <v>0</v>
      </c>
      <c r="V287" s="226">
        <v>0</v>
      </c>
      <c r="W287" s="224">
        <v>0</v>
      </c>
      <c r="X287" s="227">
        <v>1893534.0799999998</v>
      </c>
      <c r="Y287" s="220"/>
    </row>
    <row r="288" spans="2:25" ht="40.5" hidden="1">
      <c r="B288" s="219" t="s">
        <v>1973</v>
      </c>
      <c r="C288" s="220" t="s">
        <v>837</v>
      </c>
      <c r="D288" s="220" t="s">
        <v>33</v>
      </c>
      <c r="E288" s="220" t="s">
        <v>517</v>
      </c>
      <c r="F288" s="220" t="s">
        <v>518</v>
      </c>
      <c r="G288" s="220" t="s">
        <v>838</v>
      </c>
      <c r="H288" s="220"/>
      <c r="I288" s="220" t="s">
        <v>195</v>
      </c>
      <c r="J288" s="220" t="s">
        <v>51</v>
      </c>
      <c r="K288" s="221">
        <v>2883.8</v>
      </c>
      <c r="L288" s="221">
        <v>0</v>
      </c>
      <c r="M288" s="221">
        <v>9.66</v>
      </c>
      <c r="N288" s="222">
        <v>83572.679999999993</v>
      </c>
      <c r="O288" s="223">
        <v>82363.42</v>
      </c>
      <c r="P288" s="221">
        <v>11771.11</v>
      </c>
      <c r="Q288" s="239">
        <v>10610.35</v>
      </c>
      <c r="R288" s="222">
        <v>48.5</v>
      </c>
      <c r="S288" s="224">
        <v>2961.39</v>
      </c>
      <c r="T288" s="221">
        <v>0</v>
      </c>
      <c r="U288" s="221">
        <v>0</v>
      </c>
      <c r="V288" s="226">
        <v>0</v>
      </c>
      <c r="W288" s="224">
        <v>0</v>
      </c>
      <c r="X288" s="227">
        <v>2428442.1100000003</v>
      </c>
      <c r="Y288" s="220"/>
    </row>
    <row r="289" spans="2:25" ht="40.5" hidden="1">
      <c r="B289" s="219" t="s">
        <v>1973</v>
      </c>
      <c r="C289" s="220" t="s">
        <v>839</v>
      </c>
      <c r="D289" s="220" t="s">
        <v>33</v>
      </c>
      <c r="E289" s="220" t="s">
        <v>333</v>
      </c>
      <c r="F289" s="220" t="s">
        <v>334</v>
      </c>
      <c r="G289" s="220" t="s">
        <v>760</v>
      </c>
      <c r="H289" s="220"/>
      <c r="I289" s="220" t="s">
        <v>238</v>
      </c>
      <c r="J289" s="220" t="s">
        <v>239</v>
      </c>
      <c r="K289" s="221">
        <v>4361</v>
      </c>
      <c r="L289" s="221">
        <v>0</v>
      </c>
      <c r="M289" s="221">
        <v>9.66</v>
      </c>
      <c r="N289" s="222">
        <v>126381.9</v>
      </c>
      <c r="O289" s="223">
        <v>131985.69</v>
      </c>
      <c r="P289" s="221">
        <v>-4062.4700000000153</v>
      </c>
      <c r="Q289" s="222">
        <v>1790.18</v>
      </c>
      <c r="R289" s="222">
        <v>248.86</v>
      </c>
      <c r="S289" s="224">
        <v>0</v>
      </c>
      <c r="T289" s="221">
        <v>0</v>
      </c>
      <c r="U289" s="221">
        <v>0</v>
      </c>
      <c r="V289" s="226">
        <v>0</v>
      </c>
      <c r="W289" s="224">
        <v>0</v>
      </c>
      <c r="X289" s="227">
        <v>1052951.7499999998</v>
      </c>
      <c r="Y289" s="220"/>
    </row>
    <row r="290" spans="2:25" ht="40.5" hidden="1">
      <c r="B290" s="219" t="s">
        <v>1973</v>
      </c>
      <c r="C290" s="220" t="s">
        <v>840</v>
      </c>
      <c r="D290" s="220" t="s">
        <v>33</v>
      </c>
      <c r="E290" s="220" t="s">
        <v>395</v>
      </c>
      <c r="F290" s="220" t="s">
        <v>396</v>
      </c>
      <c r="G290" s="220" t="s">
        <v>644</v>
      </c>
      <c r="H290" s="220"/>
      <c r="I290" s="242" t="s">
        <v>195</v>
      </c>
      <c r="J290" s="242" t="s">
        <v>51</v>
      </c>
      <c r="K290" s="243">
        <v>2990.2</v>
      </c>
      <c r="L290" s="243">
        <v>0</v>
      </c>
      <c r="M290" s="243">
        <v>9.66</v>
      </c>
      <c r="N290" s="239">
        <v>86655.96</v>
      </c>
      <c r="O290" s="223">
        <v>76222.19</v>
      </c>
      <c r="P290" s="221">
        <v>13472.720000000001</v>
      </c>
      <c r="Q290" s="239">
        <v>3038.95</v>
      </c>
      <c r="R290" s="222">
        <v>0</v>
      </c>
      <c r="S290" s="224">
        <v>0</v>
      </c>
      <c r="T290" s="221">
        <v>0</v>
      </c>
      <c r="U290" s="221">
        <v>0</v>
      </c>
      <c r="V290" s="226">
        <v>0</v>
      </c>
      <c r="W290" s="224">
        <v>0</v>
      </c>
      <c r="X290" s="227">
        <v>1001726.69</v>
      </c>
      <c r="Y290" s="220"/>
    </row>
    <row r="291" spans="2:25" ht="60.75" hidden="1">
      <c r="B291" s="219" t="s">
        <v>1973</v>
      </c>
      <c r="C291" s="220" t="s">
        <v>841</v>
      </c>
      <c r="D291" s="220" t="s">
        <v>83</v>
      </c>
      <c r="E291" s="220" t="s">
        <v>385</v>
      </c>
      <c r="F291" s="220" t="s">
        <v>224</v>
      </c>
      <c r="G291" s="220" t="s">
        <v>842</v>
      </c>
      <c r="H291" s="220"/>
      <c r="I291" s="220" t="s">
        <v>180</v>
      </c>
      <c r="J291" s="220" t="s">
        <v>181</v>
      </c>
      <c r="K291" s="221">
        <v>4392.3</v>
      </c>
      <c r="L291" s="221">
        <v>0</v>
      </c>
      <c r="M291" s="221">
        <v>9.66</v>
      </c>
      <c r="N291" s="222">
        <v>127288.8</v>
      </c>
      <c r="O291" s="223">
        <v>137176.91</v>
      </c>
      <c r="P291" s="221">
        <v>-6332.8899999999994</v>
      </c>
      <c r="Q291" s="222">
        <v>3555.22</v>
      </c>
      <c r="R291" s="222">
        <v>0</v>
      </c>
      <c r="S291" s="224">
        <v>3435.7</v>
      </c>
      <c r="T291" s="221">
        <v>0</v>
      </c>
      <c r="U291" s="221">
        <v>0</v>
      </c>
      <c r="V291" s="226">
        <v>0</v>
      </c>
      <c r="W291" s="224">
        <v>0</v>
      </c>
      <c r="X291" s="227">
        <v>2850853.16</v>
      </c>
      <c r="Y291" s="220"/>
    </row>
    <row r="292" spans="2:25" ht="40.5" hidden="1">
      <c r="B292" s="219" t="s">
        <v>1973</v>
      </c>
      <c r="C292" s="220" t="s">
        <v>843</v>
      </c>
      <c r="D292" s="220" t="s">
        <v>83</v>
      </c>
      <c r="E292" s="220" t="s">
        <v>183</v>
      </c>
      <c r="F292" s="220" t="s">
        <v>184</v>
      </c>
      <c r="G292" s="220" t="s">
        <v>844</v>
      </c>
      <c r="H292" s="220"/>
      <c r="I292" s="220" t="s">
        <v>226</v>
      </c>
      <c r="J292" s="220" t="s">
        <v>227</v>
      </c>
      <c r="K292" s="221">
        <v>4393.2</v>
      </c>
      <c r="L292" s="221">
        <v>0</v>
      </c>
      <c r="M292" s="221">
        <v>9.66</v>
      </c>
      <c r="N292" s="222">
        <v>127314.93</v>
      </c>
      <c r="O292" s="223">
        <v>132565.79999999999</v>
      </c>
      <c r="P292" s="221">
        <v>11624.040000000008</v>
      </c>
      <c r="Q292" s="222">
        <v>16874.91</v>
      </c>
      <c r="R292" s="222">
        <v>0</v>
      </c>
      <c r="S292" s="224">
        <v>0</v>
      </c>
      <c r="T292" s="221">
        <v>0</v>
      </c>
      <c r="U292" s="221">
        <v>0</v>
      </c>
      <c r="V292" s="226">
        <v>0</v>
      </c>
      <c r="W292" s="224">
        <v>0</v>
      </c>
      <c r="X292" s="227">
        <v>1184523.33</v>
      </c>
      <c r="Y292" s="220"/>
    </row>
    <row r="293" spans="2:25" ht="40.5" hidden="1">
      <c r="B293" s="219" t="s">
        <v>1973</v>
      </c>
      <c r="C293" s="220" t="s">
        <v>845</v>
      </c>
      <c r="D293" s="220" t="s">
        <v>83</v>
      </c>
      <c r="E293" s="220" t="s">
        <v>311</v>
      </c>
      <c r="F293" s="220" t="s">
        <v>291</v>
      </c>
      <c r="G293" s="220" t="s">
        <v>316</v>
      </c>
      <c r="H293" s="220"/>
      <c r="I293" s="220" t="s">
        <v>226</v>
      </c>
      <c r="J293" s="220" t="s">
        <v>227</v>
      </c>
      <c r="K293" s="221">
        <v>4401</v>
      </c>
      <c r="L293" s="221">
        <v>0</v>
      </c>
      <c r="M293" s="221">
        <v>9.66</v>
      </c>
      <c r="N293" s="222">
        <v>127564.11</v>
      </c>
      <c r="O293" s="223">
        <v>121430.03</v>
      </c>
      <c r="P293" s="221">
        <v>13135.470000000001</v>
      </c>
      <c r="Q293" s="222">
        <v>7001.39</v>
      </c>
      <c r="R293" s="222">
        <v>0</v>
      </c>
      <c r="S293" s="224">
        <v>1442.56</v>
      </c>
      <c r="T293" s="221">
        <v>0</v>
      </c>
      <c r="U293" s="221">
        <v>0</v>
      </c>
      <c r="V293" s="226">
        <v>0</v>
      </c>
      <c r="W293" s="224">
        <v>0</v>
      </c>
      <c r="X293" s="227">
        <v>1249355.3</v>
      </c>
      <c r="Y293" s="220"/>
    </row>
    <row r="294" spans="2:25" ht="60.75" hidden="1">
      <c r="B294" s="219" t="s">
        <v>1973</v>
      </c>
      <c r="C294" s="220" t="s">
        <v>846</v>
      </c>
      <c r="D294" s="220" t="s">
        <v>83</v>
      </c>
      <c r="E294" s="220" t="s">
        <v>183</v>
      </c>
      <c r="F294" s="220" t="s">
        <v>184</v>
      </c>
      <c r="G294" s="220" t="s">
        <v>847</v>
      </c>
      <c r="H294" s="220"/>
      <c r="I294" s="220" t="s">
        <v>180</v>
      </c>
      <c r="J294" s="220" t="s">
        <v>181</v>
      </c>
      <c r="K294" s="221">
        <v>4242.6000000000004</v>
      </c>
      <c r="L294" s="221">
        <v>162.30000000000001</v>
      </c>
      <c r="M294" s="221">
        <v>9.66</v>
      </c>
      <c r="N294" s="222">
        <v>127654.05</v>
      </c>
      <c r="O294" s="223">
        <v>118198.26</v>
      </c>
      <c r="P294" s="221">
        <v>22115.289999999994</v>
      </c>
      <c r="Q294" s="222">
        <v>12659.5</v>
      </c>
      <c r="R294" s="222">
        <v>0</v>
      </c>
      <c r="S294" s="224">
        <v>2656.39</v>
      </c>
      <c r="T294" s="221">
        <v>0</v>
      </c>
      <c r="U294" s="221">
        <v>0</v>
      </c>
      <c r="V294" s="226">
        <v>0</v>
      </c>
      <c r="W294" s="224">
        <v>0</v>
      </c>
      <c r="X294" s="227">
        <v>2209433.0700000003</v>
      </c>
      <c r="Y294" s="220"/>
    </row>
    <row r="295" spans="2:25" ht="60.75" hidden="1">
      <c r="B295" s="219" t="s">
        <v>1973</v>
      </c>
      <c r="C295" s="220" t="s">
        <v>848</v>
      </c>
      <c r="D295" s="220" t="s">
        <v>33</v>
      </c>
      <c r="E295" s="220" t="s">
        <v>482</v>
      </c>
      <c r="F295" s="220" t="s">
        <v>483</v>
      </c>
      <c r="G295" s="220" t="s">
        <v>115</v>
      </c>
      <c r="H295" s="220"/>
      <c r="I295" s="220" t="s">
        <v>243</v>
      </c>
      <c r="J295" s="220" t="s">
        <v>244</v>
      </c>
      <c r="K295" s="221">
        <v>2772.2</v>
      </c>
      <c r="L295" s="221">
        <v>1641.6</v>
      </c>
      <c r="M295" s="221">
        <v>9.66</v>
      </c>
      <c r="N295" s="222">
        <v>127911.9</v>
      </c>
      <c r="O295" s="223">
        <v>109177.19</v>
      </c>
      <c r="P295" s="221">
        <v>18738.549999999988</v>
      </c>
      <c r="Q295" s="222">
        <v>11.84</v>
      </c>
      <c r="R295" s="222">
        <v>8</v>
      </c>
      <c r="S295" s="224">
        <v>4717.54</v>
      </c>
      <c r="T295" s="221">
        <v>0</v>
      </c>
      <c r="U295" s="221">
        <v>0</v>
      </c>
      <c r="V295" s="226">
        <v>0</v>
      </c>
      <c r="W295" s="224">
        <v>0</v>
      </c>
      <c r="X295" s="227">
        <v>3849128.75</v>
      </c>
      <c r="Y295" s="220"/>
    </row>
    <row r="296" spans="2:25" ht="60.75" hidden="1">
      <c r="B296" s="219" t="s">
        <v>1973</v>
      </c>
      <c r="C296" s="220" t="s">
        <v>849</v>
      </c>
      <c r="D296" s="220" t="s">
        <v>83</v>
      </c>
      <c r="E296" s="220" t="s">
        <v>183</v>
      </c>
      <c r="F296" s="220" t="s">
        <v>184</v>
      </c>
      <c r="G296" s="220" t="s">
        <v>469</v>
      </c>
      <c r="H296" s="220"/>
      <c r="I296" s="242" t="s">
        <v>180</v>
      </c>
      <c r="J296" s="220" t="s">
        <v>181</v>
      </c>
      <c r="K296" s="221">
        <v>4297.8</v>
      </c>
      <c r="L296" s="221">
        <v>116.7</v>
      </c>
      <c r="M296" s="221">
        <v>9.66</v>
      </c>
      <c r="N296" s="222">
        <v>127932.45</v>
      </c>
      <c r="O296" s="223">
        <v>131574.99</v>
      </c>
      <c r="P296" s="221">
        <v>8197.460000000021</v>
      </c>
      <c r="Q296" s="222">
        <v>11840</v>
      </c>
      <c r="R296" s="222">
        <v>0</v>
      </c>
      <c r="S296" s="224">
        <v>0</v>
      </c>
      <c r="T296" s="221">
        <v>0</v>
      </c>
      <c r="U296" s="221">
        <v>0</v>
      </c>
      <c r="V296" s="226">
        <v>0</v>
      </c>
      <c r="W296" s="224">
        <v>0</v>
      </c>
      <c r="X296" s="227">
        <v>1010966.8400000001</v>
      </c>
      <c r="Y296" s="220"/>
    </row>
    <row r="297" spans="2:25" ht="60.75" hidden="1">
      <c r="B297" s="219" t="s">
        <v>1973</v>
      </c>
      <c r="C297" s="220" t="s">
        <v>850</v>
      </c>
      <c r="D297" s="220" t="s">
        <v>83</v>
      </c>
      <c r="E297" s="220" t="s">
        <v>851</v>
      </c>
      <c r="F297" s="220" t="s">
        <v>852</v>
      </c>
      <c r="G297" s="220" t="s">
        <v>105</v>
      </c>
      <c r="H297" s="220"/>
      <c r="I297" s="220" t="s">
        <v>180</v>
      </c>
      <c r="J297" s="220" t="s">
        <v>181</v>
      </c>
      <c r="K297" s="221">
        <v>4422.6000000000004</v>
      </c>
      <c r="L297" s="221">
        <v>0</v>
      </c>
      <c r="M297" s="221">
        <v>9.66</v>
      </c>
      <c r="N297" s="222">
        <v>128167.02</v>
      </c>
      <c r="O297" s="223">
        <v>128585.83</v>
      </c>
      <c r="P297" s="221">
        <v>6788.2899999999936</v>
      </c>
      <c r="Q297" s="222">
        <v>7207.1</v>
      </c>
      <c r="R297" s="222">
        <v>0</v>
      </c>
      <c r="S297" s="224">
        <v>0</v>
      </c>
      <c r="T297" s="221">
        <v>0</v>
      </c>
      <c r="U297" s="221">
        <v>0</v>
      </c>
      <c r="V297" s="226">
        <v>0</v>
      </c>
      <c r="W297" s="224">
        <v>0</v>
      </c>
      <c r="X297" s="227">
        <v>984650.79999999993</v>
      </c>
      <c r="Y297" s="220"/>
    </row>
    <row r="298" spans="2:25" ht="60.75" hidden="1">
      <c r="B298" s="219" t="s">
        <v>1973</v>
      </c>
      <c r="C298" s="220" t="s">
        <v>853</v>
      </c>
      <c r="D298" s="220" t="s">
        <v>83</v>
      </c>
      <c r="E298" s="220" t="s">
        <v>385</v>
      </c>
      <c r="F298" s="220" t="s">
        <v>224</v>
      </c>
      <c r="G298" s="220" t="s">
        <v>854</v>
      </c>
      <c r="H298" s="220"/>
      <c r="I298" s="220" t="s">
        <v>180</v>
      </c>
      <c r="J298" s="220" t="s">
        <v>181</v>
      </c>
      <c r="K298" s="221">
        <v>2708.4</v>
      </c>
      <c r="L298" s="221">
        <v>1719.9</v>
      </c>
      <c r="M298" s="221">
        <v>9.66</v>
      </c>
      <c r="N298" s="222">
        <v>128332.14</v>
      </c>
      <c r="O298" s="223">
        <v>136616.63</v>
      </c>
      <c r="P298" s="221">
        <v>-5980.7900000000081</v>
      </c>
      <c r="Q298" s="222">
        <v>2303.6999999999998</v>
      </c>
      <c r="R298" s="222">
        <v>0</v>
      </c>
      <c r="S298" s="224">
        <v>0</v>
      </c>
      <c r="T298" s="221">
        <v>0</v>
      </c>
      <c r="U298" s="221">
        <v>0</v>
      </c>
      <c r="V298" s="226">
        <v>34587.599999999999</v>
      </c>
      <c r="W298" s="224">
        <v>0</v>
      </c>
      <c r="X298" s="227">
        <v>4466158.3900000006</v>
      </c>
      <c r="Y298" s="220"/>
    </row>
    <row r="299" spans="2:25" ht="40.5" hidden="1">
      <c r="B299" s="219" t="s">
        <v>1973</v>
      </c>
      <c r="C299" s="220" t="s">
        <v>855</v>
      </c>
      <c r="D299" s="220" t="s">
        <v>856</v>
      </c>
      <c r="E299" s="220" t="s">
        <v>857</v>
      </c>
      <c r="F299" s="220" t="s">
        <v>858</v>
      </c>
      <c r="G299" s="220" t="s">
        <v>148</v>
      </c>
      <c r="H299" s="220"/>
      <c r="I299" s="220" t="s">
        <v>195</v>
      </c>
      <c r="J299" s="220" t="s">
        <v>51</v>
      </c>
      <c r="K299" s="221">
        <v>3325.7</v>
      </c>
      <c r="L299" s="221">
        <v>0</v>
      </c>
      <c r="M299" s="221">
        <v>9.66</v>
      </c>
      <c r="N299" s="222">
        <v>96378.78</v>
      </c>
      <c r="O299" s="223">
        <v>115669.06</v>
      </c>
      <c r="P299" s="221">
        <v>-21072.680000000008</v>
      </c>
      <c r="Q299" s="222">
        <v>2589.4299999999998</v>
      </c>
      <c r="R299" s="222">
        <v>4371.83</v>
      </c>
      <c r="S299" s="224">
        <v>0</v>
      </c>
      <c r="T299" s="221">
        <v>0</v>
      </c>
      <c r="U299" s="221">
        <v>0</v>
      </c>
      <c r="V299" s="226">
        <v>1070000</v>
      </c>
      <c r="W299" s="224">
        <v>0</v>
      </c>
      <c r="X299" s="227">
        <v>2233507.77</v>
      </c>
      <c r="Y299" s="220"/>
    </row>
    <row r="300" spans="2:25" ht="60.75" hidden="1">
      <c r="B300" s="219" t="s">
        <v>1973</v>
      </c>
      <c r="C300" s="220" t="s">
        <v>859</v>
      </c>
      <c r="D300" s="220" t="s">
        <v>860</v>
      </c>
      <c r="E300" s="220" t="s">
        <v>861</v>
      </c>
      <c r="F300" s="220" t="s">
        <v>862</v>
      </c>
      <c r="G300" s="220" t="s">
        <v>138</v>
      </c>
      <c r="H300" s="220"/>
      <c r="I300" s="220" t="s">
        <v>863</v>
      </c>
      <c r="J300" s="220" t="s">
        <v>864</v>
      </c>
      <c r="K300" s="221">
        <v>4266.8</v>
      </c>
      <c r="L300" s="221">
        <v>0</v>
      </c>
      <c r="M300" s="221">
        <v>10.039999999999999</v>
      </c>
      <c r="N300" s="222">
        <v>128516.02</v>
      </c>
      <c r="O300" s="223">
        <v>124795.42</v>
      </c>
      <c r="P300" s="221">
        <v>3836.1900000000037</v>
      </c>
      <c r="Q300" s="222">
        <v>328.56</v>
      </c>
      <c r="R300" s="222">
        <v>212.97</v>
      </c>
      <c r="S300" s="224">
        <v>1483.91</v>
      </c>
      <c r="T300" s="221">
        <v>0</v>
      </c>
      <c r="U300" s="221">
        <v>0</v>
      </c>
      <c r="V300" s="226">
        <v>0</v>
      </c>
      <c r="W300" s="224">
        <v>0</v>
      </c>
      <c r="X300" s="227">
        <v>1288396.0599999998</v>
      </c>
      <c r="Y300" s="220"/>
    </row>
    <row r="301" spans="2:25" ht="40.5" hidden="1">
      <c r="B301" s="219" t="s">
        <v>1973</v>
      </c>
      <c r="C301" s="220" t="s">
        <v>865</v>
      </c>
      <c r="D301" s="220" t="s">
        <v>33</v>
      </c>
      <c r="E301" s="220" t="s">
        <v>333</v>
      </c>
      <c r="F301" s="220" t="s">
        <v>334</v>
      </c>
      <c r="G301" s="220" t="s">
        <v>432</v>
      </c>
      <c r="H301" s="220"/>
      <c r="I301" s="220" t="s">
        <v>380</v>
      </c>
      <c r="J301" s="220" t="s">
        <v>866</v>
      </c>
      <c r="K301" s="221">
        <v>4471.5</v>
      </c>
      <c r="L301" s="221">
        <v>0</v>
      </c>
      <c r="M301" s="221">
        <v>9.66</v>
      </c>
      <c r="N301" s="222">
        <v>128546.51</v>
      </c>
      <c r="O301" s="223">
        <v>131772.71000000002</v>
      </c>
      <c r="P301" s="221">
        <v>-3226.2000000000262</v>
      </c>
      <c r="Q301" s="222">
        <v>0</v>
      </c>
      <c r="R301" s="222">
        <v>0</v>
      </c>
      <c r="S301" s="224">
        <v>2868.08</v>
      </c>
      <c r="T301" s="221">
        <v>0</v>
      </c>
      <c r="U301" s="221">
        <v>0</v>
      </c>
      <c r="V301" s="226">
        <v>0</v>
      </c>
      <c r="W301" s="224">
        <v>0</v>
      </c>
      <c r="X301" s="227">
        <v>2386056.86</v>
      </c>
      <c r="Y301" s="220"/>
    </row>
    <row r="302" spans="2:25" ht="60.75" hidden="1">
      <c r="B302" s="219" t="s">
        <v>1973</v>
      </c>
      <c r="C302" s="220" t="s">
        <v>867</v>
      </c>
      <c r="D302" s="220" t="s">
        <v>83</v>
      </c>
      <c r="E302" s="220" t="s">
        <v>294</v>
      </c>
      <c r="F302" s="220" t="s">
        <v>295</v>
      </c>
      <c r="G302" s="220" t="s">
        <v>868</v>
      </c>
      <c r="H302" s="220"/>
      <c r="I302" s="220" t="s">
        <v>226</v>
      </c>
      <c r="J302" s="220" t="s">
        <v>227</v>
      </c>
      <c r="K302" s="221">
        <v>4437.7</v>
      </c>
      <c r="L302" s="221">
        <v>0</v>
      </c>
      <c r="M302" s="221">
        <v>9.66</v>
      </c>
      <c r="N302" s="222">
        <v>128604.51</v>
      </c>
      <c r="O302" s="223">
        <v>136788.12</v>
      </c>
      <c r="P302" s="221">
        <v>12269.100000000006</v>
      </c>
      <c r="Q302" s="222">
        <v>20452.71</v>
      </c>
      <c r="R302" s="222">
        <v>0</v>
      </c>
      <c r="S302" s="224">
        <v>0</v>
      </c>
      <c r="T302" s="221">
        <v>0</v>
      </c>
      <c r="U302" s="221">
        <v>0</v>
      </c>
      <c r="V302" s="226">
        <v>0</v>
      </c>
      <c r="W302" s="224">
        <v>0</v>
      </c>
      <c r="X302" s="227">
        <v>1271650.2000000002</v>
      </c>
      <c r="Y302" s="220"/>
    </row>
    <row r="303" spans="2:25" ht="60.75" hidden="1">
      <c r="B303" s="219" t="s">
        <v>1973</v>
      </c>
      <c r="C303" s="220" t="s">
        <v>869</v>
      </c>
      <c r="D303" s="220" t="s">
        <v>83</v>
      </c>
      <c r="E303" s="220" t="s">
        <v>183</v>
      </c>
      <c r="F303" s="220" t="s">
        <v>184</v>
      </c>
      <c r="G303" s="220" t="s">
        <v>870</v>
      </c>
      <c r="H303" s="220"/>
      <c r="I303" s="220" t="s">
        <v>180</v>
      </c>
      <c r="J303" s="220" t="s">
        <v>181</v>
      </c>
      <c r="K303" s="221">
        <v>4438.8999999999996</v>
      </c>
      <c r="L303" s="221">
        <v>0</v>
      </c>
      <c r="M303" s="221">
        <v>9.66</v>
      </c>
      <c r="N303" s="222">
        <v>128639.34</v>
      </c>
      <c r="O303" s="223">
        <v>130630.77</v>
      </c>
      <c r="P303" s="221">
        <v>10727.64</v>
      </c>
      <c r="Q303" s="222">
        <v>12719.07</v>
      </c>
      <c r="R303" s="222">
        <v>0</v>
      </c>
      <c r="S303" s="224">
        <v>0</v>
      </c>
      <c r="T303" s="221">
        <v>0</v>
      </c>
      <c r="U303" s="221">
        <v>0</v>
      </c>
      <c r="V303" s="226">
        <v>0</v>
      </c>
      <c r="W303" s="224">
        <v>0</v>
      </c>
      <c r="X303" s="227">
        <v>1589697.77</v>
      </c>
      <c r="Y303" s="220"/>
    </row>
    <row r="304" spans="2:25" ht="60.75" hidden="1">
      <c r="B304" s="219" t="s">
        <v>1973</v>
      </c>
      <c r="C304" s="220" t="s">
        <v>871</v>
      </c>
      <c r="D304" s="220" t="s">
        <v>860</v>
      </c>
      <c r="E304" s="220" t="s">
        <v>861</v>
      </c>
      <c r="F304" s="220" t="s">
        <v>862</v>
      </c>
      <c r="G304" s="220" t="s">
        <v>115</v>
      </c>
      <c r="H304" s="220"/>
      <c r="I304" s="220" t="s">
        <v>863</v>
      </c>
      <c r="J304" s="220" t="s">
        <v>864</v>
      </c>
      <c r="K304" s="221">
        <v>4271.7</v>
      </c>
      <c r="L304" s="221">
        <v>0</v>
      </c>
      <c r="M304" s="221">
        <v>10.039999999999999</v>
      </c>
      <c r="N304" s="222">
        <v>128663.6</v>
      </c>
      <c r="O304" s="223">
        <v>144331.21</v>
      </c>
      <c r="P304" s="221">
        <v>-15323.72999999999</v>
      </c>
      <c r="Q304" s="222">
        <v>415.51</v>
      </c>
      <c r="R304" s="222">
        <v>71.63</v>
      </c>
      <c r="S304" s="224">
        <v>885.12</v>
      </c>
      <c r="T304" s="221">
        <v>0</v>
      </c>
      <c r="U304" s="221">
        <v>0</v>
      </c>
      <c r="V304" s="226">
        <v>0</v>
      </c>
      <c r="W304" s="224">
        <v>0</v>
      </c>
      <c r="X304" s="227">
        <v>1144510.7600000007</v>
      </c>
      <c r="Y304" s="220"/>
    </row>
    <row r="305" spans="2:25" ht="101.25" hidden="1">
      <c r="B305" s="219" t="s">
        <v>1973</v>
      </c>
      <c r="C305" s="220" t="s">
        <v>872</v>
      </c>
      <c r="D305" s="220" t="s">
        <v>33</v>
      </c>
      <c r="E305" s="220" t="s">
        <v>586</v>
      </c>
      <c r="F305" s="220" t="s">
        <v>587</v>
      </c>
      <c r="G305" s="220" t="s">
        <v>873</v>
      </c>
      <c r="H305" s="220"/>
      <c r="I305" s="220" t="s">
        <v>874</v>
      </c>
      <c r="J305" s="220" t="s">
        <v>875</v>
      </c>
      <c r="K305" s="221">
        <v>4455.2</v>
      </c>
      <c r="L305" s="221">
        <v>0</v>
      </c>
      <c r="M305" s="221">
        <v>9.66</v>
      </c>
      <c r="N305" s="222">
        <v>129111.7</v>
      </c>
      <c r="O305" s="223">
        <v>99572.77</v>
      </c>
      <c r="P305" s="221">
        <v>51837.429999999993</v>
      </c>
      <c r="Q305" s="222">
        <v>26464.58</v>
      </c>
      <c r="R305" s="222">
        <v>4166.08</v>
      </c>
      <c r="S305" s="224">
        <v>2192.63</v>
      </c>
      <c r="T305" s="221">
        <v>0</v>
      </c>
      <c r="U305" s="221">
        <v>0</v>
      </c>
      <c r="V305" s="226">
        <v>0</v>
      </c>
      <c r="W305" s="224">
        <v>0</v>
      </c>
      <c r="X305" s="227">
        <v>1830291.79</v>
      </c>
      <c r="Y305" s="220"/>
    </row>
    <row r="306" spans="2:25" ht="60.75" hidden="1">
      <c r="B306" s="219" t="s">
        <v>1973</v>
      </c>
      <c r="C306" s="220" t="s">
        <v>876</v>
      </c>
      <c r="D306" s="220" t="s">
        <v>83</v>
      </c>
      <c r="E306" s="220" t="s">
        <v>385</v>
      </c>
      <c r="F306" s="220" t="s">
        <v>224</v>
      </c>
      <c r="G306" s="220" t="s">
        <v>877</v>
      </c>
      <c r="H306" s="220"/>
      <c r="I306" s="220" t="s">
        <v>180</v>
      </c>
      <c r="J306" s="220" t="s">
        <v>181</v>
      </c>
      <c r="K306" s="221">
        <v>4194.8</v>
      </c>
      <c r="L306" s="221">
        <v>265.09999999999997</v>
      </c>
      <c r="M306" s="221">
        <v>9.66</v>
      </c>
      <c r="N306" s="222">
        <v>129247.98</v>
      </c>
      <c r="O306" s="223">
        <v>122210.12</v>
      </c>
      <c r="P306" s="221">
        <v>21973.339999999997</v>
      </c>
      <c r="Q306" s="222">
        <v>14935.48</v>
      </c>
      <c r="R306" s="222">
        <v>0</v>
      </c>
      <c r="S306" s="224">
        <v>2341.17</v>
      </c>
      <c r="T306" s="221">
        <v>0</v>
      </c>
      <c r="U306" s="221">
        <v>0</v>
      </c>
      <c r="V306" s="226">
        <v>0</v>
      </c>
      <c r="W306" s="224">
        <v>2075</v>
      </c>
      <c r="X306" s="227">
        <v>1965754.6000000006</v>
      </c>
      <c r="Y306" s="220"/>
    </row>
    <row r="307" spans="2:25" ht="40.5" hidden="1">
      <c r="B307" s="219" t="s">
        <v>1973</v>
      </c>
      <c r="C307" s="220" t="s">
        <v>878</v>
      </c>
      <c r="D307" s="220" t="s">
        <v>33</v>
      </c>
      <c r="E307" s="220" t="s">
        <v>613</v>
      </c>
      <c r="F307" s="220" t="s">
        <v>614</v>
      </c>
      <c r="G307" s="220" t="s">
        <v>213</v>
      </c>
      <c r="H307" s="220"/>
      <c r="I307" s="220" t="s">
        <v>433</v>
      </c>
      <c r="J307" s="220" t="s">
        <v>434</v>
      </c>
      <c r="K307" s="221">
        <v>4427</v>
      </c>
      <c r="L307" s="221">
        <v>34.200000000000003</v>
      </c>
      <c r="M307" s="221">
        <v>9.66</v>
      </c>
      <c r="N307" s="222">
        <v>129285.48</v>
      </c>
      <c r="O307" s="223">
        <v>103615.7</v>
      </c>
      <c r="P307" s="221">
        <v>32892.489999999991</v>
      </c>
      <c r="Q307" s="222">
        <v>7408.51</v>
      </c>
      <c r="R307" s="222">
        <v>185.8</v>
      </c>
      <c r="S307" s="224">
        <v>0</v>
      </c>
      <c r="T307" s="221">
        <v>0</v>
      </c>
      <c r="U307" s="221">
        <v>0</v>
      </c>
      <c r="V307" s="226">
        <v>0</v>
      </c>
      <c r="W307" s="224">
        <v>0</v>
      </c>
      <c r="X307" s="227">
        <v>2543413.69</v>
      </c>
      <c r="Y307" s="220"/>
    </row>
    <row r="308" spans="2:25" ht="40.5" hidden="1">
      <c r="B308" s="219" t="s">
        <v>1973</v>
      </c>
      <c r="C308" s="220" t="s">
        <v>879</v>
      </c>
      <c r="D308" s="220" t="s">
        <v>83</v>
      </c>
      <c r="E308" s="220" t="s">
        <v>183</v>
      </c>
      <c r="F308" s="220" t="s">
        <v>184</v>
      </c>
      <c r="G308" s="220" t="s">
        <v>880</v>
      </c>
      <c r="H308" s="220"/>
      <c r="I308" s="220" t="s">
        <v>226</v>
      </c>
      <c r="J308" s="220" t="s">
        <v>227</v>
      </c>
      <c r="K308" s="221">
        <v>4467.5</v>
      </c>
      <c r="L308" s="221">
        <v>0</v>
      </c>
      <c r="M308" s="221">
        <v>9.66</v>
      </c>
      <c r="N308" s="222">
        <v>129421.77</v>
      </c>
      <c r="O308" s="223">
        <v>125509.65</v>
      </c>
      <c r="P308" s="221">
        <v>12968.900000000023</v>
      </c>
      <c r="Q308" s="222">
        <v>9056.7800000000007</v>
      </c>
      <c r="R308" s="222">
        <v>0</v>
      </c>
      <c r="S308" s="224">
        <v>0</v>
      </c>
      <c r="T308" s="221">
        <v>0</v>
      </c>
      <c r="U308" s="221">
        <v>0</v>
      </c>
      <c r="V308" s="226">
        <v>0</v>
      </c>
      <c r="W308" s="224">
        <v>0</v>
      </c>
      <c r="X308" s="227">
        <v>1938063.2099999997</v>
      </c>
      <c r="Y308" s="220"/>
    </row>
    <row r="309" spans="2:25" ht="40.5" hidden="1">
      <c r="B309" s="219" t="s">
        <v>1973</v>
      </c>
      <c r="C309" s="220" t="s">
        <v>881</v>
      </c>
      <c r="D309" s="220" t="s">
        <v>33</v>
      </c>
      <c r="E309" s="220" t="s">
        <v>882</v>
      </c>
      <c r="F309" s="220" t="s">
        <v>883</v>
      </c>
      <c r="G309" s="220" t="s">
        <v>188</v>
      </c>
      <c r="H309" s="220"/>
      <c r="I309" s="220" t="s">
        <v>195</v>
      </c>
      <c r="J309" s="220" t="s">
        <v>51</v>
      </c>
      <c r="K309" s="221">
        <v>3279.3</v>
      </c>
      <c r="L309" s="221">
        <v>113.7</v>
      </c>
      <c r="M309" s="221">
        <v>9.66</v>
      </c>
      <c r="N309" s="222">
        <v>98329.02</v>
      </c>
      <c r="O309" s="223">
        <v>101902.27</v>
      </c>
      <c r="P309" s="221">
        <v>2024.9699999999948</v>
      </c>
      <c r="Q309" s="222">
        <v>5604.26</v>
      </c>
      <c r="R309" s="222">
        <v>6.04</v>
      </c>
      <c r="S309" s="224">
        <v>1846.48</v>
      </c>
      <c r="T309" s="221">
        <v>0</v>
      </c>
      <c r="U309" s="221">
        <v>0</v>
      </c>
      <c r="V309" s="226">
        <v>0</v>
      </c>
      <c r="W309" s="224">
        <v>0</v>
      </c>
      <c r="X309" s="227">
        <v>1557918.5299999993</v>
      </c>
      <c r="Y309" s="220"/>
    </row>
    <row r="310" spans="2:25" ht="60.75" hidden="1">
      <c r="B310" s="219" t="s">
        <v>1973</v>
      </c>
      <c r="C310" s="220" t="s">
        <v>884</v>
      </c>
      <c r="D310" s="220" t="s">
        <v>83</v>
      </c>
      <c r="E310" s="220" t="s">
        <v>385</v>
      </c>
      <c r="F310" s="220" t="s">
        <v>224</v>
      </c>
      <c r="G310" s="220" t="s">
        <v>885</v>
      </c>
      <c r="H310" s="220"/>
      <c r="I310" s="220" t="s">
        <v>180</v>
      </c>
      <c r="J310" s="220" t="s">
        <v>181</v>
      </c>
      <c r="K310" s="221">
        <v>4441.8999999999996</v>
      </c>
      <c r="L310" s="221">
        <v>37.4</v>
      </c>
      <c r="M310" s="221">
        <v>9.66</v>
      </c>
      <c r="N310" s="222">
        <v>129810</v>
      </c>
      <c r="O310" s="223">
        <v>123379.28</v>
      </c>
      <c r="P310" s="221">
        <v>22607.600000000006</v>
      </c>
      <c r="Q310" s="222">
        <v>16176.88</v>
      </c>
      <c r="R310" s="222">
        <v>0</v>
      </c>
      <c r="S310" s="224">
        <v>2498.09</v>
      </c>
      <c r="T310" s="221">
        <v>0</v>
      </c>
      <c r="U310" s="221">
        <v>0</v>
      </c>
      <c r="V310" s="226">
        <v>0</v>
      </c>
      <c r="W310" s="224">
        <v>0</v>
      </c>
      <c r="X310" s="227">
        <v>2090703.3699999996</v>
      </c>
      <c r="Y310" s="220"/>
    </row>
    <row r="311" spans="2:25" ht="40.5" hidden="1">
      <c r="B311" s="219" t="s">
        <v>1973</v>
      </c>
      <c r="C311" s="220" t="s">
        <v>886</v>
      </c>
      <c r="D311" s="220" t="s">
        <v>83</v>
      </c>
      <c r="E311" s="220" t="s">
        <v>165</v>
      </c>
      <c r="F311" s="220" t="s">
        <v>199</v>
      </c>
      <c r="G311" s="220" t="s">
        <v>887</v>
      </c>
      <c r="H311" s="220"/>
      <c r="I311" s="242" t="s">
        <v>226</v>
      </c>
      <c r="J311" s="242" t="s">
        <v>227</v>
      </c>
      <c r="K311" s="243">
        <v>4352.6000000000004</v>
      </c>
      <c r="L311" s="243">
        <v>126.9</v>
      </c>
      <c r="M311" s="243">
        <v>9.66</v>
      </c>
      <c r="N311" s="239">
        <v>129818.94</v>
      </c>
      <c r="O311" s="223">
        <v>141185.35</v>
      </c>
      <c r="P311" s="221">
        <v>-6274.3399999999965</v>
      </c>
      <c r="Q311" s="222">
        <v>5092.07</v>
      </c>
      <c r="R311" s="222">
        <v>0</v>
      </c>
      <c r="S311" s="224">
        <v>0</v>
      </c>
      <c r="T311" s="221">
        <v>0</v>
      </c>
      <c r="U311" s="221">
        <v>0</v>
      </c>
      <c r="V311" s="226">
        <v>0</v>
      </c>
      <c r="W311" s="224">
        <v>0</v>
      </c>
      <c r="X311" s="227">
        <v>605930.59000000008</v>
      </c>
      <c r="Y311" s="220"/>
    </row>
    <row r="312" spans="2:25" ht="60.75" hidden="1">
      <c r="B312" s="219" t="s">
        <v>1973</v>
      </c>
      <c r="C312" s="220" t="s">
        <v>888</v>
      </c>
      <c r="D312" s="220" t="s">
        <v>83</v>
      </c>
      <c r="E312" s="220" t="s">
        <v>889</v>
      </c>
      <c r="F312" s="220" t="s">
        <v>890</v>
      </c>
      <c r="G312" s="220" t="s">
        <v>270</v>
      </c>
      <c r="H312" s="220"/>
      <c r="I312" s="220" t="s">
        <v>180</v>
      </c>
      <c r="J312" s="220" t="s">
        <v>181</v>
      </c>
      <c r="K312" s="221">
        <v>4431.8999999999996</v>
      </c>
      <c r="L312" s="221">
        <v>50.4</v>
      </c>
      <c r="M312" s="221">
        <v>9.66</v>
      </c>
      <c r="N312" s="222">
        <v>129897.03</v>
      </c>
      <c r="O312" s="223">
        <v>123721.63</v>
      </c>
      <c r="P312" s="221">
        <v>21276.709999999992</v>
      </c>
      <c r="Q312" s="222">
        <v>15101.31</v>
      </c>
      <c r="R312" s="222">
        <v>0</v>
      </c>
      <c r="S312" s="224">
        <v>1969.02</v>
      </c>
      <c r="T312" s="221">
        <v>0</v>
      </c>
      <c r="U312" s="221">
        <v>0</v>
      </c>
      <c r="V312" s="226">
        <v>0</v>
      </c>
      <c r="W312" s="224">
        <v>0</v>
      </c>
      <c r="X312" s="227">
        <v>1672033.1700000002</v>
      </c>
      <c r="Y312" s="220"/>
    </row>
    <row r="313" spans="2:25" ht="40.5" hidden="1">
      <c r="B313" s="219" t="s">
        <v>1973</v>
      </c>
      <c r="C313" s="220" t="s">
        <v>891</v>
      </c>
      <c r="D313" s="220" t="s">
        <v>33</v>
      </c>
      <c r="E313" s="220" t="s">
        <v>298</v>
      </c>
      <c r="F313" s="220" t="s">
        <v>299</v>
      </c>
      <c r="G313" s="220" t="s">
        <v>335</v>
      </c>
      <c r="H313" s="220"/>
      <c r="I313" s="220" t="s">
        <v>300</v>
      </c>
      <c r="J313" s="220" t="s">
        <v>301</v>
      </c>
      <c r="K313" s="221">
        <v>3471</v>
      </c>
      <c r="L313" s="221">
        <v>845.9</v>
      </c>
      <c r="M313" s="221">
        <v>10.039999999999999</v>
      </c>
      <c r="N313" s="222">
        <v>130025</v>
      </c>
      <c r="O313" s="223">
        <v>109420.27</v>
      </c>
      <c r="P313" s="221">
        <v>20604.729999999996</v>
      </c>
      <c r="Q313" s="222">
        <v>0</v>
      </c>
      <c r="R313" s="222">
        <v>0</v>
      </c>
      <c r="S313" s="224">
        <v>5291.15</v>
      </c>
      <c r="T313" s="221">
        <v>0</v>
      </c>
      <c r="U313" s="221">
        <v>0</v>
      </c>
      <c r="V313" s="226">
        <v>0</v>
      </c>
      <c r="W313" s="224">
        <v>0</v>
      </c>
      <c r="X313" s="227">
        <v>4303490.32</v>
      </c>
      <c r="Y313" s="220"/>
    </row>
    <row r="314" spans="2:25" ht="40.5" hidden="1">
      <c r="B314" s="219" t="s">
        <v>1973</v>
      </c>
      <c r="C314" s="220" t="s">
        <v>892</v>
      </c>
      <c r="D314" s="220" t="s">
        <v>443</v>
      </c>
      <c r="E314" s="220" t="s">
        <v>893</v>
      </c>
      <c r="F314" s="220" t="s">
        <v>894</v>
      </c>
      <c r="G314" s="220" t="s">
        <v>188</v>
      </c>
      <c r="H314" s="220"/>
      <c r="I314" s="220" t="s">
        <v>447</v>
      </c>
      <c r="J314" s="220" t="s">
        <v>448</v>
      </c>
      <c r="K314" s="221">
        <v>4323.3999999999996</v>
      </c>
      <c r="L314" s="221">
        <v>0</v>
      </c>
      <c r="M314" s="221">
        <v>10.039999999999999</v>
      </c>
      <c r="N314" s="222">
        <v>130220.7</v>
      </c>
      <c r="O314" s="223">
        <v>119291.45</v>
      </c>
      <c r="P314" s="221">
        <v>10929.25</v>
      </c>
      <c r="Q314" s="222">
        <v>0</v>
      </c>
      <c r="R314" s="222">
        <v>0</v>
      </c>
      <c r="S314" s="224">
        <v>0</v>
      </c>
      <c r="T314" s="221">
        <v>0</v>
      </c>
      <c r="U314" s="221">
        <v>0</v>
      </c>
      <c r="V314" s="226">
        <v>0</v>
      </c>
      <c r="W314" s="224">
        <v>0</v>
      </c>
      <c r="X314" s="227">
        <v>2037062.4399999997</v>
      </c>
      <c r="Y314" s="220"/>
    </row>
    <row r="315" spans="2:25" ht="40.5" hidden="1">
      <c r="B315" s="219" t="s">
        <v>1973</v>
      </c>
      <c r="C315" s="220" t="s">
        <v>895</v>
      </c>
      <c r="D315" s="220" t="s">
        <v>33</v>
      </c>
      <c r="E315" s="220" t="s">
        <v>377</v>
      </c>
      <c r="F315" s="220" t="s">
        <v>378</v>
      </c>
      <c r="G315" s="220" t="s">
        <v>603</v>
      </c>
      <c r="H315" s="220"/>
      <c r="I315" s="220" t="s">
        <v>380</v>
      </c>
      <c r="J315" s="220" t="s">
        <v>866</v>
      </c>
      <c r="K315" s="221">
        <v>4498.8</v>
      </c>
      <c r="L315" s="221">
        <v>0</v>
      </c>
      <c r="M315" s="221">
        <v>9.66</v>
      </c>
      <c r="N315" s="222">
        <v>130245</v>
      </c>
      <c r="O315" s="223">
        <v>119162.64</v>
      </c>
      <c r="P315" s="221">
        <v>11082.36</v>
      </c>
      <c r="Q315" s="222">
        <v>0</v>
      </c>
      <c r="R315" s="222">
        <v>0</v>
      </c>
      <c r="S315" s="224">
        <v>1636.71</v>
      </c>
      <c r="T315" s="221">
        <v>0</v>
      </c>
      <c r="U315" s="221">
        <v>0</v>
      </c>
      <c r="V315" s="226">
        <v>0</v>
      </c>
      <c r="W315" s="224">
        <v>0</v>
      </c>
      <c r="X315" s="227">
        <v>1392802.4500000002</v>
      </c>
      <c r="Y315" s="220"/>
    </row>
    <row r="316" spans="2:25" ht="60.75" hidden="1">
      <c r="B316" s="219" t="s">
        <v>1973</v>
      </c>
      <c r="C316" s="220" t="s">
        <v>896</v>
      </c>
      <c r="D316" s="220" t="s">
        <v>83</v>
      </c>
      <c r="E316" s="220" t="s">
        <v>183</v>
      </c>
      <c r="F316" s="220" t="s">
        <v>184</v>
      </c>
      <c r="G316" s="220" t="s">
        <v>897</v>
      </c>
      <c r="H316" s="220"/>
      <c r="I316" s="220" t="s">
        <v>180</v>
      </c>
      <c r="J316" s="220" t="s">
        <v>181</v>
      </c>
      <c r="K316" s="221">
        <v>4278.3</v>
      </c>
      <c r="L316" s="221">
        <v>229.5</v>
      </c>
      <c r="M316" s="221">
        <v>9.66</v>
      </c>
      <c r="N316" s="222">
        <v>130636.08</v>
      </c>
      <c r="O316" s="223">
        <v>132752.07</v>
      </c>
      <c r="P316" s="221">
        <v>2552.2699999999895</v>
      </c>
      <c r="Q316" s="222">
        <v>4668.26</v>
      </c>
      <c r="R316" s="222">
        <v>0</v>
      </c>
      <c r="S316" s="224">
        <v>3071.99</v>
      </c>
      <c r="T316" s="221">
        <v>0</v>
      </c>
      <c r="U316" s="221">
        <v>0</v>
      </c>
      <c r="V316" s="226">
        <v>0</v>
      </c>
      <c r="W316" s="224">
        <v>0</v>
      </c>
      <c r="X316" s="227">
        <v>2556919.1300000004</v>
      </c>
      <c r="Y316" s="220"/>
    </row>
    <row r="317" spans="2:25" ht="40.5" hidden="1">
      <c r="B317" s="219" t="s">
        <v>1973</v>
      </c>
      <c r="C317" s="220" t="s">
        <v>898</v>
      </c>
      <c r="D317" s="220" t="s">
        <v>33</v>
      </c>
      <c r="E317" s="220" t="s">
        <v>736</v>
      </c>
      <c r="F317" s="220" t="s">
        <v>899</v>
      </c>
      <c r="G317" s="220" t="s">
        <v>900</v>
      </c>
      <c r="H317" s="220"/>
      <c r="I317" s="220" t="s">
        <v>695</v>
      </c>
      <c r="J317" s="220" t="s">
        <v>696</v>
      </c>
      <c r="K317" s="221">
        <v>4401.1000000000004</v>
      </c>
      <c r="L317" s="221">
        <v>109.1</v>
      </c>
      <c r="M317" s="221">
        <v>9.66</v>
      </c>
      <c r="N317" s="222">
        <v>130705.5</v>
      </c>
      <c r="O317" s="223">
        <v>162888.16</v>
      </c>
      <c r="P317" s="221">
        <v>19697.860000000004</v>
      </c>
      <c r="Q317" s="222">
        <v>71704.570000000007</v>
      </c>
      <c r="R317" s="222">
        <v>19824.05</v>
      </c>
      <c r="S317" s="224">
        <v>4766.05</v>
      </c>
      <c r="T317" s="221">
        <v>0</v>
      </c>
      <c r="U317" s="221">
        <v>0</v>
      </c>
      <c r="V317" s="226">
        <v>0</v>
      </c>
      <c r="W317" s="224">
        <v>0</v>
      </c>
      <c r="X317" s="227">
        <v>3942081.6699999995</v>
      </c>
      <c r="Y317" s="220"/>
    </row>
    <row r="318" spans="2:25" ht="60.75" hidden="1">
      <c r="B318" s="219" t="s">
        <v>1973</v>
      </c>
      <c r="C318" s="220" t="s">
        <v>901</v>
      </c>
      <c r="D318" s="220" t="s">
        <v>83</v>
      </c>
      <c r="E318" s="220" t="s">
        <v>385</v>
      </c>
      <c r="F318" s="220" t="s">
        <v>224</v>
      </c>
      <c r="G318" s="220" t="s">
        <v>902</v>
      </c>
      <c r="H318" s="220"/>
      <c r="I318" s="242" t="s">
        <v>272</v>
      </c>
      <c r="J318" s="242" t="s">
        <v>87</v>
      </c>
      <c r="K318" s="243">
        <v>4421</v>
      </c>
      <c r="L318" s="243">
        <v>91.3</v>
      </c>
      <c r="M318" s="243">
        <v>9.66</v>
      </c>
      <c r="N318" s="239">
        <v>130766.49</v>
      </c>
      <c r="O318" s="223">
        <v>122598.7</v>
      </c>
      <c r="P318" s="221">
        <v>8168.7000000000089</v>
      </c>
      <c r="Q318" s="222">
        <v>279.36</v>
      </c>
      <c r="R318" s="222">
        <v>278.45</v>
      </c>
      <c r="S318" s="224">
        <v>3281.52</v>
      </c>
      <c r="T318" s="221">
        <v>0</v>
      </c>
      <c r="U318" s="221">
        <v>0</v>
      </c>
      <c r="V318" s="226">
        <v>0</v>
      </c>
      <c r="W318" s="224">
        <v>0</v>
      </c>
      <c r="X318" s="227">
        <v>2713558.6499999994</v>
      </c>
      <c r="Y318" s="220"/>
    </row>
    <row r="319" spans="2:25" ht="40.5" hidden="1">
      <c r="B319" s="219" t="s">
        <v>1973</v>
      </c>
      <c r="C319" s="220" t="s">
        <v>903</v>
      </c>
      <c r="D319" s="220" t="s">
        <v>33</v>
      </c>
      <c r="E319" s="220" t="s">
        <v>904</v>
      </c>
      <c r="F319" s="220" t="s">
        <v>905</v>
      </c>
      <c r="G319" s="220" t="s">
        <v>89</v>
      </c>
      <c r="H319" s="220"/>
      <c r="I319" s="242" t="s">
        <v>906</v>
      </c>
      <c r="J319" s="242" t="s">
        <v>907</v>
      </c>
      <c r="K319" s="243">
        <v>4553.1400000000003</v>
      </c>
      <c r="L319" s="243">
        <v>0</v>
      </c>
      <c r="M319" s="243">
        <v>9.66</v>
      </c>
      <c r="N319" s="222">
        <v>131949.96</v>
      </c>
      <c r="O319" s="223">
        <v>184390.89</v>
      </c>
      <c r="P319" s="221">
        <v>-52440.930000000022</v>
      </c>
      <c r="Q319" s="239">
        <v>0</v>
      </c>
      <c r="R319" s="222">
        <v>0</v>
      </c>
      <c r="S319" s="224">
        <v>5358.21</v>
      </c>
      <c r="T319" s="221">
        <v>0</v>
      </c>
      <c r="U319" s="221">
        <v>0</v>
      </c>
      <c r="V319" s="226">
        <v>0</v>
      </c>
      <c r="W319" s="224">
        <v>0</v>
      </c>
      <c r="X319" s="227">
        <v>4410266.8099999996</v>
      </c>
      <c r="Y319" s="220"/>
    </row>
    <row r="320" spans="2:25" ht="60.75" hidden="1">
      <c r="B320" s="219" t="s">
        <v>1973</v>
      </c>
      <c r="C320" s="220" t="s">
        <v>908</v>
      </c>
      <c r="D320" s="220" t="s">
        <v>83</v>
      </c>
      <c r="E320" s="220" t="s">
        <v>183</v>
      </c>
      <c r="F320" s="220" t="s">
        <v>184</v>
      </c>
      <c r="G320" s="220" t="s">
        <v>909</v>
      </c>
      <c r="H320" s="220"/>
      <c r="I320" s="220" t="s">
        <v>180</v>
      </c>
      <c r="J320" s="220" t="s">
        <v>181</v>
      </c>
      <c r="K320" s="221">
        <v>4474.8</v>
      </c>
      <c r="L320" s="221">
        <v>78.5</v>
      </c>
      <c r="M320" s="221">
        <v>9.66</v>
      </c>
      <c r="N320" s="222">
        <v>131954.57999999999</v>
      </c>
      <c r="O320" s="223">
        <v>186537.42</v>
      </c>
      <c r="P320" s="221">
        <v>-51061.170000000013</v>
      </c>
      <c r="Q320" s="222">
        <v>3521.67</v>
      </c>
      <c r="R320" s="222">
        <v>0</v>
      </c>
      <c r="S320" s="224">
        <v>0</v>
      </c>
      <c r="T320" s="221">
        <v>0</v>
      </c>
      <c r="U320" s="221">
        <v>0</v>
      </c>
      <c r="V320" s="226">
        <v>0</v>
      </c>
      <c r="W320" s="224">
        <v>0</v>
      </c>
      <c r="X320" s="227">
        <v>1217620.46</v>
      </c>
      <c r="Y320" s="220"/>
    </row>
    <row r="321" spans="2:25" ht="40.5" hidden="1">
      <c r="B321" s="219" t="s">
        <v>1973</v>
      </c>
      <c r="C321" s="220" t="s">
        <v>910</v>
      </c>
      <c r="D321" s="220" t="s">
        <v>33</v>
      </c>
      <c r="E321" s="220" t="s">
        <v>362</v>
      </c>
      <c r="F321" s="220" t="s">
        <v>363</v>
      </c>
      <c r="G321" s="220" t="s">
        <v>911</v>
      </c>
      <c r="H321" s="220"/>
      <c r="I321" s="220" t="s">
        <v>195</v>
      </c>
      <c r="J321" s="220" t="s">
        <v>51</v>
      </c>
      <c r="K321" s="221">
        <v>3523.9</v>
      </c>
      <c r="L321" s="221">
        <v>0</v>
      </c>
      <c r="M321" s="221">
        <v>9.66</v>
      </c>
      <c r="N321" s="222">
        <v>102122.73</v>
      </c>
      <c r="O321" s="223">
        <v>137714.07</v>
      </c>
      <c r="P321" s="221">
        <v>-36121.300000000003</v>
      </c>
      <c r="Q321" s="222">
        <v>10823.63</v>
      </c>
      <c r="R321" s="222">
        <v>11353.59</v>
      </c>
      <c r="S321" s="224">
        <v>1632.36</v>
      </c>
      <c r="T321" s="221">
        <v>0</v>
      </c>
      <c r="U321" s="221">
        <v>0</v>
      </c>
      <c r="V321" s="226">
        <v>0</v>
      </c>
      <c r="W321" s="224">
        <v>0</v>
      </c>
      <c r="X321" s="227">
        <v>1415848.1099999999</v>
      </c>
      <c r="Y321" s="241" t="s">
        <v>912</v>
      </c>
    </row>
    <row r="322" spans="2:25" ht="40.5" hidden="1">
      <c r="B322" s="219" t="s">
        <v>1973</v>
      </c>
      <c r="C322" s="220" t="s">
        <v>913</v>
      </c>
      <c r="D322" s="220" t="s">
        <v>83</v>
      </c>
      <c r="E322" s="220" t="s">
        <v>311</v>
      </c>
      <c r="F322" s="220" t="s">
        <v>291</v>
      </c>
      <c r="G322" s="220" t="s">
        <v>162</v>
      </c>
      <c r="H322" s="220"/>
      <c r="I322" s="242" t="s">
        <v>226</v>
      </c>
      <c r="J322" s="242" t="s">
        <v>227</v>
      </c>
      <c r="K322" s="243">
        <v>4350.8</v>
      </c>
      <c r="L322" s="243">
        <v>230.1</v>
      </c>
      <c r="M322" s="243">
        <v>9.66</v>
      </c>
      <c r="N322" s="239">
        <v>132795.04</v>
      </c>
      <c r="O322" s="223">
        <v>119103.83</v>
      </c>
      <c r="P322" s="221">
        <v>21160.310000000012</v>
      </c>
      <c r="Q322" s="222">
        <v>7469.1</v>
      </c>
      <c r="R322" s="222">
        <v>0</v>
      </c>
      <c r="S322" s="224">
        <v>0</v>
      </c>
      <c r="T322" s="221">
        <v>0</v>
      </c>
      <c r="U322" s="221">
        <v>0</v>
      </c>
      <c r="V322" s="226">
        <v>0</v>
      </c>
      <c r="W322" s="224">
        <v>0</v>
      </c>
      <c r="X322" s="227">
        <v>542457.92999999993</v>
      </c>
      <c r="Y322" s="220"/>
    </row>
    <row r="323" spans="2:25" ht="40.5" hidden="1">
      <c r="B323" s="219" t="s">
        <v>1973</v>
      </c>
      <c r="C323" s="220" t="s">
        <v>914</v>
      </c>
      <c r="D323" s="220" t="s">
        <v>33</v>
      </c>
      <c r="E323" s="220" t="s">
        <v>517</v>
      </c>
      <c r="F323" s="220" t="s">
        <v>518</v>
      </c>
      <c r="G323" s="220" t="s">
        <v>915</v>
      </c>
      <c r="H323" s="220"/>
      <c r="I323" s="220" t="s">
        <v>195</v>
      </c>
      <c r="J323" s="220" t="s">
        <v>51</v>
      </c>
      <c r="K323" s="221">
        <v>4137.8</v>
      </c>
      <c r="L323" s="221">
        <v>0</v>
      </c>
      <c r="M323" s="221">
        <v>9.66</v>
      </c>
      <c r="N323" s="222">
        <v>39971.129999999997</v>
      </c>
      <c r="O323" s="223">
        <v>73132.009999999995</v>
      </c>
      <c r="P323" s="221">
        <v>-30699.589999999997</v>
      </c>
      <c r="Q323" s="222">
        <v>2552.14</v>
      </c>
      <c r="R323" s="222">
        <v>90.85</v>
      </c>
      <c r="S323" s="224">
        <v>0</v>
      </c>
      <c r="T323" s="221">
        <v>0</v>
      </c>
      <c r="U323" s="221">
        <v>0</v>
      </c>
      <c r="V323" s="226">
        <v>0</v>
      </c>
      <c r="W323" s="224">
        <v>0</v>
      </c>
      <c r="X323" s="227">
        <v>1619010.7499999998</v>
      </c>
      <c r="Y323" s="220"/>
    </row>
    <row r="324" spans="2:25" ht="40.5" hidden="1">
      <c r="B324" s="219" t="s">
        <v>1973</v>
      </c>
      <c r="C324" s="220" t="s">
        <v>916</v>
      </c>
      <c r="D324" s="220" t="s">
        <v>33</v>
      </c>
      <c r="E324" s="220" t="s">
        <v>471</v>
      </c>
      <c r="F324" s="220" t="s">
        <v>472</v>
      </c>
      <c r="G324" s="220" t="s">
        <v>917</v>
      </c>
      <c r="H324" s="220"/>
      <c r="I324" s="220" t="s">
        <v>345</v>
      </c>
      <c r="J324" s="220" t="s">
        <v>346</v>
      </c>
      <c r="K324" s="221">
        <v>3999.8</v>
      </c>
      <c r="L324" s="221">
        <v>444.4</v>
      </c>
      <c r="M324" s="221">
        <v>10.039999999999999</v>
      </c>
      <c r="N324" s="222">
        <v>133859.31</v>
      </c>
      <c r="O324" s="223">
        <v>121687.11999999998</v>
      </c>
      <c r="P324" s="221">
        <v>4558.0600000000304</v>
      </c>
      <c r="Q324" s="222">
        <v>4900.17</v>
      </c>
      <c r="R324" s="222">
        <v>12514.3</v>
      </c>
      <c r="S324" s="224">
        <v>3751.5999999999995</v>
      </c>
      <c r="T324" s="221">
        <v>0</v>
      </c>
      <c r="U324" s="221">
        <v>0</v>
      </c>
      <c r="V324" s="226">
        <v>0</v>
      </c>
      <c r="W324" s="224">
        <v>0</v>
      </c>
      <c r="X324" s="227">
        <v>3098492.7499999991</v>
      </c>
      <c r="Y324" s="220"/>
    </row>
    <row r="325" spans="2:25" ht="60.75" hidden="1">
      <c r="B325" s="219" t="s">
        <v>1973</v>
      </c>
      <c r="C325" s="220" t="s">
        <v>918</v>
      </c>
      <c r="D325" s="220" t="s">
        <v>33</v>
      </c>
      <c r="E325" s="220" t="s">
        <v>673</v>
      </c>
      <c r="F325" s="220" t="s">
        <v>674</v>
      </c>
      <c r="G325" s="220" t="s">
        <v>919</v>
      </c>
      <c r="H325" s="220"/>
      <c r="I325" s="220" t="s">
        <v>572</v>
      </c>
      <c r="J325" s="220" t="s">
        <v>51</v>
      </c>
      <c r="K325" s="221">
        <v>4638.3</v>
      </c>
      <c r="L325" s="221">
        <v>0</v>
      </c>
      <c r="M325" s="221">
        <v>9.66</v>
      </c>
      <c r="N325" s="222">
        <v>134417.94</v>
      </c>
      <c r="O325" s="223">
        <v>131964.56999999998</v>
      </c>
      <c r="P325" s="221">
        <v>-631.05999999998403</v>
      </c>
      <c r="Q325" s="222">
        <v>1258.21</v>
      </c>
      <c r="R325" s="222">
        <v>4342.6400000000003</v>
      </c>
      <c r="S325" s="224">
        <v>2863.5</v>
      </c>
      <c r="T325" s="221">
        <v>0</v>
      </c>
      <c r="U325" s="221">
        <v>0</v>
      </c>
      <c r="V325" s="226">
        <v>0</v>
      </c>
      <c r="W325" s="224">
        <v>0</v>
      </c>
      <c r="X325" s="227">
        <v>2390810.5499999998</v>
      </c>
      <c r="Y325" s="220"/>
    </row>
    <row r="326" spans="2:25" ht="40.5" hidden="1">
      <c r="B326" s="219" t="s">
        <v>1973</v>
      </c>
      <c r="C326" s="220" t="s">
        <v>920</v>
      </c>
      <c r="D326" s="220" t="s">
        <v>33</v>
      </c>
      <c r="E326" s="220" t="s">
        <v>523</v>
      </c>
      <c r="F326" s="220" t="s">
        <v>524</v>
      </c>
      <c r="G326" s="220" t="s">
        <v>179</v>
      </c>
      <c r="H326" s="220"/>
      <c r="I326" s="220" t="s">
        <v>526</v>
      </c>
      <c r="J326" s="220" t="s">
        <v>527</v>
      </c>
      <c r="K326" s="221">
        <v>4100.8999999999996</v>
      </c>
      <c r="L326" s="221">
        <v>539.5</v>
      </c>
      <c r="M326" s="221">
        <v>9.66</v>
      </c>
      <c r="N326" s="222">
        <v>134478.75</v>
      </c>
      <c r="O326" s="223">
        <v>115288.7</v>
      </c>
      <c r="P326" s="221">
        <v>22097.830000000005</v>
      </c>
      <c r="Q326" s="222">
        <v>4865.47</v>
      </c>
      <c r="R326" s="222">
        <v>1957.69</v>
      </c>
      <c r="S326" s="224">
        <v>0</v>
      </c>
      <c r="T326" s="221">
        <v>0</v>
      </c>
      <c r="U326" s="221">
        <v>0</v>
      </c>
      <c r="V326" s="226">
        <v>0</v>
      </c>
      <c r="W326" s="224">
        <v>0</v>
      </c>
      <c r="X326" s="227">
        <v>4295514.59</v>
      </c>
      <c r="Y326" s="220"/>
    </row>
    <row r="327" spans="2:25" ht="60.75" hidden="1">
      <c r="B327" s="219" t="s">
        <v>1973</v>
      </c>
      <c r="C327" s="220" t="s">
        <v>921</v>
      </c>
      <c r="D327" s="220" t="s">
        <v>83</v>
      </c>
      <c r="E327" s="220" t="s">
        <v>183</v>
      </c>
      <c r="F327" s="220" t="s">
        <v>184</v>
      </c>
      <c r="G327" s="220" t="s">
        <v>553</v>
      </c>
      <c r="H327" s="220"/>
      <c r="I327" s="220" t="s">
        <v>180</v>
      </c>
      <c r="J327" s="220" t="s">
        <v>181</v>
      </c>
      <c r="K327" s="221">
        <v>3509.8</v>
      </c>
      <c r="L327" s="221">
        <v>1131.5999999999999</v>
      </c>
      <c r="M327" s="221">
        <v>9.66</v>
      </c>
      <c r="N327" s="222">
        <v>134488.44</v>
      </c>
      <c r="O327" s="223">
        <v>114775.61</v>
      </c>
      <c r="P327" s="221">
        <v>24459.569999999992</v>
      </c>
      <c r="Q327" s="222">
        <v>4746.74</v>
      </c>
      <c r="R327" s="222">
        <v>0</v>
      </c>
      <c r="S327" s="224">
        <v>0</v>
      </c>
      <c r="T327" s="221">
        <v>0</v>
      </c>
      <c r="U327" s="221">
        <v>0</v>
      </c>
      <c r="V327" s="226">
        <v>0</v>
      </c>
      <c r="W327" s="224">
        <v>0</v>
      </c>
      <c r="X327" s="227">
        <v>1381144.27</v>
      </c>
      <c r="Y327" s="220"/>
    </row>
    <row r="328" spans="2:25" ht="101.25" hidden="1">
      <c r="B328" s="219" t="s">
        <v>1973</v>
      </c>
      <c r="C328" s="220" t="s">
        <v>922</v>
      </c>
      <c r="D328" s="220" t="s">
        <v>33</v>
      </c>
      <c r="E328" s="220" t="s">
        <v>715</v>
      </c>
      <c r="F328" s="220" t="s">
        <v>716</v>
      </c>
      <c r="G328" s="220" t="s">
        <v>270</v>
      </c>
      <c r="H328" s="220"/>
      <c r="I328" s="220" t="s">
        <v>485</v>
      </c>
      <c r="J328" s="220" t="s">
        <v>486</v>
      </c>
      <c r="K328" s="221">
        <v>4643.1000000000004</v>
      </c>
      <c r="L328" s="221">
        <v>0</v>
      </c>
      <c r="M328" s="221">
        <v>9.66</v>
      </c>
      <c r="N328" s="222">
        <v>134565.69</v>
      </c>
      <c r="O328" s="223">
        <v>145272.16</v>
      </c>
      <c r="P328" s="221">
        <v>-5234.0100000000048</v>
      </c>
      <c r="Q328" s="222">
        <v>5506.59</v>
      </c>
      <c r="R328" s="222">
        <v>34.130000000000003</v>
      </c>
      <c r="S328" s="224">
        <v>5219.33</v>
      </c>
      <c r="T328" s="221">
        <v>0</v>
      </c>
      <c r="U328" s="221">
        <v>0</v>
      </c>
      <c r="V328" s="226">
        <v>0</v>
      </c>
      <c r="W328" s="224">
        <v>0</v>
      </c>
      <c r="X328" s="227">
        <v>4275755.93</v>
      </c>
      <c r="Y328" s="220"/>
    </row>
    <row r="329" spans="2:25" ht="40.5" hidden="1">
      <c r="B329" s="219" t="s">
        <v>1973</v>
      </c>
      <c r="C329" s="220" t="s">
        <v>923</v>
      </c>
      <c r="D329" s="220" t="s">
        <v>33</v>
      </c>
      <c r="E329" s="220" t="s">
        <v>305</v>
      </c>
      <c r="F329" s="220" t="s">
        <v>306</v>
      </c>
      <c r="G329" s="220" t="s">
        <v>111</v>
      </c>
      <c r="H329" s="220"/>
      <c r="I329" s="220" t="s">
        <v>195</v>
      </c>
      <c r="J329" s="220" t="s">
        <v>51</v>
      </c>
      <c r="K329" s="221">
        <v>4568.8</v>
      </c>
      <c r="L329" s="221">
        <v>108.3</v>
      </c>
      <c r="M329" s="221">
        <v>9.66</v>
      </c>
      <c r="N329" s="222">
        <v>135542.19</v>
      </c>
      <c r="O329" s="223">
        <v>119511.34999999999</v>
      </c>
      <c r="P329" s="221">
        <v>21826.070000000011</v>
      </c>
      <c r="Q329" s="222">
        <v>5931.53</v>
      </c>
      <c r="R329" s="222">
        <v>136.30000000000001</v>
      </c>
      <c r="S329" s="224">
        <v>2613.12</v>
      </c>
      <c r="T329" s="221">
        <v>0</v>
      </c>
      <c r="U329" s="221">
        <v>0</v>
      </c>
      <c r="V329" s="226">
        <v>0</v>
      </c>
      <c r="W329" s="224">
        <v>0</v>
      </c>
      <c r="X329" s="227">
        <v>2182981.1</v>
      </c>
      <c r="Y329" s="220"/>
    </row>
    <row r="330" spans="2:25" ht="40.5" hidden="1">
      <c r="B330" s="219" t="s">
        <v>1973</v>
      </c>
      <c r="C330" s="220" t="s">
        <v>924</v>
      </c>
      <c r="D330" s="220" t="s">
        <v>33</v>
      </c>
      <c r="E330" s="220" t="s">
        <v>925</v>
      </c>
      <c r="F330" s="220" t="s">
        <v>926</v>
      </c>
      <c r="G330" s="220" t="s">
        <v>580</v>
      </c>
      <c r="H330" s="220"/>
      <c r="I330" s="220" t="s">
        <v>195</v>
      </c>
      <c r="J330" s="220" t="s">
        <v>51</v>
      </c>
      <c r="K330" s="221">
        <v>4363.1000000000004</v>
      </c>
      <c r="L330" s="221">
        <v>941.9</v>
      </c>
      <c r="M330" s="221">
        <v>10.039999999999999</v>
      </c>
      <c r="N330" s="222">
        <v>159786.6</v>
      </c>
      <c r="O330" s="223">
        <v>158178.06</v>
      </c>
      <c r="P330" s="221">
        <v>2292.9500000000071</v>
      </c>
      <c r="Q330" s="222">
        <v>1498.78</v>
      </c>
      <c r="R330" s="222">
        <v>814.37</v>
      </c>
      <c r="S330" s="224">
        <v>3277.85</v>
      </c>
      <c r="T330" s="221">
        <v>0</v>
      </c>
      <c r="U330" s="221">
        <v>0</v>
      </c>
      <c r="V330" s="226">
        <v>0</v>
      </c>
      <c r="W330" s="224">
        <v>0</v>
      </c>
      <c r="X330" s="227">
        <v>2737909.7199999997</v>
      </c>
      <c r="Y330" s="220"/>
    </row>
    <row r="331" spans="2:25" ht="40.5" hidden="1">
      <c r="B331" s="219" t="s">
        <v>1973</v>
      </c>
      <c r="C331" s="220" t="s">
        <v>928</v>
      </c>
      <c r="D331" s="220" t="s">
        <v>33</v>
      </c>
      <c r="E331" s="220" t="s">
        <v>642</v>
      </c>
      <c r="F331" s="220" t="s">
        <v>643</v>
      </c>
      <c r="G331" s="220" t="s">
        <v>494</v>
      </c>
      <c r="H331" s="220"/>
      <c r="I331" s="242" t="s">
        <v>195</v>
      </c>
      <c r="J331" s="220" t="s">
        <v>51</v>
      </c>
      <c r="K331" s="221">
        <v>5656.3</v>
      </c>
      <c r="L331" s="221">
        <v>0</v>
      </c>
      <c r="M331" s="221">
        <v>9.66</v>
      </c>
      <c r="N331" s="222">
        <v>163919.51999999999</v>
      </c>
      <c r="O331" s="223">
        <v>156036.54</v>
      </c>
      <c r="P331" s="221">
        <v>27429.579999999984</v>
      </c>
      <c r="Q331" s="222">
        <v>19573.689999999999</v>
      </c>
      <c r="R331" s="222">
        <v>27.09</v>
      </c>
      <c r="S331" s="224">
        <v>2430.4699999999998</v>
      </c>
      <c r="T331" s="221">
        <v>0</v>
      </c>
      <c r="U331" s="221">
        <v>0</v>
      </c>
      <c r="V331" s="226">
        <v>0</v>
      </c>
      <c r="W331" s="224">
        <v>0</v>
      </c>
      <c r="X331" s="227">
        <v>2065717.9800000004</v>
      </c>
      <c r="Y331" s="220"/>
    </row>
    <row r="332" spans="2:25" ht="40.5" hidden="1">
      <c r="B332" s="219" t="s">
        <v>1973</v>
      </c>
      <c r="C332" s="220" t="s">
        <v>929</v>
      </c>
      <c r="D332" s="220" t="s">
        <v>33</v>
      </c>
      <c r="E332" s="220" t="s">
        <v>621</v>
      </c>
      <c r="F332" s="220" t="s">
        <v>622</v>
      </c>
      <c r="G332" s="220" t="s">
        <v>1817</v>
      </c>
      <c r="H332" s="220"/>
      <c r="I332" s="220" t="s">
        <v>195</v>
      </c>
      <c r="J332" s="220" t="s">
        <v>51</v>
      </c>
      <c r="K332" s="221">
        <v>7448</v>
      </c>
      <c r="L332" s="221">
        <v>0</v>
      </c>
      <c r="M332" s="221">
        <v>10.039999999999999</v>
      </c>
      <c r="N332" s="222">
        <v>224333.73</v>
      </c>
      <c r="O332" s="223">
        <v>218542.43</v>
      </c>
      <c r="P332" s="221">
        <v>15174.540000000032</v>
      </c>
      <c r="Q332" s="222">
        <v>9386.86</v>
      </c>
      <c r="R332" s="222">
        <v>3.62</v>
      </c>
      <c r="S332" s="224">
        <v>0</v>
      </c>
      <c r="T332" s="221">
        <v>0</v>
      </c>
      <c r="U332" s="221">
        <v>0</v>
      </c>
      <c r="V332" s="226">
        <v>0</v>
      </c>
      <c r="W332" s="224">
        <v>0</v>
      </c>
      <c r="X332" s="227">
        <v>3863593.78</v>
      </c>
      <c r="Y332" s="220"/>
    </row>
    <row r="333" spans="2:25" ht="40.5" hidden="1">
      <c r="B333" s="219" t="s">
        <v>1973</v>
      </c>
      <c r="C333" s="220" t="s">
        <v>930</v>
      </c>
      <c r="D333" s="220" t="s">
        <v>33</v>
      </c>
      <c r="E333" s="220" t="s">
        <v>931</v>
      </c>
      <c r="F333" s="220" t="s">
        <v>932</v>
      </c>
      <c r="G333" s="220" t="s">
        <v>933</v>
      </c>
      <c r="H333" s="220"/>
      <c r="I333" s="220" t="s">
        <v>195</v>
      </c>
      <c r="J333" s="220" t="s">
        <v>51</v>
      </c>
      <c r="K333" s="221">
        <v>7527.23</v>
      </c>
      <c r="L333" s="221">
        <v>1357.2</v>
      </c>
      <c r="M333" s="221">
        <v>9.66</v>
      </c>
      <c r="N333" s="222">
        <v>257470.75</v>
      </c>
      <c r="O333" s="223">
        <v>252571.06</v>
      </c>
      <c r="P333" s="221">
        <v>21754.560000000027</v>
      </c>
      <c r="Q333" s="222">
        <v>21017.15</v>
      </c>
      <c r="R333" s="222">
        <v>4162.28</v>
      </c>
      <c r="S333" s="224">
        <v>8084.98</v>
      </c>
      <c r="T333" s="221">
        <v>0</v>
      </c>
      <c r="U333" s="221">
        <v>0</v>
      </c>
      <c r="V333" s="226">
        <v>0</v>
      </c>
      <c r="W333" s="224">
        <v>0</v>
      </c>
      <c r="X333" s="227">
        <v>6656365.1599999992</v>
      </c>
      <c r="Y333" s="220"/>
    </row>
    <row r="334" spans="2:25" ht="40.5" hidden="1">
      <c r="B334" s="219" t="s">
        <v>1973</v>
      </c>
      <c r="C334" s="220" t="s">
        <v>934</v>
      </c>
      <c r="D334" s="220" t="s">
        <v>33</v>
      </c>
      <c r="E334" s="220" t="s">
        <v>47</v>
      </c>
      <c r="F334" s="220" t="s">
        <v>48</v>
      </c>
      <c r="G334" s="220" t="s">
        <v>935</v>
      </c>
      <c r="H334" s="220"/>
      <c r="I334" s="220" t="s">
        <v>195</v>
      </c>
      <c r="J334" s="220" t="s">
        <v>51</v>
      </c>
      <c r="K334" s="221">
        <v>6960.3</v>
      </c>
      <c r="L334" s="221">
        <v>0</v>
      </c>
      <c r="M334" s="221">
        <v>10.039999999999999</v>
      </c>
      <c r="N334" s="222">
        <v>209644.29</v>
      </c>
      <c r="O334" s="223">
        <v>217097.2</v>
      </c>
      <c r="P334" s="221">
        <v>5386.6099999999842</v>
      </c>
      <c r="Q334" s="222">
        <v>16470.8</v>
      </c>
      <c r="R334" s="222">
        <v>3631.28</v>
      </c>
      <c r="S334" s="224">
        <v>41974.23</v>
      </c>
      <c r="T334" s="221">
        <v>0</v>
      </c>
      <c r="U334" s="221">
        <v>0</v>
      </c>
      <c r="V334" s="226">
        <v>0</v>
      </c>
      <c r="W334" s="224">
        <v>0</v>
      </c>
      <c r="X334" s="227">
        <v>5595103.879999998</v>
      </c>
      <c r="Y334" s="241"/>
    </row>
    <row r="335" spans="2:25" ht="40.5" hidden="1">
      <c r="B335" s="219" t="s">
        <v>1973</v>
      </c>
      <c r="C335" s="220" t="s">
        <v>936</v>
      </c>
      <c r="D335" s="220" t="s">
        <v>33</v>
      </c>
      <c r="E335" s="220" t="s">
        <v>305</v>
      </c>
      <c r="F335" s="220" t="s">
        <v>306</v>
      </c>
      <c r="G335" s="220" t="s">
        <v>937</v>
      </c>
      <c r="H335" s="220"/>
      <c r="I335" s="220" t="s">
        <v>195</v>
      </c>
      <c r="J335" s="220" t="s">
        <v>51</v>
      </c>
      <c r="K335" s="221">
        <v>10220.299999999999</v>
      </c>
      <c r="L335" s="221">
        <v>0</v>
      </c>
      <c r="M335" s="221">
        <v>10.039999999999999</v>
      </c>
      <c r="N335" s="222">
        <v>300208.34999999998</v>
      </c>
      <c r="O335" s="223">
        <v>286635.91000000003</v>
      </c>
      <c r="P335" s="221">
        <v>39346.339999999938</v>
      </c>
      <c r="Q335" s="222">
        <v>28880.560000000001</v>
      </c>
      <c r="R335" s="222">
        <v>3106.66</v>
      </c>
      <c r="S335" s="224">
        <v>0</v>
      </c>
      <c r="T335" s="221">
        <v>0</v>
      </c>
      <c r="U335" s="221">
        <v>0</v>
      </c>
      <c r="V335" s="226">
        <v>0</v>
      </c>
      <c r="W335" s="224">
        <v>0</v>
      </c>
      <c r="X335" s="227">
        <v>2395342.6199999992</v>
      </c>
      <c r="Y335" s="220"/>
    </row>
    <row r="336" spans="2:25" ht="40.5" hidden="1">
      <c r="B336" s="219" t="s">
        <v>1973</v>
      </c>
      <c r="C336" s="220" t="s">
        <v>938</v>
      </c>
      <c r="D336" s="220" t="s">
        <v>33</v>
      </c>
      <c r="E336" s="220" t="s">
        <v>410</v>
      </c>
      <c r="F336" s="220" t="s">
        <v>411</v>
      </c>
      <c r="G336" s="220" t="s">
        <v>138</v>
      </c>
      <c r="H336" s="220"/>
      <c r="I336" s="220" t="s">
        <v>195</v>
      </c>
      <c r="J336" s="220" t="s">
        <v>51</v>
      </c>
      <c r="K336" s="221">
        <v>2394</v>
      </c>
      <c r="L336" s="221">
        <v>79.599999999999994</v>
      </c>
      <c r="M336" s="221">
        <v>9.66</v>
      </c>
      <c r="N336" s="222">
        <v>71685.03</v>
      </c>
      <c r="O336" s="223">
        <v>55410.71</v>
      </c>
      <c r="P336" s="221">
        <v>22029.42</v>
      </c>
      <c r="Q336" s="222">
        <v>6265.64</v>
      </c>
      <c r="R336" s="222">
        <v>510.54</v>
      </c>
      <c r="S336" s="224">
        <v>0</v>
      </c>
      <c r="T336" s="221">
        <v>0</v>
      </c>
      <c r="U336" s="221">
        <v>0</v>
      </c>
      <c r="V336" s="226">
        <v>0</v>
      </c>
      <c r="W336" s="224">
        <v>0</v>
      </c>
      <c r="X336" s="227">
        <v>895666.98</v>
      </c>
      <c r="Y336" s="220"/>
    </row>
    <row r="337" spans="2:25" ht="40.5" hidden="1">
      <c r="B337" s="219" t="s">
        <v>1973</v>
      </c>
      <c r="C337" s="220" t="s">
        <v>939</v>
      </c>
      <c r="D337" s="220" t="s">
        <v>33</v>
      </c>
      <c r="E337" s="220" t="s">
        <v>940</v>
      </c>
      <c r="F337" s="220" t="s">
        <v>941</v>
      </c>
      <c r="G337" s="220" t="s">
        <v>138</v>
      </c>
      <c r="H337" s="220"/>
      <c r="I337" s="220" t="s">
        <v>195</v>
      </c>
      <c r="J337" s="220" t="s">
        <v>51</v>
      </c>
      <c r="K337" s="221">
        <v>3541.9</v>
      </c>
      <c r="L337" s="221">
        <v>0</v>
      </c>
      <c r="M337" s="221">
        <v>9.66</v>
      </c>
      <c r="N337" s="222">
        <v>102644.19</v>
      </c>
      <c r="O337" s="223">
        <v>94287.87</v>
      </c>
      <c r="P337" s="221">
        <v>15786.97</v>
      </c>
      <c r="Q337" s="222">
        <v>7722.68</v>
      </c>
      <c r="R337" s="222">
        <v>292.02999999999997</v>
      </c>
      <c r="S337" s="224">
        <v>0</v>
      </c>
      <c r="T337" s="221">
        <v>0</v>
      </c>
      <c r="U337" s="221">
        <v>0</v>
      </c>
      <c r="V337" s="226">
        <v>0</v>
      </c>
      <c r="W337" s="224">
        <v>0</v>
      </c>
      <c r="X337" s="227">
        <v>1347353.04</v>
      </c>
      <c r="Y337" s="220"/>
    </row>
    <row r="338" spans="2:25" ht="40.5" hidden="1">
      <c r="B338" s="219" t="s">
        <v>1973</v>
      </c>
      <c r="C338" s="220" t="s">
        <v>942</v>
      </c>
      <c r="D338" s="220" t="s">
        <v>33</v>
      </c>
      <c r="E338" s="220" t="s">
        <v>439</v>
      </c>
      <c r="F338" s="220" t="s">
        <v>440</v>
      </c>
      <c r="G338" s="220" t="s">
        <v>167</v>
      </c>
      <c r="H338" s="220"/>
      <c r="I338" s="220" t="s">
        <v>195</v>
      </c>
      <c r="J338" s="220" t="s">
        <v>51</v>
      </c>
      <c r="K338" s="221">
        <v>4165.3999999999996</v>
      </c>
      <c r="L338" s="221">
        <v>0</v>
      </c>
      <c r="M338" s="221">
        <v>9.66</v>
      </c>
      <c r="N338" s="222">
        <v>120713.16</v>
      </c>
      <c r="O338" s="223">
        <v>116319.19</v>
      </c>
      <c r="P338" s="221">
        <v>7755.3100000000013</v>
      </c>
      <c r="Q338" s="222">
        <v>5933.75</v>
      </c>
      <c r="R338" s="222">
        <v>2572.41</v>
      </c>
      <c r="S338" s="224">
        <v>0</v>
      </c>
      <c r="T338" s="221">
        <v>0</v>
      </c>
      <c r="U338" s="221">
        <v>0</v>
      </c>
      <c r="V338" s="226">
        <v>0</v>
      </c>
      <c r="W338" s="224">
        <v>0</v>
      </c>
      <c r="X338" s="227">
        <v>1589096.28</v>
      </c>
      <c r="Y338" s="220"/>
    </row>
    <row r="339" spans="2:25" ht="60.75" hidden="1">
      <c r="B339" s="219" t="s">
        <v>1973</v>
      </c>
      <c r="C339" s="220" t="s">
        <v>943</v>
      </c>
      <c r="D339" s="220" t="s">
        <v>33</v>
      </c>
      <c r="E339" s="220" t="s">
        <v>267</v>
      </c>
      <c r="F339" s="220" t="s">
        <v>427</v>
      </c>
      <c r="G339" s="220" t="s">
        <v>873</v>
      </c>
      <c r="H339" s="220"/>
      <c r="I339" s="220" t="s">
        <v>57</v>
      </c>
      <c r="J339" s="220" t="s">
        <v>429</v>
      </c>
      <c r="K339" s="221">
        <v>4524.3999999999996</v>
      </c>
      <c r="L339" s="221">
        <v>253.5</v>
      </c>
      <c r="M339" s="221">
        <v>9.66</v>
      </c>
      <c r="N339" s="222">
        <v>138463.64000000001</v>
      </c>
      <c r="O339" s="223">
        <v>130330.5</v>
      </c>
      <c r="P339" s="221">
        <v>8761.0800000000127</v>
      </c>
      <c r="Q339" s="222">
        <v>1845.78</v>
      </c>
      <c r="R339" s="222">
        <v>1217.8399999999999</v>
      </c>
      <c r="S339" s="224">
        <v>2291.71</v>
      </c>
      <c r="T339" s="221">
        <v>0</v>
      </c>
      <c r="U339" s="221">
        <v>0</v>
      </c>
      <c r="V339" s="226">
        <v>0</v>
      </c>
      <c r="W339" s="224">
        <v>0</v>
      </c>
      <c r="X339" s="227">
        <v>1928859.4600000002</v>
      </c>
      <c r="Y339" s="241"/>
    </row>
    <row r="340" spans="2:25" ht="40.5" hidden="1">
      <c r="B340" s="219" t="s">
        <v>1973</v>
      </c>
      <c r="C340" s="220" t="s">
        <v>944</v>
      </c>
      <c r="D340" s="220" t="s">
        <v>33</v>
      </c>
      <c r="E340" s="220" t="s">
        <v>568</v>
      </c>
      <c r="F340" s="220" t="s">
        <v>569</v>
      </c>
      <c r="G340" s="220" t="s">
        <v>821</v>
      </c>
      <c r="H340" s="220"/>
      <c r="I340" s="220" t="s">
        <v>195</v>
      </c>
      <c r="J340" s="220" t="s">
        <v>51</v>
      </c>
      <c r="K340" s="221">
        <v>5714.16</v>
      </c>
      <c r="L340" s="221">
        <v>0</v>
      </c>
      <c r="M340" s="221">
        <v>10.039999999999999</v>
      </c>
      <c r="N340" s="222">
        <v>172110.6</v>
      </c>
      <c r="O340" s="223">
        <v>161246.22</v>
      </c>
      <c r="P340" s="221">
        <v>7852.1700000000164</v>
      </c>
      <c r="Q340" s="222">
        <v>1831.95</v>
      </c>
      <c r="R340" s="222">
        <v>4844.16</v>
      </c>
      <c r="S340" s="224">
        <v>0</v>
      </c>
      <c r="T340" s="221">
        <v>0</v>
      </c>
      <c r="U340" s="221">
        <v>0</v>
      </c>
      <c r="V340" s="226">
        <v>0</v>
      </c>
      <c r="W340" s="224">
        <v>0</v>
      </c>
      <c r="X340" s="227">
        <v>2507278.0500000003</v>
      </c>
      <c r="Y340" s="220"/>
    </row>
    <row r="341" spans="2:25" ht="60.75" hidden="1">
      <c r="B341" s="219" t="s">
        <v>1973</v>
      </c>
      <c r="C341" s="220" t="s">
        <v>1877</v>
      </c>
      <c r="D341" s="220" t="s">
        <v>33</v>
      </c>
      <c r="E341" s="220" t="s">
        <v>342</v>
      </c>
      <c r="F341" s="220" t="s">
        <v>343</v>
      </c>
      <c r="G341" s="220" t="s">
        <v>937</v>
      </c>
      <c r="H341" s="220"/>
      <c r="I341" s="220" t="s">
        <v>195</v>
      </c>
      <c r="J341" s="220" t="s">
        <v>51</v>
      </c>
      <c r="K341" s="221">
        <v>3838.31</v>
      </c>
      <c r="L341" s="221">
        <v>1757.4</v>
      </c>
      <c r="M341" s="221">
        <v>9.66</v>
      </c>
      <c r="N341" s="222">
        <v>162170.34</v>
      </c>
      <c r="O341" s="223">
        <v>150980.13</v>
      </c>
      <c r="P341" s="221">
        <v>14249.209999999992</v>
      </c>
      <c r="Q341" s="222">
        <v>5244.75</v>
      </c>
      <c r="R341" s="222">
        <v>2185.75</v>
      </c>
      <c r="S341" s="224">
        <v>0</v>
      </c>
      <c r="T341" s="221">
        <v>0</v>
      </c>
      <c r="U341" s="221">
        <v>0</v>
      </c>
      <c r="V341" s="226">
        <v>0</v>
      </c>
      <c r="W341" s="224">
        <v>0</v>
      </c>
      <c r="X341" s="227">
        <v>1312316.81</v>
      </c>
      <c r="Y341" s="220"/>
    </row>
    <row r="342" spans="2:25" ht="40.5" hidden="1">
      <c r="B342" s="219" t="s">
        <v>1973</v>
      </c>
      <c r="C342" s="220" t="s">
        <v>945</v>
      </c>
      <c r="D342" s="220" t="s">
        <v>33</v>
      </c>
      <c r="E342" s="220" t="s">
        <v>333</v>
      </c>
      <c r="F342" s="220" t="s">
        <v>334</v>
      </c>
      <c r="G342" s="220" t="s">
        <v>946</v>
      </c>
      <c r="H342" s="220"/>
      <c r="I342" s="220" t="s">
        <v>238</v>
      </c>
      <c r="J342" s="220" t="s">
        <v>239</v>
      </c>
      <c r="K342" s="221">
        <v>4452.8</v>
      </c>
      <c r="L342" s="221">
        <v>191.2</v>
      </c>
      <c r="M342" s="221">
        <v>10.039999999999999</v>
      </c>
      <c r="N342" s="222">
        <v>139877.37</v>
      </c>
      <c r="O342" s="223">
        <v>139555.25999999998</v>
      </c>
      <c r="P342" s="221">
        <v>-2673.2999999999802</v>
      </c>
      <c r="Q342" s="240">
        <v>150.63</v>
      </c>
      <c r="R342" s="240">
        <v>3146.04</v>
      </c>
      <c r="S342" s="224">
        <v>15989.74</v>
      </c>
      <c r="T342" s="221">
        <v>0</v>
      </c>
      <c r="U342" s="221">
        <v>0</v>
      </c>
      <c r="V342" s="226">
        <v>0</v>
      </c>
      <c r="W342" s="224">
        <v>0</v>
      </c>
      <c r="X342" s="227">
        <v>2238255.39</v>
      </c>
      <c r="Y342" s="220"/>
    </row>
    <row r="343" spans="2:25" ht="40.5" hidden="1">
      <c r="B343" s="219" t="s">
        <v>1973</v>
      </c>
      <c r="C343" s="220" t="s">
        <v>947</v>
      </c>
      <c r="D343" s="220" t="s">
        <v>33</v>
      </c>
      <c r="E343" s="220" t="s">
        <v>103</v>
      </c>
      <c r="F343" s="220" t="s">
        <v>948</v>
      </c>
      <c r="G343" s="220" t="s">
        <v>270</v>
      </c>
      <c r="H343" s="220"/>
      <c r="I343" s="220" t="s">
        <v>195</v>
      </c>
      <c r="J343" s="220" t="s">
        <v>51</v>
      </c>
      <c r="K343" s="221">
        <v>12987.5</v>
      </c>
      <c r="L343" s="221">
        <v>730.4</v>
      </c>
      <c r="M343" s="221">
        <v>10.039999999999999</v>
      </c>
      <c r="N343" s="222">
        <v>413183.05</v>
      </c>
      <c r="O343" s="223">
        <v>407874.26999999996</v>
      </c>
      <c r="P343" s="221">
        <v>21912.730000000054</v>
      </c>
      <c r="Q343" s="222">
        <v>26955.09</v>
      </c>
      <c r="R343" s="222">
        <v>10351.14</v>
      </c>
      <c r="S343" s="224">
        <v>2756.45</v>
      </c>
      <c r="T343" s="221">
        <v>0</v>
      </c>
      <c r="U343" s="221">
        <v>0</v>
      </c>
      <c r="V343" s="226">
        <v>0</v>
      </c>
      <c r="W343" s="224">
        <v>0</v>
      </c>
      <c r="X343" s="227">
        <v>2533970.3700000006</v>
      </c>
      <c r="Y343" s="220"/>
    </row>
    <row r="344" spans="2:25" ht="40.5" hidden="1">
      <c r="B344" s="219" t="s">
        <v>1973</v>
      </c>
      <c r="C344" s="220" t="s">
        <v>949</v>
      </c>
      <c r="D344" s="220" t="s">
        <v>33</v>
      </c>
      <c r="E344" s="220" t="s">
        <v>563</v>
      </c>
      <c r="F344" s="220" t="s">
        <v>564</v>
      </c>
      <c r="G344" s="220" t="s">
        <v>950</v>
      </c>
      <c r="H344" s="220"/>
      <c r="I344" s="220" t="s">
        <v>238</v>
      </c>
      <c r="J344" s="220" t="s">
        <v>239</v>
      </c>
      <c r="K344" s="221">
        <v>4650.87</v>
      </c>
      <c r="L344" s="221">
        <v>0</v>
      </c>
      <c r="M344" s="221">
        <v>10.039999999999999</v>
      </c>
      <c r="N344" s="222">
        <v>139570.23000000001</v>
      </c>
      <c r="O344" s="223">
        <v>148403.94</v>
      </c>
      <c r="P344" s="221">
        <v>-7117.8799999999828</v>
      </c>
      <c r="Q344" s="222">
        <v>1884.76</v>
      </c>
      <c r="R344" s="222">
        <v>168.93</v>
      </c>
      <c r="S344" s="224">
        <v>0</v>
      </c>
      <c r="T344" s="221">
        <v>0</v>
      </c>
      <c r="U344" s="221">
        <v>0</v>
      </c>
      <c r="V344" s="226">
        <v>0</v>
      </c>
      <c r="W344" s="224">
        <v>0</v>
      </c>
      <c r="X344" s="227">
        <v>2214315.6000000006</v>
      </c>
      <c r="Y344" s="220"/>
    </row>
    <row r="345" spans="2:25" ht="81" hidden="1">
      <c r="B345" s="219" t="s">
        <v>1973</v>
      </c>
      <c r="C345" s="220" t="s">
        <v>951</v>
      </c>
      <c r="D345" s="220" t="s">
        <v>33</v>
      </c>
      <c r="E345" s="220" t="s">
        <v>814</v>
      </c>
      <c r="F345" s="220" t="s">
        <v>815</v>
      </c>
      <c r="G345" s="220" t="s">
        <v>588</v>
      </c>
      <c r="H345" s="220"/>
      <c r="I345" s="220" t="s">
        <v>195</v>
      </c>
      <c r="J345" s="220" t="s">
        <v>51</v>
      </c>
      <c r="K345" s="221">
        <v>2007.2</v>
      </c>
      <c r="L345" s="221">
        <v>0</v>
      </c>
      <c r="M345" s="221">
        <v>10.039999999999999</v>
      </c>
      <c r="N345" s="222">
        <v>60456.97</v>
      </c>
      <c r="O345" s="223">
        <v>55948.45</v>
      </c>
      <c r="P345" s="221">
        <v>5841.4900000000043</v>
      </c>
      <c r="Q345" s="222">
        <v>1510.61</v>
      </c>
      <c r="R345" s="222">
        <v>177.64</v>
      </c>
      <c r="S345" s="224">
        <v>2271.9</v>
      </c>
      <c r="T345" s="221">
        <v>0</v>
      </c>
      <c r="U345" s="221">
        <v>0</v>
      </c>
      <c r="V345" s="226">
        <v>0</v>
      </c>
      <c r="W345" s="224">
        <v>0</v>
      </c>
      <c r="X345" s="227">
        <v>1855082.1</v>
      </c>
      <c r="Y345" s="220"/>
    </row>
    <row r="346" spans="2:25" ht="40.5" hidden="1">
      <c r="B346" s="219" t="s">
        <v>1973</v>
      </c>
      <c r="C346" s="220" t="s">
        <v>952</v>
      </c>
      <c r="D346" s="220" t="s">
        <v>33</v>
      </c>
      <c r="E346" s="220" t="s">
        <v>621</v>
      </c>
      <c r="F346" s="220" t="s">
        <v>622</v>
      </c>
      <c r="G346" s="220" t="s">
        <v>953</v>
      </c>
      <c r="H346" s="220"/>
      <c r="I346" s="220" t="s">
        <v>195</v>
      </c>
      <c r="J346" s="220" t="s">
        <v>51</v>
      </c>
      <c r="K346" s="221">
        <v>3341.9</v>
      </c>
      <c r="L346" s="221">
        <v>0</v>
      </c>
      <c r="M346" s="221">
        <v>9.66</v>
      </c>
      <c r="N346" s="222">
        <v>96848.04</v>
      </c>
      <c r="O346" s="223">
        <v>88952.340000000011</v>
      </c>
      <c r="P346" s="221">
        <v>16308.679999999986</v>
      </c>
      <c r="Q346" s="222">
        <v>8443.91</v>
      </c>
      <c r="R346" s="222">
        <v>30.93</v>
      </c>
      <c r="S346" s="224">
        <v>3061.02</v>
      </c>
      <c r="T346" s="221">
        <v>0</v>
      </c>
      <c r="U346" s="221">
        <v>0</v>
      </c>
      <c r="V346" s="226">
        <v>0</v>
      </c>
      <c r="W346" s="224">
        <v>0</v>
      </c>
      <c r="X346" s="227">
        <v>2509686.3099999996</v>
      </c>
      <c r="Y346" s="220"/>
    </row>
    <row r="347" spans="2:25" ht="60.75" hidden="1">
      <c r="B347" s="219" t="s">
        <v>1973</v>
      </c>
      <c r="C347" s="220" t="s">
        <v>954</v>
      </c>
      <c r="D347" s="220" t="s">
        <v>83</v>
      </c>
      <c r="E347" s="220" t="s">
        <v>165</v>
      </c>
      <c r="F347" s="220" t="s">
        <v>199</v>
      </c>
      <c r="G347" s="220" t="s">
        <v>36</v>
      </c>
      <c r="H347" s="220"/>
      <c r="I347" s="220" t="s">
        <v>180</v>
      </c>
      <c r="J347" s="220" t="s">
        <v>181</v>
      </c>
      <c r="K347" s="221">
        <v>4882.8999999999996</v>
      </c>
      <c r="L347" s="221">
        <v>0</v>
      </c>
      <c r="M347" s="221">
        <v>9.66</v>
      </c>
      <c r="N347" s="222">
        <v>141506.49</v>
      </c>
      <c r="O347" s="223">
        <v>144772.35</v>
      </c>
      <c r="P347" s="221">
        <v>12306.999999999971</v>
      </c>
      <c r="Q347" s="222">
        <v>15572.86</v>
      </c>
      <c r="R347" s="222">
        <v>0</v>
      </c>
      <c r="S347" s="224">
        <v>2634.79</v>
      </c>
      <c r="T347" s="221">
        <v>0</v>
      </c>
      <c r="U347" s="221">
        <v>0</v>
      </c>
      <c r="V347" s="226">
        <v>0</v>
      </c>
      <c r="W347" s="224">
        <v>0</v>
      </c>
      <c r="X347" s="227">
        <v>2222708.52</v>
      </c>
      <c r="Y347" s="220"/>
    </row>
    <row r="348" spans="2:25" ht="60.75" hidden="1">
      <c r="B348" s="219" t="s">
        <v>1973</v>
      </c>
      <c r="C348" s="220" t="s">
        <v>955</v>
      </c>
      <c r="D348" s="220" t="s">
        <v>33</v>
      </c>
      <c r="E348" s="220" t="s">
        <v>342</v>
      </c>
      <c r="F348" s="220" t="s">
        <v>343</v>
      </c>
      <c r="G348" s="220" t="s">
        <v>956</v>
      </c>
      <c r="H348" s="220"/>
      <c r="I348" s="220" t="s">
        <v>195</v>
      </c>
      <c r="J348" s="220" t="s">
        <v>51</v>
      </c>
      <c r="K348" s="221">
        <v>3500.8</v>
      </c>
      <c r="L348" s="221">
        <v>0</v>
      </c>
      <c r="M348" s="221">
        <v>9.66</v>
      </c>
      <c r="N348" s="222">
        <v>101453.28</v>
      </c>
      <c r="O348" s="223">
        <v>181257.59</v>
      </c>
      <c r="P348" s="221">
        <v>-101511.56</v>
      </c>
      <c r="Q348" s="222">
        <v>11743.79</v>
      </c>
      <c r="R348" s="222">
        <v>33451.040000000001</v>
      </c>
      <c r="S348" s="224">
        <v>3707.02</v>
      </c>
      <c r="T348" s="221">
        <v>0</v>
      </c>
      <c r="U348" s="221">
        <v>0</v>
      </c>
      <c r="V348" s="226">
        <v>0</v>
      </c>
      <c r="W348" s="224">
        <v>0</v>
      </c>
      <c r="X348" s="227">
        <v>3089646.6899999995</v>
      </c>
      <c r="Y348" s="220"/>
    </row>
    <row r="349" spans="2:25" ht="60.75" hidden="1">
      <c r="B349" s="219" t="s">
        <v>1973</v>
      </c>
      <c r="C349" s="220" t="s">
        <v>957</v>
      </c>
      <c r="D349" s="220" t="s">
        <v>83</v>
      </c>
      <c r="E349" s="220" t="s">
        <v>183</v>
      </c>
      <c r="F349" s="220" t="s">
        <v>184</v>
      </c>
      <c r="G349" s="220" t="s">
        <v>958</v>
      </c>
      <c r="H349" s="220"/>
      <c r="I349" s="220" t="s">
        <v>180</v>
      </c>
      <c r="J349" s="220" t="s">
        <v>181</v>
      </c>
      <c r="K349" s="221">
        <v>4897.7</v>
      </c>
      <c r="L349" s="221">
        <v>0</v>
      </c>
      <c r="M349" s="221">
        <v>9.66</v>
      </c>
      <c r="N349" s="222">
        <v>141935.34</v>
      </c>
      <c r="O349" s="223">
        <v>138990.76999999999</v>
      </c>
      <c r="P349" s="221">
        <v>14921.339999999997</v>
      </c>
      <c r="Q349" s="222">
        <v>11976.77</v>
      </c>
      <c r="R349" s="222">
        <v>0</v>
      </c>
      <c r="S349" s="224">
        <v>0</v>
      </c>
      <c r="T349" s="221">
        <v>0</v>
      </c>
      <c r="U349" s="221">
        <v>0</v>
      </c>
      <c r="V349" s="226">
        <v>0</v>
      </c>
      <c r="W349" s="224">
        <v>0</v>
      </c>
      <c r="X349" s="227">
        <v>1190012.79</v>
      </c>
      <c r="Y349" s="220"/>
    </row>
    <row r="350" spans="2:25" ht="40.5" hidden="1">
      <c r="B350" s="219" t="s">
        <v>1973</v>
      </c>
      <c r="C350" s="220" t="s">
        <v>959</v>
      </c>
      <c r="D350" s="220" t="s">
        <v>33</v>
      </c>
      <c r="E350" s="220" t="s">
        <v>563</v>
      </c>
      <c r="F350" s="220" t="s">
        <v>564</v>
      </c>
      <c r="G350" s="220" t="s">
        <v>960</v>
      </c>
      <c r="H350" s="220"/>
      <c r="I350" s="220" t="s">
        <v>238</v>
      </c>
      <c r="J350" s="220" t="s">
        <v>239</v>
      </c>
      <c r="K350" s="221">
        <v>4712.8</v>
      </c>
      <c r="L350" s="221">
        <v>0</v>
      </c>
      <c r="M350" s="221">
        <v>10.039999999999999</v>
      </c>
      <c r="N350" s="222">
        <v>141949.44</v>
      </c>
      <c r="O350" s="223">
        <v>175373.05</v>
      </c>
      <c r="P350" s="221">
        <v>-35304.269999999975</v>
      </c>
      <c r="Q350" s="222">
        <v>3079.76</v>
      </c>
      <c r="R350" s="222">
        <v>4960.42</v>
      </c>
      <c r="S350" s="224">
        <v>0</v>
      </c>
      <c r="T350" s="221">
        <v>0</v>
      </c>
      <c r="U350" s="221">
        <v>0</v>
      </c>
      <c r="V350" s="226">
        <v>0</v>
      </c>
      <c r="W350" s="224">
        <v>0</v>
      </c>
      <c r="X350" s="227">
        <v>923548.11</v>
      </c>
      <c r="Y350" s="220"/>
    </row>
    <row r="351" spans="2:25" ht="60.75" hidden="1">
      <c r="B351" s="219" t="s">
        <v>1973</v>
      </c>
      <c r="C351" s="220" t="s">
        <v>961</v>
      </c>
      <c r="D351" s="220" t="s">
        <v>827</v>
      </c>
      <c r="E351" s="220" t="s">
        <v>828</v>
      </c>
      <c r="F351" s="220" t="s">
        <v>829</v>
      </c>
      <c r="G351" s="220" t="s">
        <v>919</v>
      </c>
      <c r="H351" s="220"/>
      <c r="I351" s="220" t="s">
        <v>830</v>
      </c>
      <c r="J351" s="220" t="s">
        <v>831</v>
      </c>
      <c r="K351" s="221">
        <v>4775.7</v>
      </c>
      <c r="L351" s="221">
        <v>0</v>
      </c>
      <c r="M351" s="221">
        <v>10.042794424552072</v>
      </c>
      <c r="N351" s="222">
        <v>143844.12</v>
      </c>
      <c r="O351" s="223">
        <v>113269.72</v>
      </c>
      <c r="P351" s="221">
        <v>30484.000000000007</v>
      </c>
      <c r="Q351" s="222">
        <v>1048.8900000000001</v>
      </c>
      <c r="R351" s="222">
        <v>1139.29</v>
      </c>
      <c r="S351" s="224">
        <v>0</v>
      </c>
      <c r="T351" s="221">
        <v>0</v>
      </c>
      <c r="U351" s="221">
        <v>0</v>
      </c>
      <c r="V351" s="226">
        <v>0</v>
      </c>
      <c r="W351" s="224">
        <v>0</v>
      </c>
      <c r="X351" s="227">
        <v>3806315.8699999996</v>
      </c>
      <c r="Y351" s="220"/>
    </row>
    <row r="352" spans="2:25" ht="121.5" hidden="1">
      <c r="B352" s="219" t="s">
        <v>1973</v>
      </c>
      <c r="C352" s="220">
        <v>4.0604810249000002E+19</v>
      </c>
      <c r="D352" s="220" t="s">
        <v>33</v>
      </c>
      <c r="E352" s="220" t="s">
        <v>639</v>
      </c>
      <c r="F352" s="220" t="s">
        <v>640</v>
      </c>
      <c r="G352" s="220" t="s">
        <v>461</v>
      </c>
      <c r="H352" s="220"/>
      <c r="I352" s="220" t="s">
        <v>485</v>
      </c>
      <c r="J352" s="220" t="s">
        <v>486</v>
      </c>
      <c r="K352" s="221">
        <v>4120.1000000000004</v>
      </c>
      <c r="L352" s="221">
        <v>0</v>
      </c>
      <c r="M352" s="221">
        <v>9.66</v>
      </c>
      <c r="N352" s="222">
        <v>144508.51999999999</v>
      </c>
      <c r="O352" s="223">
        <v>3358831.1300000004</v>
      </c>
      <c r="P352" s="221">
        <v>-3213612.1700000004</v>
      </c>
      <c r="Q352" s="222">
        <v>1200.05</v>
      </c>
      <c r="R352" s="222">
        <v>489.61</v>
      </c>
      <c r="S352" s="224">
        <v>239300.04</v>
      </c>
      <c r="T352" s="221">
        <v>0</v>
      </c>
      <c r="U352" s="221">
        <v>0</v>
      </c>
      <c r="V352" s="226">
        <v>0</v>
      </c>
      <c r="W352" s="224">
        <v>0</v>
      </c>
      <c r="X352" s="227">
        <v>4340238.66</v>
      </c>
      <c r="Y352" s="220" t="s">
        <v>1992</v>
      </c>
    </row>
    <row r="353" spans="2:25" ht="40.5" hidden="1">
      <c r="B353" s="219" t="s">
        <v>1973</v>
      </c>
      <c r="C353" s="220" t="s">
        <v>964</v>
      </c>
      <c r="D353" s="220" t="s">
        <v>33</v>
      </c>
      <c r="E353" s="220" t="s">
        <v>889</v>
      </c>
      <c r="F353" s="220" t="s">
        <v>965</v>
      </c>
      <c r="G353" s="220" t="s">
        <v>406</v>
      </c>
      <c r="H353" s="220"/>
      <c r="I353" s="242" t="s">
        <v>195</v>
      </c>
      <c r="J353" s="220" t="s">
        <v>51</v>
      </c>
      <c r="K353" s="221">
        <v>2859.95</v>
      </c>
      <c r="L353" s="221">
        <v>534.1</v>
      </c>
      <c r="M353" s="221">
        <v>10.039999999999999</v>
      </c>
      <c r="N353" s="222">
        <v>102225.48</v>
      </c>
      <c r="O353" s="223">
        <v>100304.02</v>
      </c>
      <c r="P353" s="221">
        <v>4658.1799999999894</v>
      </c>
      <c r="Q353" s="222">
        <v>2941.95</v>
      </c>
      <c r="R353" s="222">
        <v>205.23</v>
      </c>
      <c r="S353" s="224">
        <v>11101.9</v>
      </c>
      <c r="T353" s="221">
        <v>0</v>
      </c>
      <c r="U353" s="221">
        <v>0</v>
      </c>
      <c r="V353" s="226">
        <v>0</v>
      </c>
      <c r="W353" s="224">
        <v>0</v>
      </c>
      <c r="X353" s="227">
        <v>1556615.73</v>
      </c>
      <c r="Y353" s="220"/>
    </row>
    <row r="354" spans="2:25" ht="60.75" hidden="1">
      <c r="B354" s="219" t="s">
        <v>1973</v>
      </c>
      <c r="C354" s="220" t="s">
        <v>966</v>
      </c>
      <c r="D354" s="220" t="s">
        <v>33</v>
      </c>
      <c r="E354" s="220" t="s">
        <v>967</v>
      </c>
      <c r="F354" s="220" t="s">
        <v>968</v>
      </c>
      <c r="G354" s="220" t="s">
        <v>36</v>
      </c>
      <c r="H354" s="220"/>
      <c r="I354" s="220" t="s">
        <v>969</v>
      </c>
      <c r="J354" s="220" t="s">
        <v>970</v>
      </c>
      <c r="K354" s="221">
        <v>4468.6000000000004</v>
      </c>
      <c r="L354" s="221">
        <v>339.9</v>
      </c>
      <c r="M354" s="221">
        <v>10.039999999999999</v>
      </c>
      <c r="N354" s="222">
        <v>144831.99</v>
      </c>
      <c r="O354" s="223">
        <v>127008.08</v>
      </c>
      <c r="P354" s="221">
        <v>16403.53</v>
      </c>
      <c r="Q354" s="222">
        <v>2109.23</v>
      </c>
      <c r="R354" s="222">
        <v>3529.61</v>
      </c>
      <c r="S354" s="224">
        <v>32067.24</v>
      </c>
      <c r="T354" s="221">
        <v>0</v>
      </c>
      <c r="U354" s="221">
        <v>0</v>
      </c>
      <c r="V354" s="226">
        <v>0</v>
      </c>
      <c r="W354" s="224">
        <v>0</v>
      </c>
      <c r="X354" s="227">
        <v>4355788.41</v>
      </c>
      <c r="Y354" s="220"/>
    </row>
    <row r="355" spans="2:25" ht="60.75" hidden="1">
      <c r="B355" s="219" t="s">
        <v>1973</v>
      </c>
      <c r="C355" s="220" t="s">
        <v>971</v>
      </c>
      <c r="D355" s="220" t="s">
        <v>83</v>
      </c>
      <c r="E355" s="220" t="s">
        <v>385</v>
      </c>
      <c r="F355" s="220" t="s">
        <v>224</v>
      </c>
      <c r="G355" s="220" t="s">
        <v>972</v>
      </c>
      <c r="H355" s="220"/>
      <c r="I355" s="220" t="s">
        <v>180</v>
      </c>
      <c r="J355" s="220" t="s">
        <v>181</v>
      </c>
      <c r="K355" s="221">
        <v>4999.2</v>
      </c>
      <c r="L355" s="221">
        <v>0</v>
      </c>
      <c r="M355" s="221">
        <v>9.66</v>
      </c>
      <c r="N355" s="222">
        <v>144876.87</v>
      </c>
      <c r="O355" s="223">
        <v>148166.09</v>
      </c>
      <c r="P355" s="221">
        <v>-1061.9100000000035</v>
      </c>
      <c r="Q355" s="222">
        <v>2227.31</v>
      </c>
      <c r="R355" s="222">
        <v>0</v>
      </c>
      <c r="S355" s="224">
        <v>0</v>
      </c>
      <c r="T355" s="221">
        <v>0</v>
      </c>
      <c r="U355" s="221">
        <v>0</v>
      </c>
      <c r="V355" s="226">
        <v>0</v>
      </c>
      <c r="W355" s="224">
        <v>0</v>
      </c>
      <c r="X355" s="227">
        <v>699695.11999999965</v>
      </c>
      <c r="Y355" s="220"/>
    </row>
    <row r="356" spans="2:25" ht="60.75" hidden="1">
      <c r="B356" s="219" t="s">
        <v>1973</v>
      </c>
      <c r="C356" s="220" t="s">
        <v>973</v>
      </c>
      <c r="D356" s="220" t="s">
        <v>83</v>
      </c>
      <c r="E356" s="220" t="s">
        <v>385</v>
      </c>
      <c r="F356" s="220" t="s">
        <v>224</v>
      </c>
      <c r="G356" s="220" t="s">
        <v>974</v>
      </c>
      <c r="H356" s="220"/>
      <c r="I356" s="220" t="s">
        <v>180</v>
      </c>
      <c r="J356" s="220" t="s">
        <v>181</v>
      </c>
      <c r="K356" s="221">
        <v>5026.5</v>
      </c>
      <c r="L356" s="221">
        <v>0</v>
      </c>
      <c r="M356" s="221">
        <v>9.66</v>
      </c>
      <c r="N356" s="222">
        <v>145667.82</v>
      </c>
      <c r="O356" s="223">
        <v>143786.82999999999</v>
      </c>
      <c r="P356" s="221">
        <v>13621.210000000021</v>
      </c>
      <c r="Q356" s="222">
        <v>11740.22</v>
      </c>
      <c r="R356" s="222">
        <v>0</v>
      </c>
      <c r="S356" s="224">
        <v>0</v>
      </c>
      <c r="T356" s="221">
        <v>0</v>
      </c>
      <c r="U356" s="221">
        <v>0</v>
      </c>
      <c r="V356" s="226">
        <v>0</v>
      </c>
      <c r="W356" s="224">
        <v>0</v>
      </c>
      <c r="X356" s="227">
        <v>1605372.0499999998</v>
      </c>
      <c r="Y356" s="220"/>
    </row>
    <row r="357" spans="2:25" ht="60.75" hidden="1">
      <c r="B357" s="219" t="s">
        <v>1973</v>
      </c>
      <c r="C357" s="220" t="s">
        <v>975</v>
      </c>
      <c r="D357" s="220" t="s">
        <v>443</v>
      </c>
      <c r="E357" s="220" t="s">
        <v>444</v>
      </c>
      <c r="F357" s="220" t="s">
        <v>445</v>
      </c>
      <c r="G357" s="220" t="s">
        <v>162</v>
      </c>
      <c r="H357" s="220"/>
      <c r="I357" s="220" t="s">
        <v>739</v>
      </c>
      <c r="J357" s="220" t="s">
        <v>740</v>
      </c>
      <c r="K357" s="221">
        <v>5033.8999999999996</v>
      </c>
      <c r="L357" s="221">
        <v>0</v>
      </c>
      <c r="M357" s="221">
        <v>9.66</v>
      </c>
      <c r="N357" s="222">
        <v>145882.35</v>
      </c>
      <c r="O357" s="223">
        <v>132440.21</v>
      </c>
      <c r="P357" s="221">
        <v>13442.140000000014</v>
      </c>
      <c r="Q357" s="222">
        <v>0</v>
      </c>
      <c r="R357" s="222">
        <v>0</v>
      </c>
      <c r="S357" s="224">
        <v>0</v>
      </c>
      <c r="T357" s="221">
        <v>0</v>
      </c>
      <c r="U357" s="221">
        <v>0</v>
      </c>
      <c r="V357" s="226">
        <v>0</v>
      </c>
      <c r="W357" s="224">
        <v>0</v>
      </c>
      <c r="X357" s="227">
        <v>4835213.25</v>
      </c>
      <c r="Y357" s="220"/>
    </row>
    <row r="358" spans="2:25" ht="40.5" hidden="1">
      <c r="B358" s="219" t="s">
        <v>1973</v>
      </c>
      <c r="C358" s="220" t="s">
        <v>976</v>
      </c>
      <c r="D358" s="220" t="s">
        <v>33</v>
      </c>
      <c r="E358" s="220" t="s">
        <v>977</v>
      </c>
      <c r="F358" s="220" t="s">
        <v>978</v>
      </c>
      <c r="G358" s="220" t="s">
        <v>459</v>
      </c>
      <c r="H358" s="220"/>
      <c r="I358" s="220" t="s">
        <v>491</v>
      </c>
      <c r="J358" s="220" t="s">
        <v>492</v>
      </c>
      <c r="K358" s="221">
        <v>3919</v>
      </c>
      <c r="L358" s="221">
        <v>1010.2</v>
      </c>
      <c r="M358" s="221">
        <v>10.039999999999999</v>
      </c>
      <c r="N358" s="222">
        <v>148467.42000000001</v>
      </c>
      <c r="O358" s="223">
        <v>161817.41999999998</v>
      </c>
      <c r="P358" s="221">
        <v>3919.8100000000359</v>
      </c>
      <c r="Q358" s="222">
        <v>17787.57</v>
      </c>
      <c r="R358" s="222">
        <v>517.76</v>
      </c>
      <c r="S358" s="224">
        <v>0</v>
      </c>
      <c r="T358" s="221">
        <v>0</v>
      </c>
      <c r="U358" s="221">
        <v>0</v>
      </c>
      <c r="V358" s="226">
        <v>0</v>
      </c>
      <c r="W358" s="224">
        <v>0</v>
      </c>
      <c r="X358" s="227">
        <v>3876270.9200000004</v>
      </c>
      <c r="Y358" s="220"/>
    </row>
    <row r="359" spans="2:25" ht="60.75" hidden="1">
      <c r="B359" s="219" t="s">
        <v>1973</v>
      </c>
      <c r="C359" s="220" t="s">
        <v>979</v>
      </c>
      <c r="D359" s="220" t="s">
        <v>83</v>
      </c>
      <c r="E359" s="220" t="s">
        <v>385</v>
      </c>
      <c r="F359" s="220" t="s">
        <v>224</v>
      </c>
      <c r="G359" s="220" t="s">
        <v>980</v>
      </c>
      <c r="H359" s="220"/>
      <c r="I359" s="220" t="s">
        <v>180</v>
      </c>
      <c r="J359" s="220" t="s">
        <v>181</v>
      </c>
      <c r="K359" s="221">
        <v>3764</v>
      </c>
      <c r="L359" s="221">
        <v>1364.8000000000002</v>
      </c>
      <c r="M359" s="221">
        <v>9.66</v>
      </c>
      <c r="N359" s="222">
        <v>148632.66</v>
      </c>
      <c r="O359" s="223">
        <v>110748.56</v>
      </c>
      <c r="P359" s="221">
        <v>39682.140000000014</v>
      </c>
      <c r="Q359" s="222">
        <v>1798.04</v>
      </c>
      <c r="R359" s="222">
        <v>0</v>
      </c>
      <c r="S359" s="224">
        <v>0</v>
      </c>
      <c r="T359" s="221">
        <v>0</v>
      </c>
      <c r="U359" s="221">
        <v>0</v>
      </c>
      <c r="V359" s="226">
        <v>0</v>
      </c>
      <c r="W359" s="224">
        <v>0</v>
      </c>
      <c r="X359" s="227">
        <v>1585572.7799999996</v>
      </c>
      <c r="Y359" s="220"/>
    </row>
    <row r="360" spans="2:25" ht="40.5" hidden="1">
      <c r="B360" s="219" t="s">
        <v>1973</v>
      </c>
      <c r="C360" s="220" t="s">
        <v>981</v>
      </c>
      <c r="D360" s="220" t="s">
        <v>33</v>
      </c>
      <c r="E360" s="220" t="s">
        <v>940</v>
      </c>
      <c r="F360" s="220" t="s">
        <v>941</v>
      </c>
      <c r="G360" s="220" t="s">
        <v>69</v>
      </c>
      <c r="H360" s="220"/>
      <c r="I360" s="220" t="s">
        <v>195</v>
      </c>
      <c r="J360" s="220" t="s">
        <v>51</v>
      </c>
      <c r="K360" s="221">
        <v>3581.9</v>
      </c>
      <c r="L360" s="221">
        <v>0</v>
      </c>
      <c r="M360" s="221">
        <v>9.66</v>
      </c>
      <c r="N360" s="222">
        <v>103803.48</v>
      </c>
      <c r="O360" s="223">
        <v>121110.05</v>
      </c>
      <c r="P360" s="221">
        <v>-18991.030000000006</v>
      </c>
      <c r="Q360" s="222">
        <v>5232.4399999999996</v>
      </c>
      <c r="R360" s="222">
        <v>6916.9</v>
      </c>
      <c r="S360" s="224">
        <v>0</v>
      </c>
      <c r="T360" s="221">
        <v>0</v>
      </c>
      <c r="U360" s="221">
        <v>0</v>
      </c>
      <c r="V360" s="226">
        <v>0</v>
      </c>
      <c r="W360" s="224">
        <v>0</v>
      </c>
      <c r="X360" s="227">
        <v>1163454.06</v>
      </c>
      <c r="Y360" s="220"/>
    </row>
    <row r="361" spans="2:25" ht="60.75" hidden="1">
      <c r="B361" s="219" t="s">
        <v>1973</v>
      </c>
      <c r="C361" s="220" t="s">
        <v>982</v>
      </c>
      <c r="D361" s="220" t="s">
        <v>33</v>
      </c>
      <c r="E361" s="220" t="s">
        <v>983</v>
      </c>
      <c r="F361" s="220" t="s">
        <v>984</v>
      </c>
      <c r="G361" s="220" t="s">
        <v>494</v>
      </c>
      <c r="H361" s="220"/>
      <c r="I361" s="220" t="s">
        <v>174</v>
      </c>
      <c r="J361" s="220" t="s">
        <v>175</v>
      </c>
      <c r="K361" s="221">
        <v>4200.5</v>
      </c>
      <c r="L361" s="221">
        <v>1461.3</v>
      </c>
      <c r="M361" s="221">
        <v>9.66</v>
      </c>
      <c r="N361" s="222">
        <v>150093.26999999999</v>
      </c>
      <c r="O361" s="223">
        <v>124025.55</v>
      </c>
      <c r="P361" s="221">
        <v>26067.719999999987</v>
      </c>
      <c r="Q361" s="222">
        <v>0</v>
      </c>
      <c r="R361" s="222">
        <v>0</v>
      </c>
      <c r="S361" s="224">
        <v>2125.23</v>
      </c>
      <c r="T361" s="221">
        <v>0</v>
      </c>
      <c r="U361" s="221">
        <v>0</v>
      </c>
      <c r="V361" s="226">
        <v>0</v>
      </c>
      <c r="W361" s="224">
        <v>0</v>
      </c>
      <c r="X361" s="227">
        <v>1786016.8</v>
      </c>
      <c r="Y361" s="220"/>
    </row>
    <row r="362" spans="2:25" ht="40.5" hidden="1">
      <c r="B362" s="219" t="s">
        <v>1973</v>
      </c>
      <c r="C362" s="220" t="s">
        <v>985</v>
      </c>
      <c r="D362" s="220" t="s">
        <v>33</v>
      </c>
      <c r="E362" s="220" t="s">
        <v>119</v>
      </c>
      <c r="F362" s="220" t="s">
        <v>120</v>
      </c>
      <c r="G362" s="220" t="s">
        <v>603</v>
      </c>
      <c r="H362" s="220"/>
      <c r="I362" s="220" t="s">
        <v>195</v>
      </c>
      <c r="J362" s="220" t="s">
        <v>51</v>
      </c>
      <c r="K362" s="221">
        <v>4112.7</v>
      </c>
      <c r="L362" s="221">
        <v>0</v>
      </c>
      <c r="M362" s="221">
        <v>9.66</v>
      </c>
      <c r="N362" s="222">
        <v>119186.07</v>
      </c>
      <c r="O362" s="223">
        <v>130205.66</v>
      </c>
      <c r="P362" s="221">
        <v>-11952.920000000002</v>
      </c>
      <c r="Q362" s="222">
        <v>3374.23</v>
      </c>
      <c r="R362" s="222">
        <v>4307.5600000000004</v>
      </c>
      <c r="S362" s="224">
        <v>0</v>
      </c>
      <c r="T362" s="221">
        <v>0</v>
      </c>
      <c r="U362" s="221">
        <v>0</v>
      </c>
      <c r="V362" s="226">
        <v>0</v>
      </c>
      <c r="W362" s="224">
        <v>0</v>
      </c>
      <c r="X362" s="227">
        <v>762207.71999999962</v>
      </c>
      <c r="Y362" s="220"/>
    </row>
    <row r="363" spans="2:25" ht="40.5" hidden="1">
      <c r="B363" s="219" t="s">
        <v>1973</v>
      </c>
      <c r="C363" s="220" t="s">
        <v>986</v>
      </c>
      <c r="D363" s="220" t="s">
        <v>83</v>
      </c>
      <c r="E363" s="220" t="s">
        <v>385</v>
      </c>
      <c r="F363" s="220" t="s">
        <v>224</v>
      </c>
      <c r="G363" s="220" t="s">
        <v>987</v>
      </c>
      <c r="H363" s="220"/>
      <c r="I363" s="242" t="s">
        <v>226</v>
      </c>
      <c r="J363" s="242" t="s">
        <v>227</v>
      </c>
      <c r="K363" s="243">
        <v>5183.3</v>
      </c>
      <c r="L363" s="243">
        <v>0</v>
      </c>
      <c r="M363" s="243">
        <v>9.66</v>
      </c>
      <c r="N363" s="239">
        <v>150403.26</v>
      </c>
      <c r="O363" s="223">
        <v>141423.25</v>
      </c>
      <c r="P363" s="221">
        <v>17149.74000000002</v>
      </c>
      <c r="Q363" s="222">
        <v>8169.73</v>
      </c>
      <c r="R363" s="222">
        <v>0</v>
      </c>
      <c r="S363" s="224">
        <v>3337.42</v>
      </c>
      <c r="T363" s="221">
        <v>0</v>
      </c>
      <c r="U363" s="221">
        <v>0</v>
      </c>
      <c r="V363" s="226">
        <v>0</v>
      </c>
      <c r="W363" s="224">
        <v>0</v>
      </c>
      <c r="X363" s="227">
        <v>2773527.18</v>
      </c>
      <c r="Y363" s="220"/>
    </row>
    <row r="364" spans="2:25" ht="60.75" hidden="1">
      <c r="B364" s="219" t="s">
        <v>1973</v>
      </c>
      <c r="C364" s="220" t="s">
        <v>988</v>
      </c>
      <c r="D364" s="220" t="s">
        <v>33</v>
      </c>
      <c r="E364" s="220" t="s">
        <v>342</v>
      </c>
      <c r="F364" s="220" t="s">
        <v>343</v>
      </c>
      <c r="G364" s="220" t="s">
        <v>844</v>
      </c>
      <c r="H364" s="220"/>
      <c r="I364" s="220" t="s">
        <v>989</v>
      </c>
      <c r="J364" s="220" t="s">
        <v>990</v>
      </c>
      <c r="K364" s="221">
        <v>4544.3999999999896</v>
      </c>
      <c r="L364" s="221">
        <v>0</v>
      </c>
      <c r="M364" s="221">
        <v>9.66</v>
      </c>
      <c r="N364" s="222">
        <v>132119.91</v>
      </c>
      <c r="O364" s="223">
        <v>125533.55</v>
      </c>
      <c r="P364" s="221">
        <v>6667.9200000000119</v>
      </c>
      <c r="Q364" s="222">
        <v>182.45</v>
      </c>
      <c r="R364" s="222">
        <v>100.89</v>
      </c>
      <c r="S364" s="224">
        <v>0</v>
      </c>
      <c r="T364" s="221">
        <v>0</v>
      </c>
      <c r="U364" s="221">
        <v>0</v>
      </c>
      <c r="V364" s="226">
        <v>0</v>
      </c>
      <c r="W364" s="224">
        <v>0</v>
      </c>
      <c r="X364" s="227">
        <v>502179.9599999999</v>
      </c>
      <c r="Y364" s="220"/>
    </row>
    <row r="365" spans="2:25" ht="60.75" hidden="1">
      <c r="B365" s="219" t="s">
        <v>1973</v>
      </c>
      <c r="C365" s="220" t="s">
        <v>991</v>
      </c>
      <c r="D365" s="220" t="s">
        <v>83</v>
      </c>
      <c r="E365" s="220" t="s">
        <v>385</v>
      </c>
      <c r="F365" s="220" t="s">
        <v>224</v>
      </c>
      <c r="G365" s="220" t="s">
        <v>992</v>
      </c>
      <c r="H365" s="220"/>
      <c r="I365" s="220" t="s">
        <v>180</v>
      </c>
      <c r="J365" s="220" t="s">
        <v>181</v>
      </c>
      <c r="K365" s="221">
        <v>5216.7</v>
      </c>
      <c r="L365" s="221">
        <v>0</v>
      </c>
      <c r="M365" s="221">
        <v>9.66</v>
      </c>
      <c r="N365" s="222">
        <v>151180.14000000001</v>
      </c>
      <c r="O365" s="223">
        <v>150769.56</v>
      </c>
      <c r="P365" s="221">
        <v>9517.3500000000058</v>
      </c>
      <c r="Q365" s="222">
        <v>9106.77</v>
      </c>
      <c r="R365" s="222">
        <v>0</v>
      </c>
      <c r="S365" s="224">
        <v>2629.69</v>
      </c>
      <c r="T365" s="221">
        <v>0</v>
      </c>
      <c r="U365" s="221">
        <v>0</v>
      </c>
      <c r="V365" s="226">
        <v>0</v>
      </c>
      <c r="W365" s="224">
        <v>0</v>
      </c>
      <c r="X365" s="227">
        <v>2220917.6899999995</v>
      </c>
      <c r="Y365" s="220"/>
    </row>
    <row r="366" spans="2:25" ht="60.75" hidden="1">
      <c r="B366" s="219" t="s">
        <v>1973</v>
      </c>
      <c r="C366" s="220" t="s">
        <v>993</v>
      </c>
      <c r="D366" s="220" t="s">
        <v>33</v>
      </c>
      <c r="E366" s="220" t="s">
        <v>994</v>
      </c>
      <c r="F366" s="220" t="s">
        <v>995</v>
      </c>
      <c r="G366" s="220" t="s">
        <v>105</v>
      </c>
      <c r="H366" s="220"/>
      <c r="I366" s="220" t="s">
        <v>195</v>
      </c>
      <c r="J366" s="220" t="s">
        <v>51</v>
      </c>
      <c r="K366" s="221">
        <v>4128.1000000000004</v>
      </c>
      <c r="L366" s="221">
        <v>0</v>
      </c>
      <c r="M366" s="221">
        <v>9.66</v>
      </c>
      <c r="N366" s="222">
        <v>119632.38</v>
      </c>
      <c r="O366" s="223">
        <v>150403.26</v>
      </c>
      <c r="P366" s="221">
        <v>-26784.160000000011</v>
      </c>
      <c r="Q366" s="222">
        <v>4153.68</v>
      </c>
      <c r="R366" s="222">
        <v>166.96</v>
      </c>
      <c r="S366" s="224">
        <v>11187.53</v>
      </c>
      <c r="T366" s="221">
        <v>0</v>
      </c>
      <c r="U366" s="221">
        <v>0</v>
      </c>
      <c r="V366" s="226">
        <v>0</v>
      </c>
      <c r="W366" s="224">
        <v>0</v>
      </c>
      <c r="X366" s="227">
        <v>1620921.4800000002</v>
      </c>
      <c r="Y366" s="220"/>
    </row>
    <row r="367" spans="2:25" ht="40.5" hidden="1">
      <c r="B367" s="219" t="s">
        <v>1973</v>
      </c>
      <c r="C367" s="220" t="s">
        <v>996</v>
      </c>
      <c r="D367" s="220" t="s">
        <v>33</v>
      </c>
      <c r="E367" s="220" t="s">
        <v>997</v>
      </c>
      <c r="F367" s="220" t="s">
        <v>926</v>
      </c>
      <c r="G367" s="220" t="s">
        <v>998</v>
      </c>
      <c r="H367" s="220"/>
      <c r="I367" s="220" t="s">
        <v>457</v>
      </c>
      <c r="J367" s="220" t="s">
        <v>169</v>
      </c>
      <c r="K367" s="221">
        <v>4147.7</v>
      </c>
      <c r="L367" s="221">
        <v>1127.5999999999999</v>
      </c>
      <c r="M367" s="221">
        <v>9.66</v>
      </c>
      <c r="N367" s="222">
        <v>152878.10999999999</v>
      </c>
      <c r="O367" s="223">
        <v>122787.76000000001</v>
      </c>
      <c r="P367" s="221">
        <v>31072.249999999978</v>
      </c>
      <c r="Q367" s="222">
        <v>1435.69</v>
      </c>
      <c r="R367" s="222">
        <v>453.79</v>
      </c>
      <c r="S367" s="224">
        <v>5180.71</v>
      </c>
      <c r="T367" s="221">
        <v>0</v>
      </c>
      <c r="U367" s="221">
        <v>0</v>
      </c>
      <c r="V367" s="226">
        <v>0</v>
      </c>
      <c r="W367" s="224">
        <v>0</v>
      </c>
      <c r="X367" s="227">
        <v>4226580.0199999996</v>
      </c>
      <c r="Y367" s="220"/>
    </row>
    <row r="368" spans="2:25" ht="40.5" hidden="1">
      <c r="B368" s="219" t="s">
        <v>1973</v>
      </c>
      <c r="C368" s="220" t="s">
        <v>999</v>
      </c>
      <c r="D368" s="220" t="s">
        <v>83</v>
      </c>
      <c r="E368" s="220" t="s">
        <v>385</v>
      </c>
      <c r="F368" s="220" t="s">
        <v>224</v>
      </c>
      <c r="G368" s="220" t="s">
        <v>1000</v>
      </c>
      <c r="H368" s="220"/>
      <c r="I368" s="220" t="s">
        <v>226</v>
      </c>
      <c r="J368" s="220" t="s">
        <v>227</v>
      </c>
      <c r="K368" s="221">
        <v>4989.8</v>
      </c>
      <c r="L368" s="221">
        <v>333.9</v>
      </c>
      <c r="M368" s="221">
        <v>9.66</v>
      </c>
      <c r="N368" s="222">
        <v>154280.82</v>
      </c>
      <c r="O368" s="223">
        <v>155399.99</v>
      </c>
      <c r="P368" s="221">
        <v>4105.4500000000116</v>
      </c>
      <c r="Q368" s="222">
        <v>5224.62</v>
      </c>
      <c r="R368" s="222">
        <v>0</v>
      </c>
      <c r="S368" s="224">
        <v>1645.49</v>
      </c>
      <c r="T368" s="221">
        <v>0</v>
      </c>
      <c r="U368" s="221">
        <v>0</v>
      </c>
      <c r="V368" s="226">
        <v>0</v>
      </c>
      <c r="W368" s="224">
        <v>0</v>
      </c>
      <c r="X368" s="227">
        <v>1438554.11</v>
      </c>
      <c r="Y368" s="220"/>
    </row>
    <row r="369" spans="2:25" ht="40.5" hidden="1">
      <c r="B369" s="219" t="s">
        <v>1973</v>
      </c>
      <c r="C369" s="220" t="s">
        <v>1001</v>
      </c>
      <c r="D369" s="220" t="s">
        <v>83</v>
      </c>
      <c r="E369" s="220" t="s">
        <v>165</v>
      </c>
      <c r="F369" s="220" t="s">
        <v>199</v>
      </c>
      <c r="G369" s="220" t="s">
        <v>62</v>
      </c>
      <c r="H369" s="220"/>
      <c r="I369" s="220" t="s">
        <v>226</v>
      </c>
      <c r="J369" s="220" t="s">
        <v>227</v>
      </c>
      <c r="K369" s="221">
        <v>4103.1000000000004</v>
      </c>
      <c r="L369" s="221">
        <v>1224.2</v>
      </c>
      <c r="M369" s="221">
        <v>9.66</v>
      </c>
      <c r="N369" s="222">
        <v>154385.1</v>
      </c>
      <c r="O369" s="223">
        <v>169904.51</v>
      </c>
      <c r="P369" s="221">
        <v>-13639.580000000016</v>
      </c>
      <c r="Q369" s="222">
        <v>1879.83</v>
      </c>
      <c r="R369" s="222">
        <v>0</v>
      </c>
      <c r="S369" s="224">
        <v>0</v>
      </c>
      <c r="T369" s="221">
        <v>0</v>
      </c>
      <c r="U369" s="221">
        <v>0</v>
      </c>
      <c r="V369" s="226">
        <v>75938.8</v>
      </c>
      <c r="W369" s="224">
        <v>11416.23</v>
      </c>
      <c r="X369" s="227">
        <v>963374.41999999969</v>
      </c>
      <c r="Y369" s="220"/>
    </row>
    <row r="370" spans="2:25" ht="60.75" hidden="1">
      <c r="B370" s="219" t="s">
        <v>1973</v>
      </c>
      <c r="C370" s="220" t="s">
        <v>1002</v>
      </c>
      <c r="D370" s="220" t="s">
        <v>33</v>
      </c>
      <c r="E370" s="220" t="s">
        <v>1003</v>
      </c>
      <c r="F370" s="220" t="s">
        <v>1004</v>
      </c>
      <c r="G370" s="220" t="s">
        <v>738</v>
      </c>
      <c r="H370" s="220"/>
      <c r="I370" s="220" t="s">
        <v>57</v>
      </c>
      <c r="J370" s="220" t="s">
        <v>429</v>
      </c>
      <c r="K370" s="221">
        <v>4021.8</v>
      </c>
      <c r="L370" s="221">
        <v>1104.9000000000001</v>
      </c>
      <c r="M370" s="221">
        <v>10.039999999999999</v>
      </c>
      <c r="N370" s="222">
        <v>154416.18</v>
      </c>
      <c r="O370" s="223">
        <v>141700.28</v>
      </c>
      <c r="P370" s="221">
        <v>12935.519999999984</v>
      </c>
      <c r="Q370" s="222">
        <v>346.77</v>
      </c>
      <c r="R370" s="222">
        <v>127.15</v>
      </c>
      <c r="S370" s="224">
        <v>2224.4499999999998</v>
      </c>
      <c r="T370" s="221">
        <v>0</v>
      </c>
      <c r="U370" s="221">
        <v>0</v>
      </c>
      <c r="V370" s="226">
        <v>0</v>
      </c>
      <c r="W370" s="224">
        <v>0</v>
      </c>
      <c r="X370" s="227">
        <v>1886718.77</v>
      </c>
      <c r="Y370" s="220"/>
    </row>
    <row r="371" spans="2:25" ht="81" hidden="1">
      <c r="B371" s="219" t="s">
        <v>1973</v>
      </c>
      <c r="C371" s="220" t="s">
        <v>1005</v>
      </c>
      <c r="D371" s="220" t="s">
        <v>33</v>
      </c>
      <c r="E371" s="220" t="s">
        <v>1006</v>
      </c>
      <c r="F371" s="220" t="s">
        <v>1007</v>
      </c>
      <c r="G371" s="220" t="s">
        <v>1008</v>
      </c>
      <c r="H371" s="220"/>
      <c r="I371" s="242" t="s">
        <v>1818</v>
      </c>
      <c r="J371" s="242" t="s">
        <v>1010</v>
      </c>
      <c r="K371" s="243">
        <v>4854.7</v>
      </c>
      <c r="L371" s="243">
        <v>320.5</v>
      </c>
      <c r="M371" s="243">
        <v>10.039999999999999</v>
      </c>
      <c r="N371" s="222">
        <v>155876.94</v>
      </c>
      <c r="O371" s="223">
        <v>173001.11</v>
      </c>
      <c r="P371" s="221">
        <v>-2154.7799999999884</v>
      </c>
      <c r="Q371" s="222">
        <v>16150.37</v>
      </c>
      <c r="R371" s="222">
        <v>1180.98</v>
      </c>
      <c r="S371" s="224">
        <v>0</v>
      </c>
      <c r="T371" s="221">
        <v>0</v>
      </c>
      <c r="U371" s="221">
        <v>0</v>
      </c>
      <c r="V371" s="226">
        <v>0</v>
      </c>
      <c r="W371" s="224">
        <v>0</v>
      </c>
      <c r="X371" s="227">
        <v>4719561.3400000008</v>
      </c>
      <c r="Y371" s="220"/>
    </row>
    <row r="372" spans="2:25" ht="60.75" hidden="1">
      <c r="B372" s="219" t="s">
        <v>1973</v>
      </c>
      <c r="C372" s="220" t="s">
        <v>1880</v>
      </c>
      <c r="D372" s="220" t="s">
        <v>83</v>
      </c>
      <c r="E372" s="220" t="s">
        <v>385</v>
      </c>
      <c r="F372" s="220" t="s">
        <v>224</v>
      </c>
      <c r="G372" s="220" t="s">
        <v>1993</v>
      </c>
      <c r="H372" s="220"/>
      <c r="I372" s="220" t="s">
        <v>180</v>
      </c>
      <c r="J372" s="220" t="s">
        <v>181</v>
      </c>
      <c r="K372" s="221">
        <v>2997.7</v>
      </c>
      <c r="L372" s="221">
        <v>2205.4</v>
      </c>
      <c r="M372" s="221">
        <v>10.039999999999999</v>
      </c>
      <c r="N372" s="222">
        <v>156717.35999999999</v>
      </c>
      <c r="O372" s="223">
        <v>159631.67000000001</v>
      </c>
      <c r="P372" s="221">
        <v>2603.3399999999674</v>
      </c>
      <c r="Q372" s="222">
        <v>5517.65</v>
      </c>
      <c r="R372" s="222">
        <v>0</v>
      </c>
      <c r="S372" s="224">
        <v>1702.44</v>
      </c>
      <c r="T372" s="221">
        <v>0</v>
      </c>
      <c r="U372" s="221">
        <v>0</v>
      </c>
      <c r="V372" s="226">
        <v>0</v>
      </c>
      <c r="W372" s="224">
        <v>0</v>
      </c>
      <c r="X372" s="227">
        <v>1485097.7600000002</v>
      </c>
      <c r="Y372" s="220"/>
    </row>
    <row r="373" spans="2:25" ht="40.5" hidden="1">
      <c r="B373" s="219" t="s">
        <v>1973</v>
      </c>
      <c r="C373" s="220" t="s">
        <v>1011</v>
      </c>
      <c r="D373" s="220" t="s">
        <v>83</v>
      </c>
      <c r="E373" s="220" t="s">
        <v>385</v>
      </c>
      <c r="F373" s="220" t="s">
        <v>224</v>
      </c>
      <c r="G373" s="220" t="s">
        <v>1012</v>
      </c>
      <c r="H373" s="220"/>
      <c r="I373" s="220" t="s">
        <v>226</v>
      </c>
      <c r="J373" s="220" t="s">
        <v>227</v>
      </c>
      <c r="K373" s="221">
        <v>4141.2</v>
      </c>
      <c r="L373" s="221">
        <v>1314.7</v>
      </c>
      <c r="M373" s="221">
        <v>9.66</v>
      </c>
      <c r="N373" s="222">
        <v>158112.12</v>
      </c>
      <c r="O373" s="223">
        <v>156571.93</v>
      </c>
      <c r="P373" s="221">
        <v>10716.010000000009</v>
      </c>
      <c r="Q373" s="222">
        <v>9175.82</v>
      </c>
      <c r="R373" s="222">
        <v>0</v>
      </c>
      <c r="S373" s="224">
        <v>0</v>
      </c>
      <c r="T373" s="221">
        <v>0</v>
      </c>
      <c r="U373" s="221">
        <v>0</v>
      </c>
      <c r="V373" s="226">
        <v>0</v>
      </c>
      <c r="W373" s="224">
        <v>0</v>
      </c>
      <c r="X373" s="227">
        <v>1424324.84</v>
      </c>
      <c r="Y373" s="220"/>
    </row>
    <row r="374" spans="2:25" ht="40.5" hidden="1">
      <c r="B374" s="219" t="s">
        <v>1973</v>
      </c>
      <c r="C374" s="220" t="s">
        <v>1013</v>
      </c>
      <c r="D374" s="220" t="s">
        <v>33</v>
      </c>
      <c r="E374" s="220" t="s">
        <v>617</v>
      </c>
      <c r="F374" s="220" t="s">
        <v>618</v>
      </c>
      <c r="G374" s="220" t="s">
        <v>1014</v>
      </c>
      <c r="H374" s="220"/>
      <c r="I374" s="220" t="s">
        <v>345</v>
      </c>
      <c r="J374" s="220" t="s">
        <v>346</v>
      </c>
      <c r="K374" s="221">
        <v>5512.9</v>
      </c>
      <c r="L374" s="221">
        <v>0</v>
      </c>
      <c r="M374" s="221">
        <v>9.66</v>
      </c>
      <c r="N374" s="222">
        <v>159763.82999999999</v>
      </c>
      <c r="O374" s="223">
        <v>213179.49</v>
      </c>
      <c r="P374" s="221">
        <v>-48376.66</v>
      </c>
      <c r="Q374" s="222">
        <v>6850.16</v>
      </c>
      <c r="R374" s="222">
        <v>1811.16</v>
      </c>
      <c r="S374" s="224">
        <v>2329.21</v>
      </c>
      <c r="T374" s="221">
        <v>0</v>
      </c>
      <c r="U374" s="221">
        <v>0</v>
      </c>
      <c r="V374" s="226">
        <v>0</v>
      </c>
      <c r="W374" s="224">
        <v>0</v>
      </c>
      <c r="X374" s="227">
        <v>2031317.1</v>
      </c>
      <c r="Y374" s="220"/>
    </row>
    <row r="375" spans="2:25" ht="40.5" hidden="1">
      <c r="B375" s="219" t="s">
        <v>1973</v>
      </c>
      <c r="C375" s="220" t="s">
        <v>1015</v>
      </c>
      <c r="D375" s="220" t="s">
        <v>33</v>
      </c>
      <c r="E375" s="220" t="s">
        <v>362</v>
      </c>
      <c r="F375" s="220" t="s">
        <v>363</v>
      </c>
      <c r="G375" s="220" t="s">
        <v>535</v>
      </c>
      <c r="H375" s="220"/>
      <c r="I375" s="220" t="s">
        <v>195</v>
      </c>
      <c r="J375" s="220" t="s">
        <v>51</v>
      </c>
      <c r="K375" s="221">
        <v>5132.8</v>
      </c>
      <c r="L375" s="221">
        <v>1453.5</v>
      </c>
      <c r="M375" s="221">
        <v>9.66</v>
      </c>
      <c r="N375" s="222">
        <v>190870.95</v>
      </c>
      <c r="O375" s="223">
        <v>160851.39000000001</v>
      </c>
      <c r="P375" s="221">
        <v>26623.980000000003</v>
      </c>
      <c r="Q375" s="222">
        <v>9414.6</v>
      </c>
      <c r="R375" s="222">
        <v>12810.18</v>
      </c>
      <c r="S375" s="224">
        <v>3594.24</v>
      </c>
      <c r="T375" s="221">
        <v>0</v>
      </c>
      <c r="U375" s="221">
        <v>0</v>
      </c>
      <c r="V375" s="226">
        <v>0</v>
      </c>
      <c r="W375" s="224">
        <v>0</v>
      </c>
      <c r="X375" s="227">
        <v>3005493.0100000007</v>
      </c>
      <c r="Y375" s="220"/>
    </row>
    <row r="376" spans="2:25" ht="40.5" hidden="1">
      <c r="B376" s="219" t="s">
        <v>1973</v>
      </c>
      <c r="C376" s="220" t="s">
        <v>1016</v>
      </c>
      <c r="D376" s="220" t="s">
        <v>33</v>
      </c>
      <c r="E376" s="220" t="s">
        <v>752</v>
      </c>
      <c r="F376" s="220" t="s">
        <v>753</v>
      </c>
      <c r="G376" s="220" t="s">
        <v>535</v>
      </c>
      <c r="H376" s="220"/>
      <c r="I376" s="220" t="s">
        <v>238</v>
      </c>
      <c r="J376" s="220" t="s">
        <v>239</v>
      </c>
      <c r="K376" s="221">
        <v>5523.07</v>
      </c>
      <c r="L376" s="221">
        <v>0</v>
      </c>
      <c r="M376" s="221">
        <v>9.66</v>
      </c>
      <c r="N376" s="222">
        <v>160054.9</v>
      </c>
      <c r="O376" s="223">
        <v>152083.72999999998</v>
      </c>
      <c r="P376" s="221">
        <v>7966.1600000000144</v>
      </c>
      <c r="Q376" s="240">
        <v>54.97</v>
      </c>
      <c r="R376" s="240">
        <v>59.98</v>
      </c>
      <c r="S376" s="224">
        <v>2531.27</v>
      </c>
      <c r="T376" s="221">
        <v>0</v>
      </c>
      <c r="U376" s="221">
        <v>0</v>
      </c>
      <c r="V376" s="226">
        <v>0</v>
      </c>
      <c r="W376" s="224">
        <v>0</v>
      </c>
      <c r="X376" s="227">
        <v>2132820.67</v>
      </c>
      <c r="Y376" s="241"/>
    </row>
    <row r="377" spans="2:25" ht="40.5" hidden="1">
      <c r="B377" s="219" t="s">
        <v>1973</v>
      </c>
      <c r="C377" s="220" t="s">
        <v>1017</v>
      </c>
      <c r="D377" s="220" t="s">
        <v>33</v>
      </c>
      <c r="E377" s="220" t="s">
        <v>699</v>
      </c>
      <c r="F377" s="220" t="s">
        <v>700</v>
      </c>
      <c r="G377" s="220" t="s">
        <v>246</v>
      </c>
      <c r="H377" s="220"/>
      <c r="I377" s="220" t="s">
        <v>195</v>
      </c>
      <c r="J377" s="220" t="s">
        <v>51</v>
      </c>
      <c r="K377" s="221">
        <v>18674.8</v>
      </c>
      <c r="L377" s="221">
        <v>117.3</v>
      </c>
      <c r="M377" s="221">
        <v>10.039999999999999</v>
      </c>
      <c r="N377" s="222">
        <v>566018.18999999994</v>
      </c>
      <c r="O377" s="223">
        <v>547278.81000000006</v>
      </c>
      <c r="P377" s="221">
        <v>59329.199999999837</v>
      </c>
      <c r="Q377" s="222">
        <v>49741.07</v>
      </c>
      <c r="R377" s="222">
        <v>9151.25</v>
      </c>
      <c r="S377" s="224">
        <v>8123.01</v>
      </c>
      <c r="T377" s="221">
        <v>0</v>
      </c>
      <c r="U377" s="221">
        <v>0</v>
      </c>
      <c r="V377" s="226">
        <v>0</v>
      </c>
      <c r="W377" s="224">
        <v>0</v>
      </c>
      <c r="X377" s="227">
        <v>6941558.7500000009</v>
      </c>
      <c r="Y377" s="220"/>
    </row>
    <row r="378" spans="2:25" ht="81" hidden="1">
      <c r="B378" s="219" t="s">
        <v>1973</v>
      </c>
      <c r="C378" s="220" t="s">
        <v>1018</v>
      </c>
      <c r="D378" s="220" t="s">
        <v>33</v>
      </c>
      <c r="E378" s="220" t="s">
        <v>418</v>
      </c>
      <c r="F378" s="220" t="s">
        <v>419</v>
      </c>
      <c r="G378" s="220" t="s">
        <v>128</v>
      </c>
      <c r="H378" s="220"/>
      <c r="I378" s="220" t="s">
        <v>1019</v>
      </c>
      <c r="J378" s="220" t="s">
        <v>175</v>
      </c>
      <c r="K378" s="221">
        <v>5465.7</v>
      </c>
      <c r="L378" s="221">
        <v>0</v>
      </c>
      <c r="M378" s="221">
        <v>9.66</v>
      </c>
      <c r="N378" s="222">
        <v>159227.34</v>
      </c>
      <c r="O378" s="223">
        <v>82405.48</v>
      </c>
      <c r="P378" s="221">
        <v>76821.86</v>
      </c>
      <c r="Q378" s="222">
        <v>0</v>
      </c>
      <c r="R378" s="222">
        <v>0</v>
      </c>
      <c r="S378" s="224">
        <v>3895.04</v>
      </c>
      <c r="T378" s="221">
        <v>0</v>
      </c>
      <c r="U378" s="221">
        <v>0</v>
      </c>
      <c r="V378" s="226">
        <v>0</v>
      </c>
      <c r="W378" s="224">
        <v>0</v>
      </c>
      <c r="X378" s="227">
        <v>3155468.08</v>
      </c>
      <c r="Y378" s="244" t="s">
        <v>1994</v>
      </c>
    </row>
    <row r="379" spans="2:25" ht="60.75" hidden="1">
      <c r="B379" s="219" t="s">
        <v>1973</v>
      </c>
      <c r="C379" s="220" t="s">
        <v>1020</v>
      </c>
      <c r="D379" s="220" t="s">
        <v>33</v>
      </c>
      <c r="E379" s="220" t="s">
        <v>1021</v>
      </c>
      <c r="F379" s="220" t="s">
        <v>1022</v>
      </c>
      <c r="G379" s="220" t="s">
        <v>525</v>
      </c>
      <c r="H379" s="220"/>
      <c r="I379" s="220" t="s">
        <v>572</v>
      </c>
      <c r="J379" s="220" t="s">
        <v>573</v>
      </c>
      <c r="K379" s="221">
        <v>5974.1</v>
      </c>
      <c r="L379" s="221">
        <v>0</v>
      </c>
      <c r="M379" s="221">
        <v>9.66</v>
      </c>
      <c r="N379" s="222">
        <v>161311.41</v>
      </c>
      <c r="O379" s="223">
        <v>162016.13999999998</v>
      </c>
      <c r="P379" s="221">
        <v>1322.2500000000314</v>
      </c>
      <c r="Q379" s="222">
        <v>2193.17</v>
      </c>
      <c r="R379" s="222">
        <v>166.19</v>
      </c>
      <c r="S379" s="224">
        <v>2826.74</v>
      </c>
      <c r="T379" s="221">
        <v>0</v>
      </c>
      <c r="U379" s="221">
        <v>0</v>
      </c>
      <c r="V379" s="226">
        <v>0</v>
      </c>
      <c r="W379" s="224">
        <v>0</v>
      </c>
      <c r="X379" s="227">
        <v>2380197.52</v>
      </c>
      <c r="Y379" s="220"/>
    </row>
    <row r="380" spans="2:25" ht="60.75" hidden="1">
      <c r="B380" s="219" t="s">
        <v>1973</v>
      </c>
      <c r="C380" s="220" t="s">
        <v>1023</v>
      </c>
      <c r="D380" s="220" t="s">
        <v>33</v>
      </c>
      <c r="E380" s="220" t="s">
        <v>342</v>
      </c>
      <c r="F380" s="220" t="s">
        <v>343</v>
      </c>
      <c r="G380" s="220" t="s">
        <v>1024</v>
      </c>
      <c r="H380" s="220"/>
      <c r="I380" s="242" t="s">
        <v>349</v>
      </c>
      <c r="J380" s="242" t="s">
        <v>350</v>
      </c>
      <c r="K380" s="243">
        <v>3897.9</v>
      </c>
      <c r="L380" s="243">
        <v>1295</v>
      </c>
      <c r="M380" s="243">
        <v>9.66</v>
      </c>
      <c r="N380" s="239">
        <v>150490.23000000001</v>
      </c>
      <c r="O380" s="223">
        <v>117110.08</v>
      </c>
      <c r="P380" s="221">
        <v>37210.35000000002</v>
      </c>
      <c r="Q380" s="222">
        <v>16696.169999999998</v>
      </c>
      <c r="R380" s="222">
        <v>12865.97</v>
      </c>
      <c r="S380" s="224">
        <v>11545.71</v>
      </c>
      <c r="T380" s="221">
        <v>0</v>
      </c>
      <c r="U380" s="221">
        <v>0</v>
      </c>
      <c r="V380" s="226">
        <v>0</v>
      </c>
      <c r="W380" s="224">
        <v>0</v>
      </c>
      <c r="X380" s="227">
        <v>1634804.9</v>
      </c>
      <c r="Y380" s="220"/>
    </row>
    <row r="381" spans="2:25" ht="60.75" hidden="1">
      <c r="B381" s="219" t="s">
        <v>1973</v>
      </c>
      <c r="C381" s="220" t="s">
        <v>1025</v>
      </c>
      <c r="D381" s="220" t="s">
        <v>83</v>
      </c>
      <c r="E381" s="220" t="s">
        <v>851</v>
      </c>
      <c r="F381" s="220" t="s">
        <v>852</v>
      </c>
      <c r="G381" s="220" t="s">
        <v>459</v>
      </c>
      <c r="H381" s="220"/>
      <c r="I381" s="220" t="s">
        <v>180</v>
      </c>
      <c r="J381" s="220" t="s">
        <v>181</v>
      </c>
      <c r="K381" s="221">
        <v>5605.8</v>
      </c>
      <c r="L381" s="221">
        <v>0</v>
      </c>
      <c r="M381" s="221">
        <v>9.66</v>
      </c>
      <c r="N381" s="222">
        <v>162456.03</v>
      </c>
      <c r="O381" s="223">
        <v>157381.10999999999</v>
      </c>
      <c r="P381" s="221">
        <v>21973.620000000024</v>
      </c>
      <c r="Q381" s="222">
        <v>16898.7</v>
      </c>
      <c r="R381" s="222">
        <v>0</v>
      </c>
      <c r="S381" s="224">
        <v>2738.78</v>
      </c>
      <c r="T381" s="221">
        <v>0</v>
      </c>
      <c r="U381" s="221">
        <v>0</v>
      </c>
      <c r="V381" s="226">
        <v>0</v>
      </c>
      <c r="W381" s="224">
        <v>0</v>
      </c>
      <c r="X381" s="227">
        <v>2312478.66</v>
      </c>
      <c r="Y381" s="220"/>
    </row>
    <row r="382" spans="2:25" ht="60.75" hidden="1">
      <c r="B382" s="219" t="s">
        <v>1973</v>
      </c>
      <c r="C382" s="220" t="s">
        <v>1026</v>
      </c>
      <c r="D382" s="220" t="s">
        <v>83</v>
      </c>
      <c r="E382" s="220" t="s">
        <v>851</v>
      </c>
      <c r="F382" s="220" t="s">
        <v>852</v>
      </c>
      <c r="G382" s="220" t="s">
        <v>89</v>
      </c>
      <c r="H382" s="220"/>
      <c r="I382" s="220" t="s">
        <v>180</v>
      </c>
      <c r="J382" s="220" t="s">
        <v>181</v>
      </c>
      <c r="K382" s="221">
        <v>5614</v>
      </c>
      <c r="L382" s="221">
        <v>0</v>
      </c>
      <c r="M382" s="221">
        <v>9.66</v>
      </c>
      <c r="N382" s="222">
        <v>162693.69</v>
      </c>
      <c r="O382" s="223">
        <v>136473.01999999999</v>
      </c>
      <c r="P382" s="221">
        <v>45490.97</v>
      </c>
      <c r="Q382" s="222">
        <v>19270.3</v>
      </c>
      <c r="R382" s="222">
        <v>0</v>
      </c>
      <c r="S382" s="224">
        <v>1572.41</v>
      </c>
      <c r="T382" s="221">
        <v>0</v>
      </c>
      <c r="U382" s="221">
        <v>0</v>
      </c>
      <c r="V382" s="226">
        <v>0</v>
      </c>
      <c r="W382" s="224">
        <v>0</v>
      </c>
      <c r="X382" s="227">
        <v>1366582.53</v>
      </c>
      <c r="Y382" s="220"/>
    </row>
    <row r="383" spans="2:25" ht="40.5" hidden="1">
      <c r="B383" s="219" t="s">
        <v>1973</v>
      </c>
      <c r="C383" s="220" t="s">
        <v>1027</v>
      </c>
      <c r="D383" s="220" t="s">
        <v>33</v>
      </c>
      <c r="E383" s="220" t="s">
        <v>1028</v>
      </c>
      <c r="F383" s="220" t="s">
        <v>1029</v>
      </c>
      <c r="G383" s="220" t="s">
        <v>36</v>
      </c>
      <c r="H383" s="220"/>
      <c r="I383" s="220" t="s">
        <v>1030</v>
      </c>
      <c r="J383" s="220" t="s">
        <v>1031</v>
      </c>
      <c r="K383" s="221">
        <v>4589.8999999999996</v>
      </c>
      <c r="L383" s="221">
        <v>850.1</v>
      </c>
      <c r="M383" s="221">
        <v>10.039999999999999</v>
      </c>
      <c r="N383" s="222">
        <v>163853</v>
      </c>
      <c r="O383" s="223">
        <v>119326.26</v>
      </c>
      <c r="P383" s="221">
        <v>44526.740000000005</v>
      </c>
      <c r="Q383" s="222">
        <v>0</v>
      </c>
      <c r="R383" s="222">
        <v>0</v>
      </c>
      <c r="S383" s="224">
        <v>3112.42</v>
      </c>
      <c r="T383" s="221">
        <v>0</v>
      </c>
      <c r="U383" s="221">
        <v>0</v>
      </c>
      <c r="V383" s="226">
        <v>0</v>
      </c>
      <c r="W383" s="224">
        <v>0</v>
      </c>
      <c r="X383" s="227">
        <v>2578542.61</v>
      </c>
      <c r="Y383" s="220"/>
    </row>
    <row r="384" spans="2:25" ht="40.5" hidden="1">
      <c r="B384" s="219" t="s">
        <v>1973</v>
      </c>
      <c r="C384" s="220" t="s">
        <v>1032</v>
      </c>
      <c r="D384" s="220" t="s">
        <v>83</v>
      </c>
      <c r="E384" s="220" t="s">
        <v>385</v>
      </c>
      <c r="F384" s="220" t="s">
        <v>224</v>
      </c>
      <c r="G384" s="220" t="s">
        <v>1033</v>
      </c>
      <c r="H384" s="220"/>
      <c r="I384" s="220" t="s">
        <v>226</v>
      </c>
      <c r="J384" s="220" t="s">
        <v>227</v>
      </c>
      <c r="K384" s="221">
        <v>5654.1</v>
      </c>
      <c r="L384" s="221">
        <v>0</v>
      </c>
      <c r="M384" s="221">
        <v>9.66</v>
      </c>
      <c r="N384" s="222">
        <v>163865.42000000001</v>
      </c>
      <c r="O384" s="223">
        <v>164273.74</v>
      </c>
      <c r="P384" s="221">
        <v>4513.7400000000198</v>
      </c>
      <c r="Q384" s="222">
        <v>4922.0600000000004</v>
      </c>
      <c r="R384" s="222">
        <v>0</v>
      </c>
      <c r="S384" s="224">
        <v>2546.64</v>
      </c>
      <c r="T384" s="221">
        <v>0</v>
      </c>
      <c r="U384" s="221">
        <v>0</v>
      </c>
      <c r="V384" s="226">
        <v>0</v>
      </c>
      <c r="W384" s="224">
        <v>0</v>
      </c>
      <c r="X384" s="227">
        <v>2162825.8999999994</v>
      </c>
      <c r="Y384" s="220"/>
    </row>
    <row r="385" spans="2:25" ht="40.5" hidden="1">
      <c r="B385" s="219" t="s">
        <v>1973</v>
      </c>
      <c r="C385" s="220" t="s">
        <v>1034</v>
      </c>
      <c r="D385" s="220" t="s">
        <v>33</v>
      </c>
      <c r="E385" s="220" t="s">
        <v>666</v>
      </c>
      <c r="F385" s="220" t="s">
        <v>667</v>
      </c>
      <c r="G385" s="220" t="s">
        <v>125</v>
      </c>
      <c r="H385" s="220"/>
      <c r="I385" s="220" t="s">
        <v>195</v>
      </c>
      <c r="J385" s="220" t="s">
        <v>51</v>
      </c>
      <c r="K385" s="221">
        <v>2554.6</v>
      </c>
      <c r="L385" s="221">
        <v>0</v>
      </c>
      <c r="M385" s="221">
        <v>9.66</v>
      </c>
      <c r="N385" s="222">
        <v>74032.259999999995</v>
      </c>
      <c r="O385" s="223">
        <v>70706.91</v>
      </c>
      <c r="P385" s="221">
        <v>5194.8199999999952</v>
      </c>
      <c r="Q385" s="222">
        <v>7145.27</v>
      </c>
      <c r="R385" s="222">
        <v>5275.8</v>
      </c>
      <c r="S385" s="224">
        <v>2525.6999999999998</v>
      </c>
      <c r="T385" s="221">
        <v>0</v>
      </c>
      <c r="U385" s="221">
        <v>0</v>
      </c>
      <c r="V385" s="226">
        <v>0</v>
      </c>
      <c r="W385" s="224">
        <v>0</v>
      </c>
      <c r="X385" s="227">
        <v>2070824.57</v>
      </c>
      <c r="Y385" s="241"/>
    </row>
    <row r="386" spans="2:25" ht="40.5" hidden="1">
      <c r="B386" s="219" t="s">
        <v>1973</v>
      </c>
      <c r="C386" s="220" t="s">
        <v>1035</v>
      </c>
      <c r="D386" s="220" t="s">
        <v>83</v>
      </c>
      <c r="E386" s="220" t="s">
        <v>313</v>
      </c>
      <c r="F386" s="220" t="s">
        <v>314</v>
      </c>
      <c r="G386" s="220" t="s">
        <v>1036</v>
      </c>
      <c r="H386" s="220"/>
      <c r="I386" s="220" t="s">
        <v>226</v>
      </c>
      <c r="J386" s="220" t="s">
        <v>227</v>
      </c>
      <c r="K386" s="221">
        <v>5670.1</v>
      </c>
      <c r="L386" s="221">
        <v>0</v>
      </c>
      <c r="M386" s="221">
        <v>9.66</v>
      </c>
      <c r="N386" s="222">
        <v>164367.78</v>
      </c>
      <c r="O386" s="223">
        <v>155913.76</v>
      </c>
      <c r="P386" s="221">
        <v>19358.489999999991</v>
      </c>
      <c r="Q386" s="222">
        <v>10904.47</v>
      </c>
      <c r="R386" s="222">
        <v>0</v>
      </c>
      <c r="S386" s="224">
        <v>3082.48</v>
      </c>
      <c r="T386" s="221">
        <v>0</v>
      </c>
      <c r="U386" s="221">
        <v>0</v>
      </c>
      <c r="V386" s="226">
        <v>0</v>
      </c>
      <c r="W386" s="224">
        <v>0</v>
      </c>
      <c r="X386" s="227">
        <v>2584055.9200000004</v>
      </c>
      <c r="Y386" s="220"/>
    </row>
    <row r="387" spans="2:25" ht="60.75" hidden="1">
      <c r="B387" s="219" t="s">
        <v>1973</v>
      </c>
      <c r="C387" s="220" t="s">
        <v>1037</v>
      </c>
      <c r="D387" s="220" t="s">
        <v>83</v>
      </c>
      <c r="E387" s="220" t="s">
        <v>183</v>
      </c>
      <c r="F387" s="220" t="s">
        <v>184</v>
      </c>
      <c r="G387" s="220" t="s">
        <v>1038</v>
      </c>
      <c r="H387" s="220"/>
      <c r="I387" s="220" t="s">
        <v>180</v>
      </c>
      <c r="J387" s="220" t="s">
        <v>181</v>
      </c>
      <c r="K387" s="221">
        <v>5568</v>
      </c>
      <c r="L387" s="221">
        <v>128.80000000000001</v>
      </c>
      <c r="M387" s="221">
        <v>9.66</v>
      </c>
      <c r="N387" s="222">
        <v>165093.39000000001</v>
      </c>
      <c r="O387" s="223">
        <v>165341.32999999999</v>
      </c>
      <c r="P387" s="221">
        <v>2793.8800000000338</v>
      </c>
      <c r="Q387" s="222">
        <v>3041.82</v>
      </c>
      <c r="R387" s="222">
        <v>0</v>
      </c>
      <c r="S387" s="224">
        <v>3674.54</v>
      </c>
      <c r="T387" s="221">
        <v>0</v>
      </c>
      <c r="U387" s="221">
        <v>0</v>
      </c>
      <c r="V387" s="226">
        <v>0</v>
      </c>
      <c r="W387" s="224">
        <v>0</v>
      </c>
      <c r="X387" s="227">
        <v>3065038.9699999997</v>
      </c>
      <c r="Y387" s="220"/>
    </row>
    <row r="388" spans="2:25" ht="60.75" hidden="1">
      <c r="B388" s="219" t="s">
        <v>1973</v>
      </c>
      <c r="C388" s="220" t="s">
        <v>1039</v>
      </c>
      <c r="D388" s="220" t="s">
        <v>83</v>
      </c>
      <c r="E388" s="220" t="s">
        <v>385</v>
      </c>
      <c r="F388" s="220" t="s">
        <v>224</v>
      </c>
      <c r="G388" s="220" t="s">
        <v>1040</v>
      </c>
      <c r="H388" s="220"/>
      <c r="I388" s="220" t="s">
        <v>180</v>
      </c>
      <c r="J388" s="220" t="s">
        <v>181</v>
      </c>
      <c r="K388" s="221">
        <v>5715.9</v>
      </c>
      <c r="L388" s="221">
        <v>0</v>
      </c>
      <c r="M388" s="221">
        <v>9.66</v>
      </c>
      <c r="N388" s="222">
        <v>165646.76999999999</v>
      </c>
      <c r="O388" s="223">
        <v>184947.14</v>
      </c>
      <c r="P388" s="221">
        <v>-5945.4100000000326</v>
      </c>
      <c r="Q388" s="222">
        <v>13354.96</v>
      </c>
      <c r="R388" s="222">
        <v>0</v>
      </c>
      <c r="S388" s="224">
        <v>0</v>
      </c>
      <c r="T388" s="221">
        <v>0</v>
      </c>
      <c r="U388" s="221">
        <v>0</v>
      </c>
      <c r="V388" s="226">
        <v>0</v>
      </c>
      <c r="W388" s="224">
        <v>0</v>
      </c>
      <c r="X388" s="227">
        <v>942939.18</v>
      </c>
      <c r="Y388" s="220"/>
    </row>
    <row r="389" spans="2:25" ht="40.5" hidden="1">
      <c r="B389" s="219" t="s">
        <v>1973</v>
      </c>
      <c r="C389" s="220" t="s">
        <v>1041</v>
      </c>
      <c r="D389" s="220" t="s">
        <v>83</v>
      </c>
      <c r="E389" s="220" t="s">
        <v>313</v>
      </c>
      <c r="F389" s="220" t="s">
        <v>314</v>
      </c>
      <c r="G389" s="220" t="s">
        <v>335</v>
      </c>
      <c r="H389" s="220"/>
      <c r="I389" s="220" t="s">
        <v>226</v>
      </c>
      <c r="J389" s="220" t="s">
        <v>227</v>
      </c>
      <c r="K389" s="221">
        <v>5748.4</v>
      </c>
      <c r="L389" s="221">
        <v>0</v>
      </c>
      <c r="M389" s="221">
        <v>9.66</v>
      </c>
      <c r="N389" s="222">
        <v>166588.68</v>
      </c>
      <c r="O389" s="223">
        <v>178703.3</v>
      </c>
      <c r="P389" s="221">
        <v>-212.76999999998952</v>
      </c>
      <c r="Q389" s="222">
        <v>11901.85</v>
      </c>
      <c r="R389" s="222">
        <v>0</v>
      </c>
      <c r="S389" s="224">
        <v>2945.53</v>
      </c>
      <c r="T389" s="221">
        <v>0</v>
      </c>
      <c r="U389" s="221">
        <v>0</v>
      </c>
      <c r="V389" s="226">
        <v>0</v>
      </c>
      <c r="W389" s="224">
        <v>0</v>
      </c>
      <c r="X389" s="227">
        <v>2502164.31</v>
      </c>
      <c r="Y389" s="220"/>
    </row>
    <row r="390" spans="2:25" ht="81" hidden="1">
      <c r="B390" s="219" t="s">
        <v>1973</v>
      </c>
      <c r="C390" s="220" t="s">
        <v>1042</v>
      </c>
      <c r="D390" s="220" t="s">
        <v>33</v>
      </c>
      <c r="E390" s="220" t="s">
        <v>814</v>
      </c>
      <c r="F390" s="220" t="s">
        <v>815</v>
      </c>
      <c r="G390" s="220" t="s">
        <v>1043</v>
      </c>
      <c r="H390" s="220"/>
      <c r="I390" s="220" t="s">
        <v>325</v>
      </c>
      <c r="J390" s="220" t="s">
        <v>326</v>
      </c>
      <c r="K390" s="221">
        <v>5764.9</v>
      </c>
      <c r="L390" s="221">
        <v>0</v>
      </c>
      <c r="M390" s="221">
        <v>9.66</v>
      </c>
      <c r="N390" s="222">
        <v>167066.88</v>
      </c>
      <c r="O390" s="223">
        <v>141313.93</v>
      </c>
      <c r="P390" s="221">
        <v>22570.120000000017</v>
      </c>
      <c r="Q390" s="222">
        <v>2746.57</v>
      </c>
      <c r="R390" s="222">
        <v>5929.4</v>
      </c>
      <c r="S390" s="224">
        <v>0</v>
      </c>
      <c r="T390" s="221">
        <v>0</v>
      </c>
      <c r="U390" s="221">
        <v>0</v>
      </c>
      <c r="V390" s="226">
        <v>1527000</v>
      </c>
      <c r="W390" s="224">
        <v>8251.9500000000007</v>
      </c>
      <c r="X390" s="227">
        <v>3888697.7999999989</v>
      </c>
      <c r="Y390" s="220"/>
    </row>
    <row r="391" spans="2:25" ht="40.5" hidden="1">
      <c r="B391" s="219" t="s">
        <v>1973</v>
      </c>
      <c r="C391" s="220" t="s">
        <v>1044</v>
      </c>
      <c r="D391" s="220" t="s">
        <v>33</v>
      </c>
      <c r="E391" s="220" t="s">
        <v>84</v>
      </c>
      <c r="F391" s="220" t="s">
        <v>633</v>
      </c>
      <c r="G391" s="220" t="s">
        <v>465</v>
      </c>
      <c r="H391" s="220"/>
      <c r="I391" s="220" t="s">
        <v>195</v>
      </c>
      <c r="J391" s="220" t="s">
        <v>51</v>
      </c>
      <c r="K391" s="221">
        <v>2587.1999999999998</v>
      </c>
      <c r="L391" s="221">
        <v>0</v>
      </c>
      <c r="M391" s="221">
        <v>9.66</v>
      </c>
      <c r="N391" s="222">
        <v>74977.08</v>
      </c>
      <c r="O391" s="223">
        <v>72324.39</v>
      </c>
      <c r="P391" s="221">
        <v>10635.389999999996</v>
      </c>
      <c r="Q391" s="222">
        <v>8329.15</v>
      </c>
      <c r="R391" s="222">
        <v>346.45</v>
      </c>
      <c r="S391" s="224">
        <v>0</v>
      </c>
      <c r="T391" s="221">
        <v>0</v>
      </c>
      <c r="U391" s="221">
        <v>0</v>
      </c>
      <c r="V391" s="226">
        <v>0</v>
      </c>
      <c r="W391" s="224">
        <v>0</v>
      </c>
      <c r="X391" s="227">
        <v>958192.72999999986</v>
      </c>
      <c r="Y391" s="220"/>
    </row>
    <row r="392" spans="2:25" ht="60.75" hidden="1">
      <c r="B392" s="219" t="s">
        <v>1973</v>
      </c>
      <c r="C392" s="220" t="s">
        <v>1045</v>
      </c>
      <c r="D392" s="220" t="s">
        <v>33</v>
      </c>
      <c r="E392" s="220" t="s">
        <v>362</v>
      </c>
      <c r="F392" s="220" t="s">
        <v>363</v>
      </c>
      <c r="G392" s="220" t="s">
        <v>446</v>
      </c>
      <c r="H392" s="220"/>
      <c r="I392" s="242" t="s">
        <v>349</v>
      </c>
      <c r="J392" s="242" t="s">
        <v>350</v>
      </c>
      <c r="K392" s="221">
        <v>5140.3999999999996</v>
      </c>
      <c r="L392" s="221">
        <v>638.5</v>
      </c>
      <c r="M392" s="221">
        <v>9.66</v>
      </c>
      <c r="N392" s="222">
        <v>167472.6</v>
      </c>
      <c r="O392" s="223">
        <v>189079.36</v>
      </c>
      <c r="P392" s="221">
        <v>-15157.259999999967</v>
      </c>
      <c r="Q392" s="222">
        <v>7104.67</v>
      </c>
      <c r="R392" s="222">
        <v>655.16999999999996</v>
      </c>
      <c r="S392" s="224">
        <v>6246.47</v>
      </c>
      <c r="T392" s="221">
        <v>0</v>
      </c>
      <c r="U392" s="221">
        <v>0</v>
      </c>
      <c r="V392" s="226">
        <v>0</v>
      </c>
      <c r="W392" s="224">
        <v>0</v>
      </c>
      <c r="X392" s="227">
        <v>5116049.8499999996</v>
      </c>
      <c r="Y392" s="220"/>
    </row>
    <row r="393" spans="2:25" ht="81" hidden="1">
      <c r="B393" s="219" t="s">
        <v>1973</v>
      </c>
      <c r="C393" s="220" t="s">
        <v>1046</v>
      </c>
      <c r="D393" s="220" t="s">
        <v>33</v>
      </c>
      <c r="E393" s="220" t="s">
        <v>1047</v>
      </c>
      <c r="F393" s="220" t="s">
        <v>1048</v>
      </c>
      <c r="G393" s="220" t="s">
        <v>75</v>
      </c>
      <c r="H393" s="220"/>
      <c r="I393" s="220" t="s">
        <v>1818</v>
      </c>
      <c r="J393" s="220" t="s">
        <v>1819</v>
      </c>
      <c r="K393" s="221">
        <v>5152.5</v>
      </c>
      <c r="L393" s="221">
        <v>412.9</v>
      </c>
      <c r="M393" s="221">
        <v>10.039999999999999</v>
      </c>
      <c r="N393" s="222">
        <v>167629.85999999999</v>
      </c>
      <c r="O393" s="223">
        <v>226645.32</v>
      </c>
      <c r="P393" s="221">
        <v>-57121.410000000011</v>
      </c>
      <c r="Q393" s="222">
        <v>2814.92</v>
      </c>
      <c r="R393" s="222">
        <v>920.87</v>
      </c>
      <c r="S393" s="224">
        <v>6435.19</v>
      </c>
      <c r="T393" s="221">
        <v>0</v>
      </c>
      <c r="U393" s="221">
        <v>0</v>
      </c>
      <c r="V393" s="226">
        <v>0</v>
      </c>
      <c r="W393" s="224">
        <v>0</v>
      </c>
      <c r="X393" s="227">
        <v>5280464.3600000003</v>
      </c>
      <c r="Y393" s="220"/>
    </row>
    <row r="394" spans="2:25" ht="60.75" hidden="1">
      <c r="B394" s="219" t="s">
        <v>1973</v>
      </c>
      <c r="C394" s="220" t="s">
        <v>1049</v>
      </c>
      <c r="D394" s="220" t="s">
        <v>33</v>
      </c>
      <c r="E394" s="220" t="s">
        <v>1050</v>
      </c>
      <c r="F394" s="220" t="s">
        <v>1051</v>
      </c>
      <c r="G394" s="220" t="s">
        <v>1052</v>
      </c>
      <c r="H394" s="220"/>
      <c r="I394" s="220" t="s">
        <v>1053</v>
      </c>
      <c r="J394" s="220">
        <v>2460122499</v>
      </c>
      <c r="K394" s="221">
        <v>5472.8</v>
      </c>
      <c r="L394" s="221">
        <v>312.89999999999998</v>
      </c>
      <c r="M394" s="221">
        <v>9.66</v>
      </c>
      <c r="N394" s="222">
        <v>167669.6</v>
      </c>
      <c r="O394" s="223">
        <v>204639.56</v>
      </c>
      <c r="P394" s="221">
        <v>-35275.339999999997</v>
      </c>
      <c r="Q394" s="222">
        <v>1695.62</v>
      </c>
      <c r="R394" s="222">
        <v>1</v>
      </c>
      <c r="S394" s="224">
        <v>6191.51</v>
      </c>
      <c r="T394" s="221">
        <v>0</v>
      </c>
      <c r="U394" s="221">
        <v>0</v>
      </c>
      <c r="V394" s="226">
        <v>0</v>
      </c>
      <c r="W394" s="224">
        <v>0</v>
      </c>
      <c r="X394" s="227">
        <v>5098910.7700000014</v>
      </c>
      <c r="Y394" s="220"/>
    </row>
    <row r="395" spans="2:25" ht="40.5" hidden="1">
      <c r="B395" s="219" t="s">
        <v>1973</v>
      </c>
      <c r="C395" s="220" t="s">
        <v>1055</v>
      </c>
      <c r="D395" s="220" t="s">
        <v>83</v>
      </c>
      <c r="E395" s="220" t="s">
        <v>313</v>
      </c>
      <c r="F395" s="220" t="s">
        <v>314</v>
      </c>
      <c r="G395" s="220" t="s">
        <v>246</v>
      </c>
      <c r="H395" s="220"/>
      <c r="I395" s="220" t="s">
        <v>226</v>
      </c>
      <c r="J395" s="220" t="s">
        <v>227</v>
      </c>
      <c r="K395" s="221">
        <v>5586</v>
      </c>
      <c r="L395" s="221">
        <v>218.6</v>
      </c>
      <c r="M395" s="221">
        <v>9.66</v>
      </c>
      <c r="N395" s="222">
        <v>168263.64</v>
      </c>
      <c r="O395" s="223">
        <v>169924.13</v>
      </c>
      <c r="P395" s="221">
        <v>9773.5100000000093</v>
      </c>
      <c r="Q395" s="222">
        <v>11434</v>
      </c>
      <c r="R395" s="222">
        <v>0</v>
      </c>
      <c r="S395" s="224">
        <v>1908.85</v>
      </c>
      <c r="T395" s="221">
        <v>0</v>
      </c>
      <c r="U395" s="221">
        <v>0</v>
      </c>
      <c r="V395" s="226">
        <v>0</v>
      </c>
      <c r="W395" s="224">
        <v>0</v>
      </c>
      <c r="X395" s="227">
        <v>1662736.8099999998</v>
      </c>
      <c r="Y395" s="220"/>
    </row>
    <row r="396" spans="2:25" ht="81" hidden="1">
      <c r="B396" s="219" t="s">
        <v>1973</v>
      </c>
      <c r="C396" s="220" t="s">
        <v>1883</v>
      </c>
      <c r="D396" s="220" t="s">
        <v>33</v>
      </c>
      <c r="E396" s="220" t="s">
        <v>318</v>
      </c>
      <c r="F396" s="220" t="s">
        <v>319</v>
      </c>
      <c r="G396" s="220" t="s">
        <v>105</v>
      </c>
      <c r="H396" s="220"/>
      <c r="I396" s="220" t="s">
        <v>238</v>
      </c>
      <c r="J396" s="220" t="s">
        <v>239</v>
      </c>
      <c r="K396" s="221">
        <v>2450.1</v>
      </c>
      <c r="L396" s="221">
        <v>0</v>
      </c>
      <c r="M396" s="221">
        <v>9.66</v>
      </c>
      <c r="N396" s="222">
        <v>517919.42</v>
      </c>
      <c r="O396" s="223">
        <v>131774.10999999999</v>
      </c>
      <c r="P396" s="221">
        <v>434330.94</v>
      </c>
      <c r="Q396" s="222">
        <v>50328.800000000003</v>
      </c>
      <c r="R396" s="222">
        <v>2143.17</v>
      </c>
      <c r="S396" s="224">
        <v>15178.8</v>
      </c>
      <c r="T396" s="221">
        <v>0</v>
      </c>
      <c r="U396" s="221">
        <v>0</v>
      </c>
      <c r="V396" s="226">
        <v>0</v>
      </c>
      <c r="W396" s="224">
        <v>0</v>
      </c>
      <c r="X396" s="227">
        <v>2178002.09</v>
      </c>
      <c r="Y396" s="220" t="s">
        <v>1995</v>
      </c>
    </row>
    <row r="397" spans="2:25" ht="40.5" hidden="1">
      <c r="B397" s="219" t="s">
        <v>1973</v>
      </c>
      <c r="C397" s="220" t="s">
        <v>1056</v>
      </c>
      <c r="D397" s="220" t="s">
        <v>33</v>
      </c>
      <c r="E397" s="220" t="s">
        <v>377</v>
      </c>
      <c r="F397" s="220" t="s">
        <v>378</v>
      </c>
      <c r="G397" s="220" t="s">
        <v>1057</v>
      </c>
      <c r="H397" s="220"/>
      <c r="I397" s="220" t="s">
        <v>380</v>
      </c>
      <c r="J397" s="220" t="s">
        <v>866</v>
      </c>
      <c r="K397" s="221">
        <v>5796.6</v>
      </c>
      <c r="L397" s="221">
        <v>216.8</v>
      </c>
      <c r="M397" s="221">
        <v>9.66</v>
      </c>
      <c r="N397" s="222">
        <v>169092.51</v>
      </c>
      <c r="O397" s="223">
        <v>153061.27000000002</v>
      </c>
      <c r="P397" s="221">
        <v>16031.239999999991</v>
      </c>
      <c r="Q397" s="222">
        <v>0</v>
      </c>
      <c r="R397" s="222">
        <v>0</v>
      </c>
      <c r="S397" s="224">
        <v>6914.49</v>
      </c>
      <c r="T397" s="221">
        <v>0</v>
      </c>
      <c r="U397" s="221">
        <v>0</v>
      </c>
      <c r="V397" s="226">
        <v>1934856.06</v>
      </c>
      <c r="W397" s="224">
        <v>0</v>
      </c>
      <c r="X397" s="227">
        <v>324559.32999999961</v>
      </c>
      <c r="Y397" s="220"/>
    </row>
    <row r="398" spans="2:25" ht="40.5" hidden="1">
      <c r="B398" s="219" t="s">
        <v>1973</v>
      </c>
      <c r="C398" s="220" t="s">
        <v>1058</v>
      </c>
      <c r="D398" s="220" t="s">
        <v>33</v>
      </c>
      <c r="E398" s="220" t="s">
        <v>471</v>
      </c>
      <c r="F398" s="220" t="s">
        <v>472</v>
      </c>
      <c r="G398" s="220" t="s">
        <v>1059</v>
      </c>
      <c r="H398" s="220"/>
      <c r="I398" s="220" t="s">
        <v>1060</v>
      </c>
      <c r="J398" s="220" t="s">
        <v>1061</v>
      </c>
      <c r="K398" s="221">
        <v>5376</v>
      </c>
      <c r="L398" s="221">
        <v>265</v>
      </c>
      <c r="M398" s="221">
        <v>10.039999999999999</v>
      </c>
      <c r="N398" s="222">
        <v>169889</v>
      </c>
      <c r="O398" s="223">
        <v>189452.01</v>
      </c>
      <c r="P398" s="221">
        <v>-18730.010000000009</v>
      </c>
      <c r="Q398" s="222">
        <v>3423</v>
      </c>
      <c r="R398" s="222">
        <v>2590</v>
      </c>
      <c r="S398" s="224">
        <v>5916.42</v>
      </c>
      <c r="T398" s="221">
        <v>0</v>
      </c>
      <c r="U398" s="221">
        <v>0</v>
      </c>
      <c r="V398" s="226">
        <v>0</v>
      </c>
      <c r="W398" s="224">
        <v>0</v>
      </c>
      <c r="X398" s="227">
        <v>4871486.3599999994</v>
      </c>
      <c r="Y398" s="220"/>
    </row>
    <row r="399" spans="2:25" ht="40.5" hidden="1">
      <c r="B399" s="219" t="s">
        <v>1973</v>
      </c>
      <c r="C399" s="220" t="s">
        <v>1062</v>
      </c>
      <c r="D399" s="220" t="s">
        <v>33</v>
      </c>
      <c r="E399" s="220" t="s">
        <v>780</v>
      </c>
      <c r="F399" s="220" t="s">
        <v>781</v>
      </c>
      <c r="G399" s="220" t="s">
        <v>1063</v>
      </c>
      <c r="H399" s="220"/>
      <c r="I399" s="220" t="s">
        <v>783</v>
      </c>
      <c r="J399" s="220" t="s">
        <v>51</v>
      </c>
      <c r="K399" s="221">
        <v>2462.8000000000002</v>
      </c>
      <c r="L399" s="221">
        <v>161.30000000000001</v>
      </c>
      <c r="M399" s="221">
        <v>9.66</v>
      </c>
      <c r="N399" s="222">
        <v>76046.399999999994</v>
      </c>
      <c r="O399" s="223">
        <v>66394.009999999995</v>
      </c>
      <c r="P399" s="221">
        <v>13976.319999999998</v>
      </c>
      <c r="Q399" s="222">
        <v>5095.3100000000004</v>
      </c>
      <c r="R399" s="222">
        <v>771.38</v>
      </c>
      <c r="S399" s="224">
        <v>2717.13</v>
      </c>
      <c r="T399" s="221">
        <v>0</v>
      </c>
      <c r="U399" s="221">
        <v>0</v>
      </c>
      <c r="V399" s="226">
        <v>0</v>
      </c>
      <c r="W399" s="224">
        <v>0</v>
      </c>
      <c r="X399" s="227">
        <v>2218534.81</v>
      </c>
      <c r="Y399" s="220"/>
    </row>
    <row r="400" spans="2:25" ht="40.5" hidden="1">
      <c r="B400" s="219" t="s">
        <v>1973</v>
      </c>
      <c r="C400" s="220" t="s">
        <v>1064</v>
      </c>
      <c r="D400" s="220" t="s">
        <v>33</v>
      </c>
      <c r="E400" s="220" t="s">
        <v>395</v>
      </c>
      <c r="F400" s="220" t="s">
        <v>396</v>
      </c>
      <c r="G400" s="220" t="s">
        <v>1065</v>
      </c>
      <c r="H400" s="220"/>
      <c r="I400" s="220" t="s">
        <v>195</v>
      </c>
      <c r="J400" s="220" t="s">
        <v>51</v>
      </c>
      <c r="K400" s="221">
        <v>2726.1</v>
      </c>
      <c r="L400" s="221">
        <v>0</v>
      </c>
      <c r="M400" s="221">
        <v>9.66</v>
      </c>
      <c r="N400" s="222">
        <v>79002.27</v>
      </c>
      <c r="O400" s="223">
        <v>73073.78</v>
      </c>
      <c r="P400" s="221">
        <v>16540.900000000009</v>
      </c>
      <c r="Q400" s="239">
        <v>10703.02</v>
      </c>
      <c r="R400" s="222">
        <v>90.61</v>
      </c>
      <c r="S400" s="224">
        <v>2627.39</v>
      </c>
      <c r="T400" s="221">
        <v>0</v>
      </c>
      <c r="U400" s="221">
        <v>0</v>
      </c>
      <c r="V400" s="226">
        <v>0</v>
      </c>
      <c r="W400" s="224">
        <v>0</v>
      </c>
      <c r="X400" s="227">
        <v>2155091.5</v>
      </c>
      <c r="Y400" s="220"/>
    </row>
    <row r="401" spans="2:28" ht="60.75" hidden="1">
      <c r="B401" s="219" t="s">
        <v>1973</v>
      </c>
      <c r="C401" s="220" t="s">
        <v>1066</v>
      </c>
      <c r="D401" s="220" t="s">
        <v>860</v>
      </c>
      <c r="E401" s="220" t="s">
        <v>861</v>
      </c>
      <c r="F401" s="220" t="s">
        <v>862</v>
      </c>
      <c r="G401" s="220" t="s">
        <v>383</v>
      </c>
      <c r="H401" s="220"/>
      <c r="I401" s="220" t="s">
        <v>863</v>
      </c>
      <c r="J401" s="220" t="s">
        <v>864</v>
      </c>
      <c r="K401" s="221">
        <v>5682.9</v>
      </c>
      <c r="L401" s="221">
        <v>0</v>
      </c>
      <c r="M401" s="221">
        <v>10.039999999999999</v>
      </c>
      <c r="N401" s="222">
        <v>171168.95</v>
      </c>
      <c r="O401" s="223">
        <v>180093.66</v>
      </c>
      <c r="P401" s="221">
        <v>-8740.7999999999902</v>
      </c>
      <c r="Q401" s="222">
        <v>1072.97</v>
      </c>
      <c r="R401" s="222">
        <v>889.06</v>
      </c>
      <c r="S401" s="224">
        <v>5698.1</v>
      </c>
      <c r="T401" s="221">
        <v>0</v>
      </c>
      <c r="U401" s="221">
        <v>0</v>
      </c>
      <c r="V401" s="226">
        <v>1645841</v>
      </c>
      <c r="W401" s="224">
        <v>0</v>
      </c>
      <c r="X401" s="227">
        <v>3421436.5299999993</v>
      </c>
      <c r="Y401" s="220"/>
    </row>
    <row r="402" spans="2:28" ht="60.75" hidden="1">
      <c r="B402" s="219" t="s">
        <v>1973</v>
      </c>
      <c r="C402" s="220" t="s">
        <v>1067</v>
      </c>
      <c r="D402" s="220" t="s">
        <v>33</v>
      </c>
      <c r="E402" s="220" t="s">
        <v>342</v>
      </c>
      <c r="F402" s="220" t="s">
        <v>343</v>
      </c>
      <c r="G402" s="220" t="s">
        <v>658</v>
      </c>
      <c r="H402" s="220"/>
      <c r="I402" s="220" t="s">
        <v>195</v>
      </c>
      <c r="J402" s="220" t="s">
        <v>51</v>
      </c>
      <c r="K402" s="221">
        <v>3049.6</v>
      </c>
      <c r="L402" s="221">
        <v>130</v>
      </c>
      <c r="M402" s="221">
        <v>9.66</v>
      </c>
      <c r="N402" s="222">
        <v>92144.85</v>
      </c>
      <c r="O402" s="223">
        <v>86500.87</v>
      </c>
      <c r="P402" s="221">
        <v>9564.1500000000124</v>
      </c>
      <c r="Q402" s="222">
        <v>4019.97</v>
      </c>
      <c r="R402" s="222">
        <v>99.8</v>
      </c>
      <c r="S402" s="224">
        <v>0</v>
      </c>
      <c r="T402" s="221">
        <v>0</v>
      </c>
      <c r="U402" s="221">
        <v>0</v>
      </c>
      <c r="V402" s="226">
        <v>0</v>
      </c>
      <c r="W402" s="224">
        <v>0</v>
      </c>
      <c r="X402" s="227">
        <v>351060.56999999919</v>
      </c>
      <c r="Y402" s="220"/>
    </row>
    <row r="403" spans="2:28" ht="40.5" hidden="1">
      <c r="B403" s="219" t="s">
        <v>1973</v>
      </c>
      <c r="C403" s="220" t="s">
        <v>1068</v>
      </c>
      <c r="D403" s="220" t="s">
        <v>33</v>
      </c>
      <c r="E403" s="220" t="s">
        <v>613</v>
      </c>
      <c r="F403" s="220" t="s">
        <v>614</v>
      </c>
      <c r="G403" s="220" t="s">
        <v>1069</v>
      </c>
      <c r="H403" s="220"/>
      <c r="I403" s="242" t="s">
        <v>433</v>
      </c>
      <c r="J403" s="242" t="s">
        <v>434</v>
      </c>
      <c r="K403" s="243">
        <v>5723.4</v>
      </c>
      <c r="L403" s="243">
        <v>0</v>
      </c>
      <c r="M403" s="243" t="s">
        <v>1820</v>
      </c>
      <c r="N403" s="239">
        <v>172388.73</v>
      </c>
      <c r="O403" s="223">
        <v>172310.08</v>
      </c>
      <c r="P403" s="221">
        <v>1015.180000000028</v>
      </c>
      <c r="Q403" s="239">
        <v>2370.38</v>
      </c>
      <c r="R403" s="222">
        <v>1433.85</v>
      </c>
      <c r="S403" s="224">
        <v>0</v>
      </c>
      <c r="T403" s="221">
        <v>0</v>
      </c>
      <c r="U403" s="221">
        <v>0</v>
      </c>
      <c r="V403" s="226">
        <v>0</v>
      </c>
      <c r="W403" s="224">
        <v>0</v>
      </c>
      <c r="X403" s="227">
        <v>950987.2899999998</v>
      </c>
      <c r="Y403" s="220"/>
    </row>
    <row r="404" spans="2:28" ht="40.5" hidden="1">
      <c r="B404" s="219" t="s">
        <v>1973</v>
      </c>
      <c r="C404" s="220" t="s">
        <v>1070</v>
      </c>
      <c r="D404" s="220" t="s">
        <v>33</v>
      </c>
      <c r="E404" s="220" t="s">
        <v>365</v>
      </c>
      <c r="F404" s="220" t="s">
        <v>366</v>
      </c>
      <c r="G404" s="220" t="s">
        <v>339</v>
      </c>
      <c r="H404" s="220"/>
      <c r="I404" s="220" t="s">
        <v>195</v>
      </c>
      <c r="J404" s="220" t="s">
        <v>51</v>
      </c>
      <c r="K404" s="221">
        <v>3206.6</v>
      </c>
      <c r="L404" s="221">
        <v>0</v>
      </c>
      <c r="M404" s="221">
        <v>9.66</v>
      </c>
      <c r="N404" s="222">
        <v>92927.31</v>
      </c>
      <c r="O404" s="223">
        <v>132527.33000000002</v>
      </c>
      <c r="P404" s="221">
        <v>-48864.690000000017</v>
      </c>
      <c r="Q404" s="222">
        <v>12405.42</v>
      </c>
      <c r="R404" s="222">
        <v>21670.09</v>
      </c>
      <c r="S404" s="224">
        <v>3178.15</v>
      </c>
      <c r="T404" s="221">
        <v>0</v>
      </c>
      <c r="U404" s="221">
        <v>0</v>
      </c>
      <c r="V404" s="226">
        <v>0</v>
      </c>
      <c r="W404" s="224">
        <v>0</v>
      </c>
      <c r="X404" s="227">
        <v>2647727.6</v>
      </c>
      <c r="Y404" s="220"/>
    </row>
    <row r="405" spans="2:28" ht="81" hidden="1">
      <c r="B405" s="219" t="s">
        <v>1973</v>
      </c>
      <c r="C405" s="220" t="s">
        <v>1071</v>
      </c>
      <c r="D405" s="220" t="s">
        <v>33</v>
      </c>
      <c r="E405" s="220" t="s">
        <v>1072</v>
      </c>
      <c r="F405" s="220" t="s">
        <v>1073</v>
      </c>
      <c r="G405" s="220" t="s">
        <v>1074</v>
      </c>
      <c r="H405" s="220"/>
      <c r="I405" s="220" t="s">
        <v>174</v>
      </c>
      <c r="J405" s="220" t="s">
        <v>175</v>
      </c>
      <c r="K405" s="221">
        <v>4044.2</v>
      </c>
      <c r="L405" s="221">
        <v>1729.4</v>
      </c>
      <c r="M405" s="221">
        <v>10.039999999999999</v>
      </c>
      <c r="N405" s="222">
        <v>173900.85</v>
      </c>
      <c r="O405" s="223">
        <v>120558.2</v>
      </c>
      <c r="P405" s="221">
        <v>53342.650000000009</v>
      </c>
      <c r="Q405" s="222">
        <v>0</v>
      </c>
      <c r="R405" s="222">
        <v>0</v>
      </c>
      <c r="S405" s="224">
        <v>1396.47</v>
      </c>
      <c r="T405" s="221">
        <v>0</v>
      </c>
      <c r="U405" s="221">
        <v>0</v>
      </c>
      <c r="V405" s="226">
        <v>0</v>
      </c>
      <c r="W405" s="224">
        <v>0</v>
      </c>
      <c r="X405" s="227">
        <v>1209209.17</v>
      </c>
      <c r="Y405" s="220"/>
    </row>
    <row r="406" spans="2:28" ht="40.5" hidden="1">
      <c r="B406" s="219" t="s">
        <v>1973</v>
      </c>
      <c r="C406" s="220" t="s">
        <v>1075</v>
      </c>
      <c r="D406" s="220" t="s">
        <v>83</v>
      </c>
      <c r="E406" s="220" t="s">
        <v>1076</v>
      </c>
      <c r="F406" s="220" t="s">
        <v>1077</v>
      </c>
      <c r="G406" s="220" t="s">
        <v>1078</v>
      </c>
      <c r="H406" s="220"/>
      <c r="I406" s="242" t="s">
        <v>116</v>
      </c>
      <c r="J406" s="220" t="s">
        <v>117</v>
      </c>
      <c r="K406" s="221">
        <v>5891.9</v>
      </c>
      <c r="L406" s="221">
        <v>163.19999999999999</v>
      </c>
      <c r="M406" s="221">
        <v>9.66</v>
      </c>
      <c r="N406" s="222">
        <v>175476.63</v>
      </c>
      <c r="O406" s="223">
        <v>185369.71</v>
      </c>
      <c r="P406" s="221">
        <v>-9893.0799999999872</v>
      </c>
      <c r="Q406" s="222">
        <v>0</v>
      </c>
      <c r="R406" s="222">
        <v>0</v>
      </c>
      <c r="S406" s="224">
        <v>3600.42</v>
      </c>
      <c r="T406" s="221">
        <v>0</v>
      </c>
      <c r="U406" s="221">
        <v>0</v>
      </c>
      <c r="V406" s="226">
        <v>0</v>
      </c>
      <c r="W406" s="224">
        <v>0</v>
      </c>
      <c r="X406" s="227">
        <v>3060984.53</v>
      </c>
      <c r="Y406" s="220"/>
    </row>
    <row r="407" spans="2:28" ht="60.75" hidden="1">
      <c r="B407" s="219" t="s">
        <v>1973</v>
      </c>
      <c r="C407" s="220" t="s">
        <v>1079</v>
      </c>
      <c r="D407" s="220" t="s">
        <v>83</v>
      </c>
      <c r="E407" s="220" t="s">
        <v>851</v>
      </c>
      <c r="F407" s="220" t="s">
        <v>852</v>
      </c>
      <c r="G407" s="220" t="s">
        <v>270</v>
      </c>
      <c r="H407" s="220"/>
      <c r="I407" s="220" t="s">
        <v>180</v>
      </c>
      <c r="J407" s="220" t="s">
        <v>181</v>
      </c>
      <c r="K407" s="221">
        <v>6068.8</v>
      </c>
      <c r="L407" s="221">
        <v>0</v>
      </c>
      <c r="M407" s="221">
        <v>9.66</v>
      </c>
      <c r="N407" s="222">
        <v>175874.04</v>
      </c>
      <c r="O407" s="223">
        <v>168553.41</v>
      </c>
      <c r="P407" s="221">
        <v>21349.75</v>
      </c>
      <c r="Q407" s="222">
        <v>14029.12</v>
      </c>
      <c r="R407" s="222">
        <v>0</v>
      </c>
      <c r="S407" s="224">
        <v>0</v>
      </c>
      <c r="T407" s="221">
        <v>0</v>
      </c>
      <c r="U407" s="221">
        <v>0</v>
      </c>
      <c r="V407" s="226">
        <v>0</v>
      </c>
      <c r="W407" s="224">
        <v>0</v>
      </c>
      <c r="X407" s="227">
        <v>2379517.1800000002</v>
      </c>
      <c r="Y407" s="220"/>
    </row>
    <row r="408" spans="2:28" ht="40.5" hidden="1">
      <c r="B408" s="219" t="s">
        <v>1973</v>
      </c>
      <c r="C408" s="220" t="s">
        <v>1080</v>
      </c>
      <c r="D408" s="220" t="s">
        <v>83</v>
      </c>
      <c r="E408" s="220" t="s">
        <v>311</v>
      </c>
      <c r="F408" s="220" t="s">
        <v>291</v>
      </c>
      <c r="G408" s="220" t="s">
        <v>655</v>
      </c>
      <c r="H408" s="220"/>
      <c r="I408" s="242" t="s">
        <v>226</v>
      </c>
      <c r="J408" s="242" t="s">
        <v>227</v>
      </c>
      <c r="K408" s="243">
        <v>5954.3</v>
      </c>
      <c r="L408" s="243">
        <v>114.4</v>
      </c>
      <c r="M408" s="243">
        <v>9.66</v>
      </c>
      <c r="N408" s="239">
        <v>175893.77</v>
      </c>
      <c r="O408" s="223">
        <v>217049.59</v>
      </c>
      <c r="P408" s="221">
        <v>-37536.170000000013</v>
      </c>
      <c r="Q408" s="222">
        <v>3619.65</v>
      </c>
      <c r="R408" s="222">
        <v>0</v>
      </c>
      <c r="S408" s="224">
        <v>2835.69</v>
      </c>
      <c r="T408" s="221">
        <v>0</v>
      </c>
      <c r="U408" s="221">
        <v>0</v>
      </c>
      <c r="V408" s="226">
        <v>859801.02</v>
      </c>
      <c r="W408" s="224">
        <v>0</v>
      </c>
      <c r="X408" s="227">
        <v>2113778.67</v>
      </c>
      <c r="Y408" s="220"/>
    </row>
    <row r="409" spans="2:28" ht="60.75" hidden="1">
      <c r="B409" s="219" t="s">
        <v>1973</v>
      </c>
      <c r="C409" s="220" t="s">
        <v>1081</v>
      </c>
      <c r="D409" s="220" t="s">
        <v>83</v>
      </c>
      <c r="E409" s="220" t="s">
        <v>313</v>
      </c>
      <c r="F409" s="220" t="s">
        <v>314</v>
      </c>
      <c r="G409" s="220" t="s">
        <v>148</v>
      </c>
      <c r="H409" s="220"/>
      <c r="I409" s="220" t="s">
        <v>180</v>
      </c>
      <c r="J409" s="220" t="s">
        <v>181</v>
      </c>
      <c r="K409" s="221">
        <v>6076.9</v>
      </c>
      <c r="L409" s="221">
        <v>0</v>
      </c>
      <c r="M409" s="221">
        <v>9.66</v>
      </c>
      <c r="N409" s="222">
        <v>176108.64</v>
      </c>
      <c r="O409" s="223">
        <v>167291.54</v>
      </c>
      <c r="P409" s="221">
        <v>20059.940000000002</v>
      </c>
      <c r="Q409" s="222">
        <v>11242.84</v>
      </c>
      <c r="R409" s="222">
        <v>0</v>
      </c>
      <c r="S409" s="224">
        <v>3773.76</v>
      </c>
      <c r="T409" s="221">
        <v>0</v>
      </c>
      <c r="U409" s="221">
        <v>0</v>
      </c>
      <c r="V409" s="226">
        <v>0</v>
      </c>
      <c r="W409" s="224">
        <v>827.3</v>
      </c>
      <c r="X409" s="227">
        <v>3141150.21</v>
      </c>
      <c r="Y409" s="220"/>
    </row>
    <row r="410" spans="2:28" ht="60.75" hidden="1">
      <c r="B410" s="219" t="s">
        <v>1973</v>
      </c>
      <c r="C410" s="220" t="s">
        <v>1082</v>
      </c>
      <c r="D410" s="220" t="s">
        <v>83</v>
      </c>
      <c r="E410" s="220" t="s">
        <v>1083</v>
      </c>
      <c r="F410" s="220" t="s">
        <v>1084</v>
      </c>
      <c r="G410" s="220" t="s">
        <v>459</v>
      </c>
      <c r="H410" s="220"/>
      <c r="I410" s="220" t="s">
        <v>180</v>
      </c>
      <c r="J410" s="220" t="s">
        <v>181</v>
      </c>
      <c r="K410" s="221">
        <v>6106.1</v>
      </c>
      <c r="L410" s="221">
        <v>0</v>
      </c>
      <c r="M410" s="221">
        <v>9.66</v>
      </c>
      <c r="N410" s="222">
        <v>176954.76</v>
      </c>
      <c r="O410" s="223">
        <v>175853.32</v>
      </c>
      <c r="P410" s="221">
        <v>10240.869999999995</v>
      </c>
      <c r="Q410" s="222">
        <v>9139.43</v>
      </c>
      <c r="R410" s="222">
        <v>0</v>
      </c>
      <c r="S410" s="224">
        <v>3295.01</v>
      </c>
      <c r="T410" s="221">
        <v>0</v>
      </c>
      <c r="U410" s="221">
        <v>0</v>
      </c>
      <c r="V410" s="226">
        <v>0</v>
      </c>
      <c r="W410" s="224">
        <v>0</v>
      </c>
      <c r="X410" s="227">
        <v>2771877.6400000006</v>
      </c>
      <c r="Y410" s="241"/>
      <c r="Z410" s="238"/>
      <c r="AA410" s="238"/>
      <c r="AB410" s="238"/>
    </row>
    <row r="411" spans="2:28" ht="40.5" hidden="1">
      <c r="B411" s="219" t="s">
        <v>1973</v>
      </c>
      <c r="C411" s="220" t="s">
        <v>1085</v>
      </c>
      <c r="D411" s="220" t="s">
        <v>33</v>
      </c>
      <c r="E411" s="220" t="s">
        <v>931</v>
      </c>
      <c r="F411" s="220" t="s">
        <v>932</v>
      </c>
      <c r="G411" s="220" t="s">
        <v>1052</v>
      </c>
      <c r="H411" s="220"/>
      <c r="I411" s="220" t="s">
        <v>195</v>
      </c>
      <c r="J411" s="220" t="s">
        <v>51</v>
      </c>
      <c r="K411" s="221">
        <v>3650.3</v>
      </c>
      <c r="L411" s="221">
        <v>0</v>
      </c>
      <c r="M411" s="221">
        <v>9.66</v>
      </c>
      <c r="N411" s="222">
        <v>105785.67</v>
      </c>
      <c r="O411" s="223">
        <v>93315.25</v>
      </c>
      <c r="P411" s="221">
        <v>19865.620000000003</v>
      </c>
      <c r="Q411" s="222">
        <v>7965.16</v>
      </c>
      <c r="R411" s="222">
        <v>569.96</v>
      </c>
      <c r="S411" s="224">
        <v>0</v>
      </c>
      <c r="T411" s="221">
        <v>0</v>
      </c>
      <c r="U411" s="221">
        <v>0</v>
      </c>
      <c r="V411" s="226">
        <v>0</v>
      </c>
      <c r="W411" s="224">
        <v>0</v>
      </c>
      <c r="X411" s="227">
        <v>1969658.2999999996</v>
      </c>
      <c r="Y411" s="220"/>
    </row>
    <row r="412" spans="2:28" ht="40.5" hidden="1">
      <c r="B412" s="219" t="s">
        <v>1973</v>
      </c>
      <c r="C412" s="220" t="s">
        <v>1086</v>
      </c>
      <c r="D412" s="220" t="s">
        <v>83</v>
      </c>
      <c r="E412" s="220" t="s">
        <v>1076</v>
      </c>
      <c r="F412" s="220" t="s">
        <v>1077</v>
      </c>
      <c r="G412" s="220" t="s">
        <v>1087</v>
      </c>
      <c r="H412" s="220"/>
      <c r="I412" s="220" t="s">
        <v>116</v>
      </c>
      <c r="J412" s="220" t="s">
        <v>117</v>
      </c>
      <c r="K412" s="221">
        <v>6156.4</v>
      </c>
      <c r="L412" s="221">
        <v>0</v>
      </c>
      <c r="M412" s="221">
        <v>9.66</v>
      </c>
      <c r="N412" s="222">
        <v>178412.43</v>
      </c>
      <c r="O412" s="223">
        <v>194700.32</v>
      </c>
      <c r="P412" s="221">
        <v>-16287.890000000014</v>
      </c>
      <c r="Q412" s="222">
        <v>0</v>
      </c>
      <c r="R412" s="222">
        <v>0</v>
      </c>
      <c r="S412" s="224">
        <v>386</v>
      </c>
      <c r="T412" s="221">
        <v>0</v>
      </c>
      <c r="U412" s="221">
        <v>0</v>
      </c>
      <c r="V412" s="226">
        <v>0</v>
      </c>
      <c r="W412" s="224">
        <v>0</v>
      </c>
      <c r="X412" s="227">
        <v>508723.09000000026</v>
      </c>
      <c r="Y412" s="220"/>
    </row>
    <row r="413" spans="2:28" ht="40.5" hidden="1">
      <c r="B413" s="219" t="s">
        <v>1973</v>
      </c>
      <c r="C413" s="220" t="s">
        <v>1088</v>
      </c>
      <c r="D413" s="220" t="s">
        <v>33</v>
      </c>
      <c r="E413" s="220" t="s">
        <v>471</v>
      </c>
      <c r="F413" s="220" t="s">
        <v>472</v>
      </c>
      <c r="G413" s="220" t="s">
        <v>1089</v>
      </c>
      <c r="H413" s="220"/>
      <c r="I413" s="220" t="s">
        <v>195</v>
      </c>
      <c r="J413" s="220" t="s">
        <v>51</v>
      </c>
      <c r="K413" s="221">
        <v>4175.8100000000004</v>
      </c>
      <c r="L413" s="221">
        <v>0</v>
      </c>
      <c r="M413" s="221">
        <v>9.66</v>
      </c>
      <c r="N413" s="222">
        <v>121015.2</v>
      </c>
      <c r="O413" s="223">
        <v>130150.68000000001</v>
      </c>
      <c r="P413" s="221">
        <v>-9107.5600000000049</v>
      </c>
      <c r="Q413" s="222">
        <v>3003.88</v>
      </c>
      <c r="R413" s="222">
        <v>2975.96</v>
      </c>
      <c r="S413" s="224">
        <v>0</v>
      </c>
      <c r="T413" s="221">
        <v>0</v>
      </c>
      <c r="U413" s="221">
        <v>0</v>
      </c>
      <c r="V413" s="226">
        <v>0</v>
      </c>
      <c r="W413" s="224">
        <v>0</v>
      </c>
      <c r="X413" s="227">
        <v>1678819.1400000001</v>
      </c>
      <c r="Y413" s="220"/>
    </row>
    <row r="414" spans="2:28" ht="60.75" hidden="1">
      <c r="B414" s="219" t="s">
        <v>1973</v>
      </c>
      <c r="C414" s="220" t="s">
        <v>1091</v>
      </c>
      <c r="D414" s="220" t="s">
        <v>83</v>
      </c>
      <c r="E414" s="220" t="s">
        <v>313</v>
      </c>
      <c r="F414" s="220" t="s">
        <v>314</v>
      </c>
      <c r="G414" s="220" t="s">
        <v>213</v>
      </c>
      <c r="H414" s="220"/>
      <c r="I414" s="220" t="s">
        <v>180</v>
      </c>
      <c r="J414" s="220" t="s">
        <v>181</v>
      </c>
      <c r="K414" s="221">
        <v>6184.9</v>
      </c>
      <c r="L414" s="221">
        <v>0</v>
      </c>
      <c r="M414" s="221">
        <v>9.66</v>
      </c>
      <c r="N414" s="222">
        <v>179238.3</v>
      </c>
      <c r="O414" s="223">
        <v>194392.66</v>
      </c>
      <c r="P414" s="221">
        <v>-11313.720000000001</v>
      </c>
      <c r="Q414" s="222">
        <v>3840.64</v>
      </c>
      <c r="R414" s="222">
        <v>0</v>
      </c>
      <c r="S414" s="224">
        <v>3567.06</v>
      </c>
      <c r="T414" s="221">
        <v>0</v>
      </c>
      <c r="U414" s="221">
        <v>0</v>
      </c>
      <c r="V414" s="226">
        <v>0</v>
      </c>
      <c r="W414" s="224">
        <v>0</v>
      </c>
      <c r="X414" s="227">
        <v>2997217.4699999997</v>
      </c>
      <c r="Y414" s="220"/>
    </row>
    <row r="415" spans="2:28" ht="60.75" hidden="1">
      <c r="B415" s="219" t="s">
        <v>1973</v>
      </c>
      <c r="C415" s="220" t="s">
        <v>1092</v>
      </c>
      <c r="D415" s="220" t="s">
        <v>33</v>
      </c>
      <c r="E415" s="220" t="s">
        <v>1093</v>
      </c>
      <c r="F415" s="220" t="s">
        <v>280</v>
      </c>
      <c r="G415" s="220" t="s">
        <v>490</v>
      </c>
      <c r="H415" s="220"/>
      <c r="I415" s="220" t="s">
        <v>174</v>
      </c>
      <c r="J415" s="220" t="s">
        <v>175</v>
      </c>
      <c r="K415" s="221">
        <v>6191.8</v>
      </c>
      <c r="L415" s="221">
        <v>0</v>
      </c>
      <c r="M415" s="221">
        <v>9.66</v>
      </c>
      <c r="N415" s="222">
        <v>179438.4</v>
      </c>
      <c r="O415" s="223">
        <v>172882.78</v>
      </c>
      <c r="P415" s="221">
        <v>6555.6199999999953</v>
      </c>
      <c r="Q415" s="222">
        <v>0</v>
      </c>
      <c r="R415" s="222">
        <v>0</v>
      </c>
      <c r="S415" s="224">
        <v>0</v>
      </c>
      <c r="T415" s="221">
        <v>0</v>
      </c>
      <c r="U415" s="221">
        <v>0</v>
      </c>
      <c r="V415" s="226">
        <v>0</v>
      </c>
      <c r="W415" s="224">
        <v>0</v>
      </c>
      <c r="X415" s="227">
        <v>887213.67000000039</v>
      </c>
      <c r="Y415" s="220"/>
    </row>
    <row r="416" spans="2:28" ht="40.5" hidden="1">
      <c r="B416" s="219" t="s">
        <v>1973</v>
      </c>
      <c r="C416" s="220" t="s">
        <v>1094</v>
      </c>
      <c r="D416" s="220" t="s">
        <v>83</v>
      </c>
      <c r="E416" s="220" t="s">
        <v>596</v>
      </c>
      <c r="F416" s="220" t="s">
        <v>597</v>
      </c>
      <c r="G416" s="220" t="s">
        <v>465</v>
      </c>
      <c r="H416" s="220"/>
      <c r="I416" s="220" t="s">
        <v>116</v>
      </c>
      <c r="J416" s="220" t="s">
        <v>117</v>
      </c>
      <c r="K416" s="221">
        <v>6161.9</v>
      </c>
      <c r="L416" s="221">
        <v>112.8</v>
      </c>
      <c r="M416" s="221">
        <v>9.66</v>
      </c>
      <c r="N416" s="222">
        <v>181840.74</v>
      </c>
      <c r="O416" s="223">
        <v>220653.54</v>
      </c>
      <c r="P416" s="221">
        <v>-38812.800000000017</v>
      </c>
      <c r="Q416" s="222">
        <v>0</v>
      </c>
      <c r="R416" s="222">
        <v>0</v>
      </c>
      <c r="S416" s="224">
        <v>4012.23</v>
      </c>
      <c r="T416" s="221">
        <v>0</v>
      </c>
      <c r="U416" s="221">
        <v>0</v>
      </c>
      <c r="V416" s="226">
        <v>0</v>
      </c>
      <c r="W416" s="224">
        <v>0</v>
      </c>
      <c r="X416" s="227">
        <v>3423480.24</v>
      </c>
      <c r="Y416" s="220"/>
    </row>
    <row r="417" spans="2:25" ht="60.75" hidden="1">
      <c r="B417" s="219" t="s">
        <v>1973</v>
      </c>
      <c r="C417" s="220" t="s">
        <v>1095</v>
      </c>
      <c r="D417" s="220" t="s">
        <v>83</v>
      </c>
      <c r="E417" s="220" t="s">
        <v>183</v>
      </c>
      <c r="F417" s="220" t="s">
        <v>184</v>
      </c>
      <c r="G417" s="220" t="s">
        <v>1096</v>
      </c>
      <c r="H417" s="220"/>
      <c r="I417" s="242" t="s">
        <v>180</v>
      </c>
      <c r="J417" s="220" t="s">
        <v>181</v>
      </c>
      <c r="K417" s="221">
        <v>6283.3</v>
      </c>
      <c r="L417" s="221">
        <v>0</v>
      </c>
      <c r="M417" s="221">
        <v>9.66</v>
      </c>
      <c r="N417" s="222">
        <v>182090.07</v>
      </c>
      <c r="O417" s="223">
        <v>229904.83</v>
      </c>
      <c r="P417" s="221">
        <v>-41701.609999999986</v>
      </c>
      <c r="Q417" s="222">
        <v>6113.15</v>
      </c>
      <c r="R417" s="222">
        <v>0</v>
      </c>
      <c r="S417" s="224">
        <v>3285.93</v>
      </c>
      <c r="T417" s="221">
        <v>0</v>
      </c>
      <c r="U417" s="221">
        <v>0</v>
      </c>
      <c r="V417" s="226">
        <v>0</v>
      </c>
      <c r="W417" s="224">
        <v>0</v>
      </c>
      <c r="X417" s="227">
        <v>2810141.0999999996</v>
      </c>
      <c r="Y417" s="220"/>
    </row>
    <row r="418" spans="2:25" ht="40.5" hidden="1">
      <c r="B418" s="219" t="s">
        <v>1973</v>
      </c>
      <c r="C418" s="220" t="s">
        <v>1097</v>
      </c>
      <c r="D418" s="220" t="s">
        <v>33</v>
      </c>
      <c r="E418" s="220" t="s">
        <v>1006</v>
      </c>
      <c r="F418" s="220" t="s">
        <v>1007</v>
      </c>
      <c r="G418" s="220" t="s">
        <v>743</v>
      </c>
      <c r="H418" s="220"/>
      <c r="I418" s="242" t="s">
        <v>491</v>
      </c>
      <c r="J418" s="242" t="s">
        <v>492</v>
      </c>
      <c r="K418" s="221">
        <v>4852.5</v>
      </c>
      <c r="L418" s="221">
        <v>320.7</v>
      </c>
      <c r="M418" s="221">
        <v>10.039999999999999</v>
      </c>
      <c r="N418" s="222">
        <v>155816.82</v>
      </c>
      <c r="O418" s="223">
        <v>151931.75</v>
      </c>
      <c r="P418" s="221">
        <v>14168.570000000007</v>
      </c>
      <c r="Q418" s="222">
        <v>16351.75</v>
      </c>
      <c r="R418" s="222">
        <v>6068.25</v>
      </c>
      <c r="S418" s="224">
        <v>0</v>
      </c>
      <c r="T418" s="221">
        <v>0</v>
      </c>
      <c r="U418" s="221">
        <v>0</v>
      </c>
      <c r="V418" s="226">
        <v>0</v>
      </c>
      <c r="W418" s="224">
        <v>0</v>
      </c>
      <c r="X418" s="227">
        <v>4762919.3499999996</v>
      </c>
      <c r="Y418" s="220"/>
    </row>
    <row r="419" spans="2:25" ht="60.75" hidden="1">
      <c r="B419" s="219" t="s">
        <v>1973</v>
      </c>
      <c r="C419" s="220" t="s">
        <v>1098</v>
      </c>
      <c r="D419" s="220" t="s">
        <v>33</v>
      </c>
      <c r="E419" s="220" t="s">
        <v>1099</v>
      </c>
      <c r="F419" s="220" t="s">
        <v>1100</v>
      </c>
      <c r="G419" s="220" t="s">
        <v>383</v>
      </c>
      <c r="H419" s="220"/>
      <c r="I419" s="220" t="s">
        <v>63</v>
      </c>
      <c r="J419" s="220" t="s">
        <v>64</v>
      </c>
      <c r="K419" s="221">
        <v>6366.7</v>
      </c>
      <c r="L419" s="221">
        <v>433.1</v>
      </c>
      <c r="M419" s="221">
        <v>9.66</v>
      </c>
      <c r="N419" s="232">
        <v>184506.87</v>
      </c>
      <c r="O419" s="223">
        <v>175851.51999999999</v>
      </c>
      <c r="P419" s="221">
        <v>10020.820000000005</v>
      </c>
      <c r="Q419" s="222">
        <v>1466.25</v>
      </c>
      <c r="R419" s="222">
        <v>100.78</v>
      </c>
      <c r="S419" s="224">
        <v>3241.06</v>
      </c>
      <c r="T419" s="221">
        <v>0</v>
      </c>
      <c r="U419" s="221">
        <v>0</v>
      </c>
      <c r="V419" s="226">
        <v>0</v>
      </c>
      <c r="W419" s="224">
        <v>0</v>
      </c>
      <c r="X419" s="227">
        <v>2721338.6300000004</v>
      </c>
      <c r="Y419" s="220"/>
    </row>
    <row r="420" spans="2:25" ht="40.5" hidden="1">
      <c r="B420" s="219" t="s">
        <v>1973</v>
      </c>
      <c r="C420" s="220" t="s">
        <v>1101</v>
      </c>
      <c r="D420" s="220" t="s">
        <v>33</v>
      </c>
      <c r="E420" s="220" t="s">
        <v>418</v>
      </c>
      <c r="F420" s="220" t="s">
        <v>419</v>
      </c>
      <c r="G420" s="220" t="s">
        <v>188</v>
      </c>
      <c r="H420" s="220"/>
      <c r="I420" s="220" t="s">
        <v>195</v>
      </c>
      <c r="J420" s="220" t="s">
        <v>51</v>
      </c>
      <c r="K420" s="221">
        <v>6821.7</v>
      </c>
      <c r="L420" s="221">
        <v>1065.3</v>
      </c>
      <c r="M420" s="221">
        <v>10.039999999999999</v>
      </c>
      <c r="N420" s="222">
        <v>237553.01</v>
      </c>
      <c r="O420" s="223">
        <v>198947.38</v>
      </c>
      <c r="P420" s="221">
        <v>30161.109999999993</v>
      </c>
      <c r="Q420" s="222">
        <v>12001.27</v>
      </c>
      <c r="R420" s="222">
        <v>20445.79</v>
      </c>
      <c r="S420" s="224">
        <v>0</v>
      </c>
      <c r="T420" s="221">
        <v>0</v>
      </c>
      <c r="U420" s="221">
        <v>0</v>
      </c>
      <c r="V420" s="226">
        <v>0</v>
      </c>
      <c r="W420" s="224">
        <v>0</v>
      </c>
      <c r="X420" s="227">
        <v>1077468.56</v>
      </c>
      <c r="Y420" s="244"/>
    </row>
    <row r="421" spans="2:25" ht="60.75" hidden="1">
      <c r="B421" s="219" t="s">
        <v>1973</v>
      </c>
      <c r="C421" s="220" t="s">
        <v>1102</v>
      </c>
      <c r="D421" s="220" t="s">
        <v>33</v>
      </c>
      <c r="E421" s="220" t="s">
        <v>1103</v>
      </c>
      <c r="F421" s="220" t="s">
        <v>1104</v>
      </c>
      <c r="G421" s="220" t="s">
        <v>535</v>
      </c>
      <c r="H421" s="220"/>
      <c r="I421" s="220" t="s">
        <v>1105</v>
      </c>
      <c r="J421" s="220" t="s">
        <v>1106</v>
      </c>
      <c r="K421" s="221">
        <v>6313</v>
      </c>
      <c r="L421" s="221">
        <v>412.4</v>
      </c>
      <c r="M421" s="221">
        <v>10.039999999999999</v>
      </c>
      <c r="N421" s="222">
        <v>190993.98</v>
      </c>
      <c r="O421" s="223">
        <v>213990.88</v>
      </c>
      <c r="P421" s="221">
        <v>-24898.320000000003</v>
      </c>
      <c r="Q421" s="222">
        <v>1593.52</v>
      </c>
      <c r="R421" s="222">
        <v>3494.94</v>
      </c>
      <c r="S421" s="224">
        <v>7283.6</v>
      </c>
      <c r="T421" s="221">
        <v>0</v>
      </c>
      <c r="U421" s="221">
        <v>0</v>
      </c>
      <c r="V421" s="226">
        <v>0</v>
      </c>
      <c r="W421" s="224">
        <v>0</v>
      </c>
      <c r="X421" s="227">
        <v>5993914.5300000003</v>
      </c>
      <c r="Y421" s="220"/>
    </row>
    <row r="422" spans="2:25" ht="101.25" hidden="1">
      <c r="B422" s="219" t="s">
        <v>1973</v>
      </c>
      <c r="C422" s="220" t="s">
        <v>1107</v>
      </c>
      <c r="D422" s="220" t="s">
        <v>33</v>
      </c>
      <c r="E422" s="220" t="s">
        <v>267</v>
      </c>
      <c r="F422" s="220" t="s">
        <v>427</v>
      </c>
      <c r="G422" s="220" t="s">
        <v>288</v>
      </c>
      <c r="H422" s="220"/>
      <c r="I422" s="220" t="s">
        <v>485</v>
      </c>
      <c r="J422" s="220" t="s">
        <v>486</v>
      </c>
      <c r="K422" s="221">
        <v>5731.2</v>
      </c>
      <c r="L422" s="221">
        <v>671.4</v>
      </c>
      <c r="M422" s="221">
        <v>10.039999999999999</v>
      </c>
      <c r="N422" s="222">
        <v>192846.3</v>
      </c>
      <c r="O422" s="223">
        <v>182983.93</v>
      </c>
      <c r="P422" s="221">
        <v>10177.759999999984</v>
      </c>
      <c r="Q422" s="222">
        <v>331.05</v>
      </c>
      <c r="R422" s="222">
        <v>15.66</v>
      </c>
      <c r="S422" s="224">
        <v>2196.64</v>
      </c>
      <c r="T422" s="221">
        <v>0</v>
      </c>
      <c r="U422" s="221">
        <v>0</v>
      </c>
      <c r="V422" s="226">
        <v>0</v>
      </c>
      <c r="W422" s="224">
        <v>0</v>
      </c>
      <c r="X422" s="227">
        <v>1897269.3899999997</v>
      </c>
      <c r="Y422" s="220"/>
    </row>
    <row r="423" spans="2:25" ht="40.5" hidden="1">
      <c r="B423" s="219" t="s">
        <v>1973</v>
      </c>
      <c r="C423" s="220" t="s">
        <v>1108</v>
      </c>
      <c r="D423" s="220" t="s">
        <v>33</v>
      </c>
      <c r="E423" s="220" t="s">
        <v>1109</v>
      </c>
      <c r="F423" s="220" t="s">
        <v>1110</v>
      </c>
      <c r="G423" s="220" t="s">
        <v>335</v>
      </c>
      <c r="H423" s="220"/>
      <c r="I423" s="220" t="s">
        <v>195</v>
      </c>
      <c r="J423" s="220" t="s">
        <v>51</v>
      </c>
      <c r="K423" s="221">
        <v>9712.9</v>
      </c>
      <c r="L423" s="221">
        <v>780</v>
      </c>
      <c r="M423" s="221">
        <v>10.039999999999999</v>
      </c>
      <c r="N423" s="222">
        <v>316045.89</v>
      </c>
      <c r="O423" s="223">
        <v>306734.14999999997</v>
      </c>
      <c r="P423" s="221">
        <v>12891.450000000023</v>
      </c>
      <c r="Q423" s="222">
        <v>22146.720000000001</v>
      </c>
      <c r="R423" s="222">
        <v>18567.009999999998</v>
      </c>
      <c r="S423" s="224">
        <v>11305.91</v>
      </c>
      <c r="T423" s="221">
        <v>0</v>
      </c>
      <c r="U423" s="221">
        <v>0</v>
      </c>
      <c r="V423" s="226">
        <v>0</v>
      </c>
      <c r="W423" s="224">
        <v>0</v>
      </c>
      <c r="X423" s="227">
        <v>9257341.6200000029</v>
      </c>
      <c r="Y423" s="220"/>
    </row>
    <row r="424" spans="2:25" ht="40.5" hidden="1">
      <c r="B424" s="219" t="s">
        <v>1973</v>
      </c>
      <c r="C424" s="220" t="s">
        <v>1111</v>
      </c>
      <c r="D424" s="220" t="s">
        <v>33</v>
      </c>
      <c r="E424" s="220" t="s">
        <v>523</v>
      </c>
      <c r="F424" s="220" t="s">
        <v>524</v>
      </c>
      <c r="G424" s="220" t="s">
        <v>414</v>
      </c>
      <c r="H424" s="220"/>
      <c r="I424" s="220" t="s">
        <v>1112</v>
      </c>
      <c r="J424" s="220" t="s">
        <v>1113</v>
      </c>
      <c r="K424" s="221">
        <v>6678.1</v>
      </c>
      <c r="L424" s="221">
        <v>0</v>
      </c>
      <c r="M424" s="221">
        <v>9.66</v>
      </c>
      <c r="N424" s="222">
        <v>193487.98</v>
      </c>
      <c r="O424" s="223">
        <v>223946.57</v>
      </c>
      <c r="P424" s="221">
        <v>-30458.589999999997</v>
      </c>
      <c r="Q424" s="222">
        <v>0</v>
      </c>
      <c r="R424" s="222">
        <v>0</v>
      </c>
      <c r="S424" s="224">
        <v>7053.03</v>
      </c>
      <c r="T424" s="221">
        <v>0</v>
      </c>
      <c r="U424" s="221">
        <v>0</v>
      </c>
      <c r="V424" s="226">
        <v>0</v>
      </c>
      <c r="W424" s="224">
        <v>0</v>
      </c>
      <c r="X424" s="227">
        <v>5798477.2399999993</v>
      </c>
      <c r="Y424" s="241"/>
    </row>
    <row r="425" spans="2:25" ht="40.5" hidden="1">
      <c r="B425" s="219" t="s">
        <v>1973</v>
      </c>
      <c r="C425" s="220" t="s">
        <v>1114</v>
      </c>
      <c r="D425" s="220" t="s">
        <v>33</v>
      </c>
      <c r="E425" s="220" t="s">
        <v>1021</v>
      </c>
      <c r="F425" s="220" t="s">
        <v>1022</v>
      </c>
      <c r="G425" s="220" t="s">
        <v>1115</v>
      </c>
      <c r="H425" s="220"/>
      <c r="I425" s="220" t="s">
        <v>1116</v>
      </c>
      <c r="J425" s="220" t="s">
        <v>1117</v>
      </c>
      <c r="K425" s="221">
        <v>6233.21</v>
      </c>
      <c r="L425" s="221">
        <v>227.35</v>
      </c>
      <c r="M425" s="221">
        <v>10.039999999999999</v>
      </c>
      <c r="N425" s="222">
        <v>0</v>
      </c>
      <c r="O425" s="223">
        <v>211691.15</v>
      </c>
      <c r="P425" s="221">
        <v>-211691.15</v>
      </c>
      <c r="Q425" s="222">
        <v>0</v>
      </c>
      <c r="R425" s="222">
        <v>0</v>
      </c>
      <c r="S425" s="224">
        <v>7564.57</v>
      </c>
      <c r="T425" s="221">
        <v>0</v>
      </c>
      <c r="U425" s="221">
        <v>0</v>
      </c>
      <c r="V425" s="226">
        <v>0</v>
      </c>
      <c r="W425" s="224">
        <v>0</v>
      </c>
      <c r="X425" s="227">
        <v>6199982.5000000009</v>
      </c>
      <c r="Y425" s="220"/>
    </row>
    <row r="426" spans="2:25" ht="40.5" hidden="1">
      <c r="B426" s="219" t="s">
        <v>1973</v>
      </c>
      <c r="C426" s="220" t="s">
        <v>1118</v>
      </c>
      <c r="D426" s="220" t="s">
        <v>33</v>
      </c>
      <c r="E426" s="220" t="s">
        <v>47</v>
      </c>
      <c r="F426" s="220" t="s">
        <v>48</v>
      </c>
      <c r="G426" s="220" t="s">
        <v>1119</v>
      </c>
      <c r="H426" s="220"/>
      <c r="I426" s="220" t="s">
        <v>556</v>
      </c>
      <c r="J426" s="220" t="s">
        <v>557</v>
      </c>
      <c r="K426" s="221">
        <v>6441.4</v>
      </c>
      <c r="L426" s="221">
        <v>82.9</v>
      </c>
      <c r="M426" s="221">
        <v>10.039999999999999</v>
      </c>
      <c r="N426" s="222">
        <v>196511.85</v>
      </c>
      <c r="O426" s="223">
        <v>181159.58</v>
      </c>
      <c r="P426" s="221">
        <v>15442.300000000021</v>
      </c>
      <c r="Q426" s="222">
        <v>176.44</v>
      </c>
      <c r="R426" s="222">
        <v>86.41</v>
      </c>
      <c r="S426" s="224">
        <v>7043.16</v>
      </c>
      <c r="T426" s="221">
        <v>0</v>
      </c>
      <c r="U426" s="221">
        <v>0</v>
      </c>
      <c r="V426" s="226">
        <v>0</v>
      </c>
      <c r="W426" s="224">
        <v>1794.69</v>
      </c>
      <c r="X426" s="227">
        <v>5758518.8999999994</v>
      </c>
      <c r="Y426" s="220"/>
    </row>
    <row r="427" spans="2:25" ht="40.5" hidden="1">
      <c r="B427" s="219" t="s">
        <v>1973</v>
      </c>
      <c r="C427" s="220" t="s">
        <v>1120</v>
      </c>
      <c r="D427" s="220" t="s">
        <v>83</v>
      </c>
      <c r="E427" s="220" t="s">
        <v>313</v>
      </c>
      <c r="F427" s="220" t="s">
        <v>314</v>
      </c>
      <c r="G427" s="220" t="s">
        <v>156</v>
      </c>
      <c r="H427" s="220"/>
      <c r="I427" s="242" t="s">
        <v>226</v>
      </c>
      <c r="J427" s="242" t="s">
        <v>227</v>
      </c>
      <c r="K427" s="243">
        <v>5638.2</v>
      </c>
      <c r="L427" s="243">
        <v>1149.0999999999999</v>
      </c>
      <c r="M427" s="243">
        <v>9.66</v>
      </c>
      <c r="N427" s="239">
        <v>196695.9</v>
      </c>
      <c r="O427" s="223">
        <v>180045.13</v>
      </c>
      <c r="P427" s="221">
        <v>25455.190000000002</v>
      </c>
      <c r="Q427" s="222">
        <v>8804.42</v>
      </c>
      <c r="R427" s="222">
        <v>0</v>
      </c>
      <c r="S427" s="246">
        <v>0</v>
      </c>
      <c r="T427" s="221">
        <v>0</v>
      </c>
      <c r="U427" s="221">
        <v>0</v>
      </c>
      <c r="V427" s="226">
        <v>0</v>
      </c>
      <c r="W427" s="224">
        <v>0</v>
      </c>
      <c r="X427" s="227">
        <v>5759106.1999999993</v>
      </c>
      <c r="Y427" s="220"/>
    </row>
    <row r="428" spans="2:25" ht="40.5" hidden="1">
      <c r="B428" s="219" t="s">
        <v>1973</v>
      </c>
      <c r="C428" s="220" t="s">
        <v>1121</v>
      </c>
      <c r="D428" s="220" t="s">
        <v>33</v>
      </c>
      <c r="E428" s="220" t="s">
        <v>34</v>
      </c>
      <c r="F428" s="220" t="s">
        <v>35</v>
      </c>
      <c r="G428" s="220" t="s">
        <v>1122</v>
      </c>
      <c r="H428" s="220"/>
      <c r="I428" s="242" t="s">
        <v>325</v>
      </c>
      <c r="J428" s="242" t="s">
        <v>326</v>
      </c>
      <c r="K428" s="221">
        <v>6311.4</v>
      </c>
      <c r="L428" s="243">
        <v>230.8</v>
      </c>
      <c r="M428" s="243">
        <v>10.039999999999999</v>
      </c>
      <c r="N428" s="239">
        <v>197051.1</v>
      </c>
      <c r="O428" s="223">
        <v>195036.96</v>
      </c>
      <c r="P428" s="221">
        <v>7601.6400000000276</v>
      </c>
      <c r="Q428" s="222">
        <v>6012.39</v>
      </c>
      <c r="R428" s="222">
        <v>424.89</v>
      </c>
      <c r="S428" s="224">
        <v>3855.1</v>
      </c>
      <c r="T428" s="221">
        <v>0</v>
      </c>
      <c r="U428" s="221">
        <v>0</v>
      </c>
      <c r="V428" s="226">
        <v>0</v>
      </c>
      <c r="W428" s="224">
        <v>0</v>
      </c>
      <c r="X428" s="227">
        <v>3222607.7399999998</v>
      </c>
      <c r="Y428" s="220"/>
    </row>
    <row r="429" spans="2:25" ht="60.75" hidden="1">
      <c r="B429" s="219" t="s">
        <v>1973</v>
      </c>
      <c r="C429" s="220" t="s">
        <v>1123</v>
      </c>
      <c r="D429" s="220" t="s">
        <v>83</v>
      </c>
      <c r="E429" s="220" t="s">
        <v>385</v>
      </c>
      <c r="F429" s="220" t="s">
        <v>224</v>
      </c>
      <c r="G429" s="220" t="s">
        <v>1124</v>
      </c>
      <c r="H429" s="220"/>
      <c r="I429" s="220" t="s">
        <v>180</v>
      </c>
      <c r="J429" s="220" t="s">
        <v>181</v>
      </c>
      <c r="K429" s="221">
        <v>6835.3</v>
      </c>
      <c r="L429" s="221">
        <v>0</v>
      </c>
      <c r="M429" s="221">
        <v>9.66</v>
      </c>
      <c r="N429" s="222">
        <v>198087.03</v>
      </c>
      <c r="O429" s="223">
        <v>196223.48</v>
      </c>
      <c r="P429" s="221">
        <v>8043.9899999999907</v>
      </c>
      <c r="Q429" s="222">
        <v>6180.44</v>
      </c>
      <c r="R429" s="222">
        <v>0</v>
      </c>
      <c r="S429" s="224">
        <v>1383.45</v>
      </c>
      <c r="T429" s="221">
        <v>0</v>
      </c>
      <c r="U429" s="221">
        <v>0</v>
      </c>
      <c r="V429" s="226">
        <v>0</v>
      </c>
      <c r="W429" s="224">
        <v>670</v>
      </c>
      <c r="X429" s="227">
        <v>1264043.3099999996</v>
      </c>
      <c r="Y429" s="220"/>
    </row>
    <row r="430" spans="2:25" ht="40.5" hidden="1">
      <c r="B430" s="219" t="s">
        <v>1973</v>
      </c>
      <c r="C430" s="220" t="s">
        <v>1125</v>
      </c>
      <c r="D430" s="220" t="s">
        <v>33</v>
      </c>
      <c r="E430" s="220" t="s">
        <v>488</v>
      </c>
      <c r="F430" s="220" t="s">
        <v>489</v>
      </c>
      <c r="G430" s="220" t="s">
        <v>156</v>
      </c>
      <c r="H430" s="220"/>
      <c r="I430" s="220" t="s">
        <v>491</v>
      </c>
      <c r="J430" s="220" t="s">
        <v>492</v>
      </c>
      <c r="K430" s="221">
        <v>5882.3</v>
      </c>
      <c r="L430" s="221">
        <v>744.3</v>
      </c>
      <c r="M430" s="221">
        <v>10.039999999999999</v>
      </c>
      <c r="N430" s="222">
        <v>199593.21</v>
      </c>
      <c r="O430" s="223">
        <v>196858.05000000002</v>
      </c>
      <c r="P430" s="221">
        <v>22421.519999999982</v>
      </c>
      <c r="Q430" s="222">
        <v>27206.57</v>
      </c>
      <c r="R430" s="222">
        <v>7520.21</v>
      </c>
      <c r="S430" s="224">
        <v>0</v>
      </c>
      <c r="T430" s="221">
        <v>0</v>
      </c>
      <c r="U430" s="221">
        <v>0</v>
      </c>
      <c r="V430" s="226">
        <v>0</v>
      </c>
      <c r="W430" s="224">
        <v>0</v>
      </c>
      <c r="X430" s="227">
        <v>5815626.8100000005</v>
      </c>
      <c r="Y430" s="220"/>
    </row>
    <row r="431" spans="2:25" ht="40.5" hidden="1">
      <c r="B431" s="219" t="s">
        <v>1973</v>
      </c>
      <c r="C431" s="220" t="s">
        <v>1126</v>
      </c>
      <c r="D431" s="220" t="s">
        <v>83</v>
      </c>
      <c r="E431" s="220" t="s">
        <v>385</v>
      </c>
      <c r="F431" s="220" t="s">
        <v>224</v>
      </c>
      <c r="G431" s="220" t="s">
        <v>1127</v>
      </c>
      <c r="H431" s="220"/>
      <c r="I431" s="220" t="s">
        <v>116</v>
      </c>
      <c r="J431" s="220" t="s">
        <v>117</v>
      </c>
      <c r="K431" s="221">
        <v>6897.2</v>
      </c>
      <c r="L431" s="221">
        <v>0</v>
      </c>
      <c r="M431" s="221">
        <v>9.66</v>
      </c>
      <c r="N431" s="222">
        <v>199848.95999999999</v>
      </c>
      <c r="O431" s="223">
        <v>248899.15</v>
      </c>
      <c r="P431" s="221">
        <v>-49050.19</v>
      </c>
      <c r="Q431" s="222">
        <v>0</v>
      </c>
      <c r="R431" s="222">
        <v>0</v>
      </c>
      <c r="S431" s="224">
        <v>3417.56</v>
      </c>
      <c r="T431" s="221">
        <v>0</v>
      </c>
      <c r="U431" s="221">
        <v>0</v>
      </c>
      <c r="V431" s="226">
        <v>790250.81</v>
      </c>
      <c r="W431" s="224">
        <v>0</v>
      </c>
      <c r="X431" s="227">
        <v>2231303.4900000002</v>
      </c>
      <c r="Y431" s="220"/>
    </row>
    <row r="432" spans="2:25" ht="40.5" hidden="1">
      <c r="B432" s="219" t="s">
        <v>1973</v>
      </c>
      <c r="C432" s="220" t="s">
        <v>1128</v>
      </c>
      <c r="D432" s="220" t="s">
        <v>33</v>
      </c>
      <c r="E432" s="220" t="s">
        <v>377</v>
      </c>
      <c r="F432" s="220" t="s">
        <v>378</v>
      </c>
      <c r="G432" s="220" t="s">
        <v>919</v>
      </c>
      <c r="H432" s="220"/>
      <c r="I432" s="220" t="s">
        <v>380</v>
      </c>
      <c r="J432" s="220" t="s">
        <v>866</v>
      </c>
      <c r="K432" s="243">
        <v>4689.9799999999996</v>
      </c>
      <c r="L432" s="243">
        <v>0</v>
      </c>
      <c r="M432" s="243">
        <v>9.66</v>
      </c>
      <c r="N432" s="222">
        <v>199825.13</v>
      </c>
      <c r="O432" s="223">
        <v>100269.98000000001</v>
      </c>
      <c r="P432" s="221">
        <v>104453.48</v>
      </c>
      <c r="Q432" s="239">
        <v>4903.5600000000004</v>
      </c>
      <c r="R432" s="222">
        <v>5.23</v>
      </c>
      <c r="S432" s="224">
        <v>3063.78</v>
      </c>
      <c r="T432" s="221">
        <v>0</v>
      </c>
      <c r="U432" s="221">
        <v>0</v>
      </c>
      <c r="V432" s="226">
        <v>0</v>
      </c>
      <c r="W432" s="224">
        <v>0</v>
      </c>
      <c r="X432" s="227">
        <v>2515101.0400000005</v>
      </c>
      <c r="Y432" s="220" t="s">
        <v>1129</v>
      </c>
    </row>
    <row r="433" spans="2:25" ht="40.5" hidden="1">
      <c r="B433" s="219" t="s">
        <v>1973</v>
      </c>
      <c r="C433" s="220" t="s">
        <v>1130</v>
      </c>
      <c r="D433" s="220" t="s">
        <v>83</v>
      </c>
      <c r="E433" s="220" t="s">
        <v>385</v>
      </c>
      <c r="F433" s="220" t="s">
        <v>224</v>
      </c>
      <c r="G433" s="220" t="s">
        <v>1131</v>
      </c>
      <c r="H433" s="220"/>
      <c r="I433" s="220" t="s">
        <v>226</v>
      </c>
      <c r="J433" s="220" t="s">
        <v>227</v>
      </c>
      <c r="K433" s="221">
        <v>6903</v>
      </c>
      <c r="L433" s="221">
        <v>0</v>
      </c>
      <c r="M433" s="221">
        <v>9.66</v>
      </c>
      <c r="N433" s="222">
        <v>200048.94</v>
      </c>
      <c r="O433" s="223">
        <v>212119.99</v>
      </c>
      <c r="P433" s="221">
        <v>-10786.559999999998</v>
      </c>
      <c r="Q433" s="222">
        <v>1284.49</v>
      </c>
      <c r="R433" s="222">
        <v>0</v>
      </c>
      <c r="S433" s="224">
        <v>2831.49</v>
      </c>
      <c r="T433" s="221">
        <v>0</v>
      </c>
      <c r="U433" s="221">
        <v>0</v>
      </c>
      <c r="V433" s="226">
        <v>0</v>
      </c>
      <c r="W433" s="224">
        <v>0</v>
      </c>
      <c r="X433" s="227">
        <v>2437793.3899999997</v>
      </c>
      <c r="Y433" s="220"/>
    </row>
    <row r="434" spans="2:25" ht="40.5" hidden="1">
      <c r="B434" s="219" t="s">
        <v>1973</v>
      </c>
      <c r="C434" s="220" t="s">
        <v>1132</v>
      </c>
      <c r="D434" s="220" t="s">
        <v>33</v>
      </c>
      <c r="E434" s="220" t="s">
        <v>1133</v>
      </c>
      <c r="F434" s="220" t="s">
        <v>1134</v>
      </c>
      <c r="G434" s="220" t="s">
        <v>288</v>
      </c>
      <c r="H434" s="220"/>
      <c r="I434" s="220" t="s">
        <v>195</v>
      </c>
      <c r="J434" s="220" t="s">
        <v>51</v>
      </c>
      <c r="K434" s="221">
        <v>1413</v>
      </c>
      <c r="L434" s="221">
        <v>0</v>
      </c>
      <c r="M434" s="221">
        <v>9.66</v>
      </c>
      <c r="N434" s="222">
        <v>40948.769999999997</v>
      </c>
      <c r="O434" s="223">
        <v>39050.770000000004</v>
      </c>
      <c r="P434" s="221">
        <v>5462.5999999999958</v>
      </c>
      <c r="Q434" s="222">
        <v>3920.3</v>
      </c>
      <c r="R434" s="222">
        <v>355.7</v>
      </c>
      <c r="S434" s="224">
        <v>9945.07</v>
      </c>
      <c r="T434" s="221">
        <v>0</v>
      </c>
      <c r="U434" s="221">
        <v>0</v>
      </c>
      <c r="V434" s="226">
        <v>0</v>
      </c>
      <c r="W434" s="224">
        <v>0</v>
      </c>
      <c r="X434" s="227">
        <v>1356175.4700000002</v>
      </c>
      <c r="Y434" s="220"/>
    </row>
    <row r="435" spans="2:25" ht="40.5" hidden="1">
      <c r="B435" s="219" t="s">
        <v>1973</v>
      </c>
      <c r="C435" s="220" t="s">
        <v>1135</v>
      </c>
      <c r="D435" s="220" t="s">
        <v>83</v>
      </c>
      <c r="E435" s="220" t="s">
        <v>385</v>
      </c>
      <c r="F435" s="220" t="s">
        <v>224</v>
      </c>
      <c r="G435" s="220" t="s">
        <v>43</v>
      </c>
      <c r="H435" s="220"/>
      <c r="I435" s="220" t="s">
        <v>116</v>
      </c>
      <c r="J435" s="220" t="s">
        <v>117</v>
      </c>
      <c r="K435" s="221">
        <v>5814</v>
      </c>
      <c r="L435" s="221">
        <v>958.8</v>
      </c>
      <c r="M435" s="221">
        <v>10.039999999999999</v>
      </c>
      <c r="N435" s="222">
        <v>203996.76</v>
      </c>
      <c r="O435" s="223">
        <v>246106.97</v>
      </c>
      <c r="P435" s="221">
        <v>-42110.209999999992</v>
      </c>
      <c r="Q435" s="222">
        <v>0</v>
      </c>
      <c r="R435" s="222">
        <v>0</v>
      </c>
      <c r="S435" s="224">
        <v>2029.34</v>
      </c>
      <c r="T435" s="221">
        <v>0</v>
      </c>
      <c r="U435" s="221">
        <v>0</v>
      </c>
      <c r="V435" s="226">
        <v>0</v>
      </c>
      <c r="W435" s="224">
        <v>0</v>
      </c>
      <c r="X435" s="227">
        <v>1869273.84</v>
      </c>
      <c r="Y435" s="220"/>
    </row>
    <row r="436" spans="2:25" ht="40.5" hidden="1">
      <c r="B436" s="219" t="s">
        <v>1973</v>
      </c>
      <c r="C436" s="220" t="s">
        <v>1136</v>
      </c>
      <c r="D436" s="220" t="s">
        <v>33</v>
      </c>
      <c r="E436" s="220" t="s">
        <v>1137</v>
      </c>
      <c r="F436" s="220" t="s">
        <v>1138</v>
      </c>
      <c r="G436" s="220" t="s">
        <v>1139</v>
      </c>
      <c r="H436" s="220"/>
      <c r="I436" s="220" t="s">
        <v>1030</v>
      </c>
      <c r="J436" s="220" t="s">
        <v>1031</v>
      </c>
      <c r="K436" s="221">
        <v>6114.3</v>
      </c>
      <c r="L436" s="221">
        <v>696.4</v>
      </c>
      <c r="M436" s="221">
        <v>10.039999999999999</v>
      </c>
      <c r="N436" s="222">
        <v>205138</v>
      </c>
      <c r="O436" s="223">
        <v>114318.61</v>
      </c>
      <c r="P436" s="221">
        <v>90819.39</v>
      </c>
      <c r="Q436" s="222">
        <v>0</v>
      </c>
      <c r="R436" s="222">
        <v>0</v>
      </c>
      <c r="S436" s="224">
        <v>1397.74</v>
      </c>
      <c r="T436" s="221">
        <v>0</v>
      </c>
      <c r="U436" s="221">
        <v>0</v>
      </c>
      <c r="V436" s="226">
        <v>0</v>
      </c>
      <c r="W436" s="224">
        <v>0</v>
      </c>
      <c r="X436" s="227">
        <v>1205106.98</v>
      </c>
      <c r="Y436" s="220"/>
    </row>
    <row r="437" spans="2:25" ht="60.75" hidden="1">
      <c r="B437" s="219" t="s">
        <v>1973</v>
      </c>
      <c r="C437" s="220" t="s">
        <v>1140</v>
      </c>
      <c r="D437" s="220" t="s">
        <v>83</v>
      </c>
      <c r="E437" s="220" t="s">
        <v>165</v>
      </c>
      <c r="F437" s="220" t="s">
        <v>199</v>
      </c>
      <c r="G437" s="220" t="s">
        <v>786</v>
      </c>
      <c r="H437" s="220"/>
      <c r="I437" s="220" t="s">
        <v>180</v>
      </c>
      <c r="J437" s="220" t="s">
        <v>181</v>
      </c>
      <c r="K437" s="221">
        <v>7080.2</v>
      </c>
      <c r="L437" s="221">
        <v>0</v>
      </c>
      <c r="M437" s="221">
        <v>9.66</v>
      </c>
      <c r="N437" s="222">
        <v>205183.98</v>
      </c>
      <c r="O437" s="223">
        <v>209195.35</v>
      </c>
      <c r="P437" s="221">
        <v>816.48000000001048</v>
      </c>
      <c r="Q437" s="222">
        <v>4827.8500000000004</v>
      </c>
      <c r="R437" s="222">
        <v>0</v>
      </c>
      <c r="S437" s="224">
        <v>7911.78</v>
      </c>
      <c r="T437" s="221">
        <v>0</v>
      </c>
      <c r="U437" s="221">
        <v>0</v>
      </c>
      <c r="V437" s="226">
        <v>0</v>
      </c>
      <c r="W437" s="224">
        <v>0</v>
      </c>
      <c r="X437" s="227">
        <v>6474828.9099999992</v>
      </c>
      <c r="Y437" s="220"/>
    </row>
    <row r="438" spans="2:25" ht="81" hidden="1">
      <c r="B438" s="219" t="s">
        <v>1973</v>
      </c>
      <c r="C438" s="220" t="s">
        <v>1141</v>
      </c>
      <c r="D438" s="220" t="s">
        <v>33</v>
      </c>
      <c r="E438" s="220" t="s">
        <v>814</v>
      </c>
      <c r="F438" s="220" t="s">
        <v>815</v>
      </c>
      <c r="G438" s="220" t="s">
        <v>1142</v>
      </c>
      <c r="H438" s="220"/>
      <c r="I438" s="220" t="s">
        <v>1143</v>
      </c>
      <c r="J438" s="220" t="s">
        <v>1144</v>
      </c>
      <c r="K438" s="221">
        <v>7130</v>
      </c>
      <c r="L438" s="221">
        <v>0</v>
      </c>
      <c r="M438" s="221">
        <v>9.66</v>
      </c>
      <c r="N438" s="222">
        <v>206627.4</v>
      </c>
      <c r="O438" s="223">
        <v>183254.24</v>
      </c>
      <c r="P438" s="221">
        <v>23373.160000000003</v>
      </c>
      <c r="Q438" s="222">
        <v>0</v>
      </c>
      <c r="R438" s="222">
        <v>0</v>
      </c>
      <c r="S438" s="224">
        <v>6892.93</v>
      </c>
      <c r="T438" s="221">
        <v>0</v>
      </c>
      <c r="U438" s="221">
        <v>0</v>
      </c>
      <c r="V438" s="226">
        <v>0</v>
      </c>
      <c r="W438" s="224">
        <v>0</v>
      </c>
      <c r="X438" s="227">
        <v>5632936.8699999992</v>
      </c>
      <c r="Y438" s="241"/>
    </row>
    <row r="439" spans="2:25" ht="40.5" hidden="1">
      <c r="B439" s="219" t="s">
        <v>1973</v>
      </c>
      <c r="C439" s="220" t="s">
        <v>1145</v>
      </c>
      <c r="D439" s="220" t="s">
        <v>33</v>
      </c>
      <c r="E439" s="220" t="s">
        <v>1146</v>
      </c>
      <c r="F439" s="220" t="s">
        <v>1147</v>
      </c>
      <c r="G439" s="220" t="s">
        <v>1148</v>
      </c>
      <c r="H439" s="220"/>
      <c r="I439" s="220" t="s">
        <v>457</v>
      </c>
      <c r="J439" s="220" t="s">
        <v>169</v>
      </c>
      <c r="K439" s="221">
        <v>6797.4</v>
      </c>
      <c r="L439" s="221">
        <v>128.6</v>
      </c>
      <c r="M439" s="221">
        <v>10.039999999999999</v>
      </c>
      <c r="N439" s="222">
        <v>208611.24</v>
      </c>
      <c r="O439" s="223">
        <v>175840.05</v>
      </c>
      <c r="P439" s="221">
        <v>32775.090000000011</v>
      </c>
      <c r="Q439" s="222">
        <v>126.29</v>
      </c>
      <c r="R439" s="222">
        <v>122.39</v>
      </c>
      <c r="S439" s="224">
        <v>8132.84</v>
      </c>
      <c r="T439" s="221">
        <v>0</v>
      </c>
      <c r="U439" s="221">
        <v>0</v>
      </c>
      <c r="V439" s="226">
        <v>0</v>
      </c>
      <c r="W439" s="224">
        <v>0</v>
      </c>
      <c r="X439" s="227">
        <v>6616869.9100000001</v>
      </c>
      <c r="Y439" s="241"/>
    </row>
    <row r="440" spans="2:25" ht="40.5" hidden="1">
      <c r="B440" s="219" t="s">
        <v>1973</v>
      </c>
      <c r="C440" s="220" t="s">
        <v>1149</v>
      </c>
      <c r="D440" s="220" t="s">
        <v>83</v>
      </c>
      <c r="E440" s="220" t="s">
        <v>165</v>
      </c>
      <c r="F440" s="220" t="s">
        <v>199</v>
      </c>
      <c r="G440" s="220" t="s">
        <v>339</v>
      </c>
      <c r="H440" s="220"/>
      <c r="I440" s="220" t="s">
        <v>226</v>
      </c>
      <c r="J440" s="220" t="s">
        <v>227</v>
      </c>
      <c r="K440" s="221">
        <v>7230.4</v>
      </c>
      <c r="L440" s="221">
        <v>0</v>
      </c>
      <c r="M440" s="221">
        <v>9.66</v>
      </c>
      <c r="N440" s="222">
        <v>209537.07</v>
      </c>
      <c r="O440" s="223">
        <v>216847.81</v>
      </c>
      <c r="P440" s="221">
        <v>-2538.5499999999884</v>
      </c>
      <c r="Q440" s="222">
        <v>4772.1899999999996</v>
      </c>
      <c r="R440" s="222">
        <v>0</v>
      </c>
      <c r="S440" s="224">
        <v>0</v>
      </c>
      <c r="T440" s="221">
        <v>0</v>
      </c>
      <c r="U440" s="221">
        <v>0</v>
      </c>
      <c r="V440" s="226">
        <v>0</v>
      </c>
      <c r="W440" s="224">
        <v>0</v>
      </c>
      <c r="X440" s="227">
        <v>737075.05</v>
      </c>
      <c r="Y440" s="220"/>
    </row>
    <row r="441" spans="2:25" ht="81" hidden="1">
      <c r="B441" s="219" t="s">
        <v>1973</v>
      </c>
      <c r="C441" s="220" t="s">
        <v>1150</v>
      </c>
      <c r="D441" s="220" t="s">
        <v>33</v>
      </c>
      <c r="E441" s="220" t="s">
        <v>454</v>
      </c>
      <c r="F441" s="220" t="s">
        <v>455</v>
      </c>
      <c r="G441" s="220" t="s">
        <v>213</v>
      </c>
      <c r="H441" s="220"/>
      <c r="I441" s="220" t="s">
        <v>157</v>
      </c>
      <c r="J441" s="220" t="s">
        <v>158</v>
      </c>
      <c r="K441" s="221">
        <v>7213.7</v>
      </c>
      <c r="L441" s="221">
        <v>0</v>
      </c>
      <c r="M441" s="221">
        <v>9.66</v>
      </c>
      <c r="N441" s="222">
        <v>209053.02600000001</v>
      </c>
      <c r="O441" s="223">
        <v>226915.58000000002</v>
      </c>
      <c r="P441" s="221">
        <v>-26080.084000000017</v>
      </c>
      <c r="Q441" s="222">
        <v>527.54999999999995</v>
      </c>
      <c r="R441" s="222">
        <v>8745.08</v>
      </c>
      <c r="S441" s="224">
        <v>0</v>
      </c>
      <c r="T441" s="221">
        <v>0</v>
      </c>
      <c r="U441" s="221">
        <v>0</v>
      </c>
      <c r="V441" s="226">
        <v>0</v>
      </c>
      <c r="W441" s="224">
        <v>0</v>
      </c>
      <c r="X441" s="227">
        <v>934530.69999999984</v>
      </c>
      <c r="Y441" s="220"/>
    </row>
    <row r="442" spans="2:25" ht="40.5" hidden="1">
      <c r="B442" s="219" t="s">
        <v>1973</v>
      </c>
      <c r="C442" s="220" t="s">
        <v>1151</v>
      </c>
      <c r="D442" s="220" t="s">
        <v>33</v>
      </c>
      <c r="E442" s="220" t="s">
        <v>517</v>
      </c>
      <c r="F442" s="220" t="s">
        <v>518</v>
      </c>
      <c r="G442" s="220" t="s">
        <v>658</v>
      </c>
      <c r="H442" s="220"/>
      <c r="I442" s="220" t="s">
        <v>195</v>
      </c>
      <c r="J442" s="220" t="s">
        <v>51</v>
      </c>
      <c r="K442" s="221">
        <v>2910.5</v>
      </c>
      <c r="L442" s="221">
        <v>0</v>
      </c>
      <c r="M442" s="221">
        <v>9.66</v>
      </c>
      <c r="N442" s="222">
        <v>84346.29</v>
      </c>
      <c r="O442" s="223">
        <v>78508.44</v>
      </c>
      <c r="P442" s="221">
        <v>9386.8999999999887</v>
      </c>
      <c r="Q442" s="239">
        <v>3597.31</v>
      </c>
      <c r="R442" s="222">
        <v>48.26</v>
      </c>
      <c r="S442" s="224">
        <v>0</v>
      </c>
      <c r="T442" s="221">
        <v>0</v>
      </c>
      <c r="U442" s="221">
        <v>0</v>
      </c>
      <c r="V442" s="226">
        <v>0</v>
      </c>
      <c r="W442" s="224">
        <v>0</v>
      </c>
      <c r="X442" s="227">
        <v>742784.50999999954</v>
      </c>
      <c r="Y442" s="220"/>
    </row>
    <row r="443" spans="2:25" ht="40.5" hidden="1">
      <c r="B443" s="219" t="s">
        <v>1973</v>
      </c>
      <c r="C443" s="220" t="s">
        <v>1152</v>
      </c>
      <c r="D443" s="220" t="s">
        <v>83</v>
      </c>
      <c r="E443" s="220" t="s">
        <v>385</v>
      </c>
      <c r="F443" s="220" t="s">
        <v>224</v>
      </c>
      <c r="G443" s="220" t="s">
        <v>436</v>
      </c>
      <c r="H443" s="220"/>
      <c r="I443" s="220" t="s">
        <v>116</v>
      </c>
      <c r="J443" s="220" t="s">
        <v>117</v>
      </c>
      <c r="K443" s="221">
        <v>5892.7</v>
      </c>
      <c r="L443" s="221">
        <v>1176.4000000000001</v>
      </c>
      <c r="M443" s="221">
        <v>10.039999999999999</v>
      </c>
      <c r="N443" s="222">
        <v>212921.4</v>
      </c>
      <c r="O443" s="223">
        <v>270422.71999999997</v>
      </c>
      <c r="P443" s="221">
        <v>-57501.319999999978</v>
      </c>
      <c r="Q443" s="222">
        <v>0</v>
      </c>
      <c r="R443" s="222">
        <v>0</v>
      </c>
      <c r="S443" s="224">
        <v>2044.75</v>
      </c>
      <c r="T443" s="221">
        <v>0</v>
      </c>
      <c r="U443" s="221">
        <v>0</v>
      </c>
      <c r="V443" s="226">
        <v>0</v>
      </c>
      <c r="W443" s="224">
        <v>0</v>
      </c>
      <c r="X443" s="227">
        <v>1928229.7999999998</v>
      </c>
      <c r="Y443" s="220"/>
    </row>
    <row r="444" spans="2:25" ht="60.75" hidden="1">
      <c r="B444" s="219" t="s">
        <v>1973</v>
      </c>
      <c r="C444" s="220" t="s">
        <v>1153</v>
      </c>
      <c r="D444" s="220" t="s">
        <v>443</v>
      </c>
      <c r="E444" s="220" t="s">
        <v>1154</v>
      </c>
      <c r="F444" s="220" t="s">
        <v>1155</v>
      </c>
      <c r="G444" s="220" t="s">
        <v>135</v>
      </c>
      <c r="H444" s="220"/>
      <c r="I444" s="220" t="s">
        <v>1156</v>
      </c>
      <c r="J444" s="220" t="s">
        <v>1157</v>
      </c>
      <c r="K444" s="221">
        <v>7399.1</v>
      </c>
      <c r="L444" s="221">
        <v>0</v>
      </c>
      <c r="M444" s="221">
        <v>9.66</v>
      </c>
      <c r="N444" s="222">
        <v>214425.93</v>
      </c>
      <c r="O444" s="223">
        <v>192724.26</v>
      </c>
      <c r="P444" s="221">
        <v>21701.669999999984</v>
      </c>
      <c r="Q444" s="222">
        <v>0</v>
      </c>
      <c r="R444" s="222">
        <v>0</v>
      </c>
      <c r="S444" s="224">
        <v>0</v>
      </c>
      <c r="T444" s="221">
        <v>0</v>
      </c>
      <c r="U444" s="221">
        <v>0</v>
      </c>
      <c r="V444" s="226">
        <v>0</v>
      </c>
      <c r="W444" s="224">
        <v>0</v>
      </c>
      <c r="X444" s="227">
        <v>6571059.549999998</v>
      </c>
      <c r="Y444" s="220"/>
    </row>
    <row r="445" spans="2:25" ht="40.5" hidden="1">
      <c r="B445" s="219" t="s">
        <v>1973</v>
      </c>
      <c r="C445" s="220" t="s">
        <v>1158</v>
      </c>
      <c r="D445" s="220" t="s">
        <v>33</v>
      </c>
      <c r="E445" s="220" t="s">
        <v>482</v>
      </c>
      <c r="F445" s="220" t="s">
        <v>483</v>
      </c>
      <c r="G445" s="220" t="s">
        <v>1087</v>
      </c>
      <c r="H445" s="220"/>
      <c r="I445" s="220" t="s">
        <v>195</v>
      </c>
      <c r="J445" s="220" t="s">
        <v>51</v>
      </c>
      <c r="K445" s="221">
        <v>2090.6999999999998</v>
      </c>
      <c r="L445" s="221">
        <v>897</v>
      </c>
      <c r="M445" s="221">
        <v>9.66</v>
      </c>
      <c r="N445" s="222">
        <v>86583.51</v>
      </c>
      <c r="O445" s="223">
        <v>64181.5</v>
      </c>
      <c r="P445" s="221">
        <v>29902.179999999993</v>
      </c>
      <c r="Q445" s="239">
        <v>7515.59</v>
      </c>
      <c r="R445" s="222">
        <v>15.42</v>
      </c>
      <c r="S445" s="224">
        <v>2741.91</v>
      </c>
      <c r="T445" s="221">
        <v>0</v>
      </c>
      <c r="U445" s="221">
        <v>0</v>
      </c>
      <c r="V445" s="226">
        <v>0</v>
      </c>
      <c r="W445" s="224">
        <v>0</v>
      </c>
      <c r="X445" s="227">
        <v>2235064.9900000002</v>
      </c>
      <c r="Y445" s="241"/>
    </row>
    <row r="446" spans="2:25" ht="60.75" hidden="1">
      <c r="B446" s="219" t="s">
        <v>1973</v>
      </c>
      <c r="C446" s="220" t="s">
        <v>1159</v>
      </c>
      <c r="D446" s="220" t="s">
        <v>83</v>
      </c>
      <c r="E446" s="220" t="s">
        <v>1083</v>
      </c>
      <c r="F446" s="220" t="s">
        <v>1084</v>
      </c>
      <c r="G446" s="220" t="s">
        <v>89</v>
      </c>
      <c r="H446" s="220"/>
      <c r="I446" s="242" t="s">
        <v>180</v>
      </c>
      <c r="J446" s="242" t="s">
        <v>181</v>
      </c>
      <c r="K446" s="243">
        <v>7564</v>
      </c>
      <c r="L446" s="243">
        <v>0</v>
      </c>
      <c r="M446" s="243">
        <v>9.66</v>
      </c>
      <c r="N446" s="222">
        <v>219204.93</v>
      </c>
      <c r="O446" s="223">
        <v>249455.65</v>
      </c>
      <c r="P446" s="221">
        <v>-12130.700000000012</v>
      </c>
      <c r="Q446" s="222">
        <v>18120.02</v>
      </c>
      <c r="R446" s="222">
        <v>0</v>
      </c>
      <c r="S446" s="224">
        <v>3255.38</v>
      </c>
      <c r="T446" s="221">
        <v>0</v>
      </c>
      <c r="U446" s="221">
        <v>0</v>
      </c>
      <c r="V446" s="226">
        <v>0</v>
      </c>
      <c r="W446" s="224">
        <v>6152.34</v>
      </c>
      <c r="X446" s="227">
        <v>2787659.0300000003</v>
      </c>
      <c r="Y446" s="220"/>
    </row>
    <row r="447" spans="2:25" ht="40.5" hidden="1">
      <c r="B447" s="219" t="s">
        <v>1973</v>
      </c>
      <c r="C447" s="220" t="s">
        <v>1160</v>
      </c>
      <c r="D447" s="220" t="s">
        <v>83</v>
      </c>
      <c r="E447" s="220" t="s">
        <v>385</v>
      </c>
      <c r="F447" s="220" t="s">
        <v>224</v>
      </c>
      <c r="G447" s="220" t="s">
        <v>549</v>
      </c>
      <c r="H447" s="220"/>
      <c r="I447" s="220" t="s">
        <v>226</v>
      </c>
      <c r="J447" s="220" t="s">
        <v>227</v>
      </c>
      <c r="K447" s="221">
        <v>7441.8</v>
      </c>
      <c r="L447" s="221">
        <v>163</v>
      </c>
      <c r="M447" s="221">
        <v>9.66</v>
      </c>
      <c r="N447" s="222">
        <v>220387.14</v>
      </c>
      <c r="O447" s="223">
        <v>253641.99</v>
      </c>
      <c r="P447" s="221">
        <v>-20828.699999999983</v>
      </c>
      <c r="Q447" s="222">
        <v>12426.15</v>
      </c>
      <c r="R447" s="222">
        <v>0</v>
      </c>
      <c r="S447" s="224">
        <v>3670.98</v>
      </c>
      <c r="T447" s="221">
        <v>0</v>
      </c>
      <c r="U447" s="221">
        <v>0</v>
      </c>
      <c r="V447" s="226">
        <v>0</v>
      </c>
      <c r="W447" s="224">
        <v>0</v>
      </c>
      <c r="X447" s="227">
        <v>3127397.6</v>
      </c>
      <c r="Y447" s="220"/>
    </row>
    <row r="448" spans="2:25" ht="60.75" hidden="1">
      <c r="B448" s="219" t="s">
        <v>1973</v>
      </c>
      <c r="C448" s="220" t="s">
        <v>1161</v>
      </c>
      <c r="D448" s="220" t="s">
        <v>443</v>
      </c>
      <c r="E448" s="220" t="s">
        <v>1162</v>
      </c>
      <c r="F448" s="220" t="s">
        <v>1163</v>
      </c>
      <c r="G448" s="220" t="s">
        <v>1164</v>
      </c>
      <c r="H448" s="220"/>
      <c r="I448" s="220" t="s">
        <v>1165</v>
      </c>
      <c r="J448" s="220" t="s">
        <v>1166</v>
      </c>
      <c r="K448" s="221">
        <v>7512.1</v>
      </c>
      <c r="L448" s="221">
        <v>0</v>
      </c>
      <c r="M448" s="221">
        <v>10.039999999999999</v>
      </c>
      <c r="N448" s="222">
        <v>222499.74</v>
      </c>
      <c r="O448" s="223">
        <v>219455.46</v>
      </c>
      <c r="P448" s="221">
        <v>3596.6900000000046</v>
      </c>
      <c r="Q448" s="222">
        <v>790.35</v>
      </c>
      <c r="R448" s="222">
        <v>237.94</v>
      </c>
      <c r="S448" s="224">
        <v>6238.6</v>
      </c>
      <c r="T448" s="221">
        <v>0</v>
      </c>
      <c r="U448" s="221">
        <v>0</v>
      </c>
      <c r="V448" s="226">
        <v>0</v>
      </c>
      <c r="W448" s="224">
        <v>0</v>
      </c>
      <c r="X448" s="227">
        <v>5168253.2299999995</v>
      </c>
      <c r="Y448" s="220"/>
    </row>
    <row r="449" spans="2:25" ht="40.5" hidden="1">
      <c r="B449" s="219" t="s">
        <v>1973</v>
      </c>
      <c r="C449" s="220" t="s">
        <v>1167</v>
      </c>
      <c r="D449" s="220" t="s">
        <v>33</v>
      </c>
      <c r="E449" s="220" t="s">
        <v>736</v>
      </c>
      <c r="F449" s="220" t="s">
        <v>899</v>
      </c>
      <c r="G449" s="220" t="s">
        <v>1168</v>
      </c>
      <c r="H449" s="220"/>
      <c r="I449" s="220" t="s">
        <v>906</v>
      </c>
      <c r="J449" s="220" t="s">
        <v>907</v>
      </c>
      <c r="K449" s="221">
        <v>7427.4</v>
      </c>
      <c r="L449" s="221">
        <v>0</v>
      </c>
      <c r="M449" s="221">
        <v>10.039999999999999</v>
      </c>
      <c r="N449" s="222">
        <v>223787.55</v>
      </c>
      <c r="O449" s="223">
        <v>165359.35</v>
      </c>
      <c r="P449" s="221">
        <v>58428.199999999983</v>
      </c>
      <c r="Q449" s="222">
        <v>0</v>
      </c>
      <c r="R449" s="222">
        <v>0</v>
      </c>
      <c r="S449" s="224">
        <v>7745.44</v>
      </c>
      <c r="T449" s="221">
        <v>0</v>
      </c>
      <c r="U449" s="221">
        <v>0</v>
      </c>
      <c r="V449" s="226">
        <v>0</v>
      </c>
      <c r="W449" s="224">
        <v>0</v>
      </c>
      <c r="X449" s="227">
        <v>6297079.0100000007</v>
      </c>
      <c r="Y449" s="220"/>
    </row>
    <row r="450" spans="2:25" ht="60.75" hidden="1">
      <c r="B450" s="219" t="s">
        <v>1973</v>
      </c>
      <c r="C450" s="220" t="s">
        <v>1170</v>
      </c>
      <c r="D450" s="220" t="s">
        <v>33</v>
      </c>
      <c r="E450" s="220" t="s">
        <v>342</v>
      </c>
      <c r="F450" s="220" t="s">
        <v>343</v>
      </c>
      <c r="G450" s="220" t="s">
        <v>1171</v>
      </c>
      <c r="H450" s="220"/>
      <c r="I450" s="220" t="s">
        <v>195</v>
      </c>
      <c r="J450" s="220" t="s">
        <v>51</v>
      </c>
      <c r="K450" s="221">
        <v>3173.9</v>
      </c>
      <c r="L450" s="221">
        <v>0</v>
      </c>
      <c r="M450" s="221">
        <v>9.66</v>
      </c>
      <c r="N450" s="222">
        <v>91983.56</v>
      </c>
      <c r="O450" s="223">
        <v>100369.25</v>
      </c>
      <c r="P450" s="221">
        <v>-6428.15</v>
      </c>
      <c r="Q450" s="222">
        <v>6834.44</v>
      </c>
      <c r="R450" s="222">
        <v>4876.8999999999996</v>
      </c>
      <c r="S450" s="224">
        <v>1683.98</v>
      </c>
      <c r="T450" s="221">
        <v>0</v>
      </c>
      <c r="U450" s="221">
        <v>0</v>
      </c>
      <c r="V450" s="226">
        <v>0</v>
      </c>
      <c r="W450" s="224">
        <v>0</v>
      </c>
      <c r="X450" s="227">
        <v>1426467.1300000001</v>
      </c>
      <c r="Y450" s="220"/>
    </row>
    <row r="451" spans="2:25" ht="40.5" hidden="1">
      <c r="B451" s="219" t="s">
        <v>1973</v>
      </c>
      <c r="C451" s="220" t="s">
        <v>1172</v>
      </c>
      <c r="D451" s="220" t="s">
        <v>33</v>
      </c>
      <c r="E451" s="220" t="s">
        <v>925</v>
      </c>
      <c r="F451" s="220" t="s">
        <v>926</v>
      </c>
      <c r="G451" s="220" t="s">
        <v>919</v>
      </c>
      <c r="H451" s="220"/>
      <c r="I451" s="220" t="s">
        <v>195</v>
      </c>
      <c r="J451" s="220" t="s">
        <v>51</v>
      </c>
      <c r="K451" s="221">
        <v>2819</v>
      </c>
      <c r="L451" s="221">
        <v>1253</v>
      </c>
      <c r="M451" s="221">
        <v>9.66</v>
      </c>
      <c r="N451" s="222">
        <v>118006.62</v>
      </c>
      <c r="O451" s="223">
        <v>93448.63</v>
      </c>
      <c r="P451" s="221">
        <v>28346.539999999986</v>
      </c>
      <c r="Q451" s="222">
        <v>3797.34</v>
      </c>
      <c r="R451" s="222">
        <v>8.7899999999999991</v>
      </c>
      <c r="S451" s="224">
        <v>4190</v>
      </c>
      <c r="T451" s="221">
        <v>0</v>
      </c>
      <c r="U451" s="221">
        <v>0</v>
      </c>
      <c r="V451" s="226">
        <v>0</v>
      </c>
      <c r="W451" s="224">
        <v>0</v>
      </c>
      <c r="X451" s="227">
        <v>3415620.209999999</v>
      </c>
      <c r="Y451" s="241"/>
    </row>
    <row r="452" spans="2:25" ht="40.5" hidden="1">
      <c r="B452" s="219" t="s">
        <v>1973</v>
      </c>
      <c r="C452" s="220" t="s">
        <v>1173</v>
      </c>
      <c r="D452" s="220" t="s">
        <v>33</v>
      </c>
      <c r="E452" s="220" t="s">
        <v>517</v>
      </c>
      <c r="F452" s="220" t="s">
        <v>518</v>
      </c>
      <c r="G452" s="220" t="s">
        <v>441</v>
      </c>
      <c r="H452" s="220"/>
      <c r="I452" s="220" t="s">
        <v>195</v>
      </c>
      <c r="J452" s="220" t="s">
        <v>51</v>
      </c>
      <c r="K452" s="221">
        <v>4105.3999999999996</v>
      </c>
      <c r="L452" s="221">
        <v>0</v>
      </c>
      <c r="M452" s="221">
        <v>9.66</v>
      </c>
      <c r="N452" s="222">
        <v>118974.51</v>
      </c>
      <c r="O452" s="223">
        <v>108979.02</v>
      </c>
      <c r="P452" s="221">
        <v>12598.739999999987</v>
      </c>
      <c r="Q452" s="222">
        <v>7021.98</v>
      </c>
      <c r="R452" s="222">
        <v>4418.7299999999996</v>
      </c>
      <c r="S452" s="224">
        <v>2305.06</v>
      </c>
      <c r="T452" s="221">
        <v>0</v>
      </c>
      <c r="U452" s="221">
        <v>0</v>
      </c>
      <c r="V452" s="226">
        <v>0</v>
      </c>
      <c r="W452" s="224">
        <v>0</v>
      </c>
      <c r="X452" s="227">
        <v>1930481.5</v>
      </c>
      <c r="Y452" s="220"/>
    </row>
    <row r="453" spans="2:25" ht="40.5" hidden="1">
      <c r="B453" s="219" t="s">
        <v>1973</v>
      </c>
      <c r="C453" s="220" t="s">
        <v>1174</v>
      </c>
      <c r="D453" s="220" t="s">
        <v>83</v>
      </c>
      <c r="E453" s="220" t="s">
        <v>313</v>
      </c>
      <c r="F453" s="220" t="s">
        <v>314</v>
      </c>
      <c r="G453" s="220" t="s">
        <v>105</v>
      </c>
      <c r="H453" s="220"/>
      <c r="I453" s="220" t="s">
        <v>116</v>
      </c>
      <c r="J453" s="220" t="s">
        <v>117</v>
      </c>
      <c r="K453" s="221">
        <v>6955.9</v>
      </c>
      <c r="L453" s="221">
        <v>973.9</v>
      </c>
      <c r="M453" s="221">
        <v>9.66</v>
      </c>
      <c r="N453" s="222">
        <v>229805.61</v>
      </c>
      <c r="O453" s="223">
        <v>226297.04</v>
      </c>
      <c r="P453" s="221">
        <v>3508.5699999999779</v>
      </c>
      <c r="Q453" s="222">
        <v>0</v>
      </c>
      <c r="R453" s="222">
        <v>0</v>
      </c>
      <c r="S453" s="224">
        <v>1440.45</v>
      </c>
      <c r="T453" s="221">
        <v>0</v>
      </c>
      <c r="U453" s="221">
        <v>0</v>
      </c>
      <c r="V453" s="226">
        <v>0</v>
      </c>
      <c r="W453" s="224">
        <v>0</v>
      </c>
      <c r="X453" s="227">
        <v>1382479.9200000002</v>
      </c>
      <c r="Y453" s="220"/>
    </row>
    <row r="454" spans="2:25" ht="101.25" hidden="1">
      <c r="B454" s="219" t="s">
        <v>1973</v>
      </c>
      <c r="C454" s="220" t="s">
        <v>1175</v>
      </c>
      <c r="D454" s="220" t="s">
        <v>33</v>
      </c>
      <c r="E454" s="220" t="s">
        <v>639</v>
      </c>
      <c r="F454" s="220" t="s">
        <v>640</v>
      </c>
      <c r="G454" s="220" t="s">
        <v>1176</v>
      </c>
      <c r="H454" s="220"/>
      <c r="I454" s="220" t="s">
        <v>485</v>
      </c>
      <c r="J454" s="220" t="s">
        <v>486</v>
      </c>
      <c r="K454" s="221">
        <v>7647.8</v>
      </c>
      <c r="L454" s="221">
        <v>0</v>
      </c>
      <c r="M454" s="221">
        <v>10.039999999999999</v>
      </c>
      <c r="N454" s="222">
        <v>230637.81</v>
      </c>
      <c r="O454" s="223">
        <v>220241.8</v>
      </c>
      <c r="P454" s="221">
        <v>20097.280000000013</v>
      </c>
      <c r="Q454" s="222">
        <v>9875.66</v>
      </c>
      <c r="R454" s="222">
        <v>174.39</v>
      </c>
      <c r="S454" s="224">
        <v>5309.31</v>
      </c>
      <c r="T454" s="221">
        <v>0</v>
      </c>
      <c r="U454" s="221">
        <v>0</v>
      </c>
      <c r="V454" s="226">
        <v>0</v>
      </c>
      <c r="W454" s="224">
        <v>0</v>
      </c>
      <c r="X454" s="227">
        <v>4402468</v>
      </c>
      <c r="Y454" s="220"/>
    </row>
    <row r="455" spans="2:25" ht="40.5" hidden="1">
      <c r="B455" s="219" t="s">
        <v>1973</v>
      </c>
      <c r="C455" s="220" t="s">
        <v>1886</v>
      </c>
      <c r="D455" s="220" t="s">
        <v>33</v>
      </c>
      <c r="E455" s="220" t="s">
        <v>931</v>
      </c>
      <c r="F455" s="220" t="s">
        <v>932</v>
      </c>
      <c r="G455" s="220" t="s">
        <v>218</v>
      </c>
      <c r="H455" s="220"/>
      <c r="I455" s="242" t="s">
        <v>195</v>
      </c>
      <c r="J455" s="220" t="s">
        <v>51</v>
      </c>
      <c r="K455" s="221">
        <v>4707.8</v>
      </c>
      <c r="L455" s="221">
        <v>0</v>
      </c>
      <c r="M455" s="221">
        <v>9.66</v>
      </c>
      <c r="N455" s="222">
        <v>136432.14000000001</v>
      </c>
      <c r="O455" s="223">
        <v>149451.18</v>
      </c>
      <c r="P455" s="221">
        <v>-9292.909999999978</v>
      </c>
      <c r="Q455" s="222">
        <v>7611.25</v>
      </c>
      <c r="R455" s="222">
        <v>3885.12</v>
      </c>
      <c r="S455" s="224">
        <v>0</v>
      </c>
      <c r="T455" s="221">
        <v>0</v>
      </c>
      <c r="U455" s="221">
        <v>0</v>
      </c>
      <c r="V455" s="226">
        <v>2388423.69</v>
      </c>
      <c r="W455" s="224">
        <v>0</v>
      </c>
      <c r="X455" s="227">
        <v>941543.23</v>
      </c>
      <c r="Y455" s="220"/>
    </row>
    <row r="456" spans="2:25" ht="60.75" hidden="1">
      <c r="B456" s="219" t="s">
        <v>1973</v>
      </c>
      <c r="C456" s="220" t="s">
        <v>1177</v>
      </c>
      <c r="D456" s="220" t="s">
        <v>827</v>
      </c>
      <c r="E456" s="220" t="s">
        <v>1178</v>
      </c>
      <c r="F456" s="220" t="s">
        <v>1179</v>
      </c>
      <c r="G456" s="220" t="s">
        <v>1180</v>
      </c>
      <c r="H456" s="220"/>
      <c r="I456" s="220" t="s">
        <v>1181</v>
      </c>
      <c r="J456" s="220" t="s">
        <v>831</v>
      </c>
      <c r="K456" s="221">
        <v>7753.8</v>
      </c>
      <c r="L456" s="221">
        <v>0</v>
      </c>
      <c r="M456" s="221">
        <v>10.040001289740117</v>
      </c>
      <c r="N456" s="222">
        <v>233522.36</v>
      </c>
      <c r="O456" s="223">
        <v>141431.51</v>
      </c>
      <c r="P456" s="221">
        <v>92765.76999999999</v>
      </c>
      <c r="Q456" s="222">
        <v>1240.32</v>
      </c>
      <c r="R456" s="222">
        <v>565.4</v>
      </c>
      <c r="S456" s="224">
        <v>0</v>
      </c>
      <c r="T456" s="221">
        <v>0</v>
      </c>
      <c r="U456" s="221">
        <v>0</v>
      </c>
      <c r="V456" s="226">
        <v>0</v>
      </c>
      <c r="W456" s="224">
        <v>0</v>
      </c>
      <c r="X456" s="227">
        <v>736311.97</v>
      </c>
      <c r="Y456" s="220"/>
    </row>
    <row r="457" spans="2:25" ht="60.75" hidden="1">
      <c r="B457" s="219" t="s">
        <v>1973</v>
      </c>
      <c r="C457" s="220" t="s">
        <v>1182</v>
      </c>
      <c r="D457" s="220" t="s">
        <v>827</v>
      </c>
      <c r="E457" s="220" t="s">
        <v>1183</v>
      </c>
      <c r="F457" s="220" t="s">
        <v>1179</v>
      </c>
      <c r="G457" s="220" t="s">
        <v>1184</v>
      </c>
      <c r="H457" s="220"/>
      <c r="I457" s="220" t="s">
        <v>1181</v>
      </c>
      <c r="J457" s="220" t="s">
        <v>831</v>
      </c>
      <c r="K457" s="221">
        <v>7782.9</v>
      </c>
      <c r="L457" s="221">
        <v>0</v>
      </c>
      <c r="M457" s="221">
        <v>10.039999999999999</v>
      </c>
      <c r="N457" s="222">
        <v>234421.02</v>
      </c>
      <c r="O457" s="223">
        <v>153513.91999999998</v>
      </c>
      <c r="P457" s="221">
        <v>80786.02</v>
      </c>
      <c r="Q457" s="222">
        <v>504.87</v>
      </c>
      <c r="R457" s="222">
        <v>625.95000000000005</v>
      </c>
      <c r="S457" s="224">
        <v>0</v>
      </c>
      <c r="T457" s="221">
        <v>0</v>
      </c>
      <c r="U457" s="221">
        <v>0</v>
      </c>
      <c r="V457" s="226">
        <v>0</v>
      </c>
      <c r="W457" s="224">
        <v>0</v>
      </c>
      <c r="X457" s="227">
        <v>1017357.07</v>
      </c>
      <c r="Y457" s="220"/>
    </row>
    <row r="458" spans="2:25" ht="40.5" hidden="1">
      <c r="B458" s="219" t="s">
        <v>1973</v>
      </c>
      <c r="C458" s="220" t="s">
        <v>1185</v>
      </c>
      <c r="D458" s="220" t="s">
        <v>33</v>
      </c>
      <c r="E458" s="220" t="s">
        <v>699</v>
      </c>
      <c r="F458" s="220" t="s">
        <v>700</v>
      </c>
      <c r="G458" s="220" t="s">
        <v>75</v>
      </c>
      <c r="H458" s="220"/>
      <c r="I458" s="220" t="s">
        <v>195</v>
      </c>
      <c r="J458" s="220" t="s">
        <v>51</v>
      </c>
      <c r="K458" s="221">
        <v>4610.3999999999996</v>
      </c>
      <c r="L458" s="221">
        <v>0</v>
      </c>
      <c r="M458" s="221">
        <v>10.039999999999999</v>
      </c>
      <c r="N458" s="222">
        <v>138865.20000000001</v>
      </c>
      <c r="O458" s="223">
        <v>150072.91999999998</v>
      </c>
      <c r="P458" s="221">
        <v>2279.0600000000395</v>
      </c>
      <c r="Q458" s="222">
        <v>18658.45</v>
      </c>
      <c r="R458" s="222">
        <v>5171.67</v>
      </c>
      <c r="S458" s="224">
        <v>2696.69</v>
      </c>
      <c r="T458" s="221">
        <v>0</v>
      </c>
      <c r="U458" s="221">
        <v>0</v>
      </c>
      <c r="V458" s="226">
        <v>0</v>
      </c>
      <c r="W458" s="224">
        <v>0</v>
      </c>
      <c r="X458" s="227">
        <v>2283907.6999999997</v>
      </c>
      <c r="Y458" s="220"/>
    </row>
    <row r="459" spans="2:25" ht="60.75" hidden="1">
      <c r="B459" s="219" t="s">
        <v>1973</v>
      </c>
      <c r="C459" s="220" t="s">
        <v>1186</v>
      </c>
      <c r="D459" s="220" t="s">
        <v>33</v>
      </c>
      <c r="E459" s="220" t="s">
        <v>1103</v>
      </c>
      <c r="F459" s="220" t="s">
        <v>1104</v>
      </c>
      <c r="G459" s="220" t="s">
        <v>821</v>
      </c>
      <c r="H459" s="220"/>
      <c r="I459" s="220" t="s">
        <v>1105</v>
      </c>
      <c r="J459" s="220" t="s">
        <v>1106</v>
      </c>
      <c r="K459" s="221">
        <v>7762.5</v>
      </c>
      <c r="L459" s="221">
        <v>705.6</v>
      </c>
      <c r="M459" s="221">
        <v>10.039999999999999</v>
      </c>
      <c r="N459" s="222">
        <v>238053.63</v>
      </c>
      <c r="O459" s="223">
        <v>236526.94</v>
      </c>
      <c r="P459" s="221">
        <v>2733.420000000006</v>
      </c>
      <c r="Q459" s="222">
        <v>1785.41</v>
      </c>
      <c r="R459" s="222">
        <v>578.67999999999995</v>
      </c>
      <c r="S459" s="224">
        <v>8977.68</v>
      </c>
      <c r="T459" s="221">
        <v>0</v>
      </c>
      <c r="U459" s="221">
        <v>0</v>
      </c>
      <c r="V459" s="226">
        <v>0</v>
      </c>
      <c r="W459" s="224">
        <v>0</v>
      </c>
      <c r="X459" s="227">
        <v>7369355.8199999994</v>
      </c>
      <c r="Y459" s="241"/>
    </row>
    <row r="460" spans="2:25" ht="60.75" hidden="1">
      <c r="B460" s="219" t="s">
        <v>1973</v>
      </c>
      <c r="C460" s="220" t="s">
        <v>1187</v>
      </c>
      <c r="D460" s="220" t="s">
        <v>33</v>
      </c>
      <c r="E460" s="220" t="s">
        <v>1103</v>
      </c>
      <c r="F460" s="220" t="s">
        <v>1104</v>
      </c>
      <c r="G460" s="220" t="s">
        <v>406</v>
      </c>
      <c r="H460" s="220"/>
      <c r="I460" s="220" t="s">
        <v>1105</v>
      </c>
      <c r="J460" s="220" t="s">
        <v>1106</v>
      </c>
      <c r="K460" s="221">
        <v>8231.9</v>
      </c>
      <c r="L460" s="221">
        <v>570.5</v>
      </c>
      <c r="M460" s="221">
        <v>10.039999999999999</v>
      </c>
      <c r="N460" s="222">
        <v>238101.41</v>
      </c>
      <c r="O460" s="223">
        <v>250889.33</v>
      </c>
      <c r="P460" s="221">
        <v>-15175.599999999971</v>
      </c>
      <c r="Q460" s="222">
        <v>1329.17</v>
      </c>
      <c r="R460" s="222">
        <v>3716.85</v>
      </c>
      <c r="S460" s="224">
        <v>9065.49</v>
      </c>
      <c r="T460" s="221">
        <v>0</v>
      </c>
      <c r="U460" s="221">
        <v>0</v>
      </c>
      <c r="V460" s="226">
        <v>0</v>
      </c>
      <c r="W460" s="224">
        <v>0</v>
      </c>
      <c r="X460" s="227">
        <v>7460135.0999999996</v>
      </c>
      <c r="Y460" s="241"/>
    </row>
    <row r="461" spans="2:25" ht="60.75" hidden="1">
      <c r="B461" s="219" t="s">
        <v>1973</v>
      </c>
      <c r="C461" s="220" t="s">
        <v>1188</v>
      </c>
      <c r="D461" s="220" t="s">
        <v>33</v>
      </c>
      <c r="E461" s="220" t="s">
        <v>1103</v>
      </c>
      <c r="F461" s="220" t="s">
        <v>1104</v>
      </c>
      <c r="G461" s="220" t="s">
        <v>1069</v>
      </c>
      <c r="H461" s="220"/>
      <c r="I461" s="220" t="s">
        <v>1105</v>
      </c>
      <c r="J461" s="220" t="s">
        <v>1106</v>
      </c>
      <c r="K461" s="221">
        <v>8303.5</v>
      </c>
      <c r="L461" s="221">
        <v>0</v>
      </c>
      <c r="M461" s="221">
        <v>10.039999999999999</v>
      </c>
      <c r="N461" s="239">
        <v>242170.83</v>
      </c>
      <c r="O461" s="223">
        <v>216049.44999999998</v>
      </c>
      <c r="P461" s="221">
        <v>25586.55</v>
      </c>
      <c r="Q461" s="222">
        <v>933.15</v>
      </c>
      <c r="R461" s="222">
        <v>1467.98</v>
      </c>
      <c r="S461" s="224">
        <v>8957.39</v>
      </c>
      <c r="T461" s="221">
        <v>0</v>
      </c>
      <c r="U461" s="221">
        <v>0</v>
      </c>
      <c r="V461" s="226">
        <v>0</v>
      </c>
      <c r="W461" s="224">
        <v>0</v>
      </c>
      <c r="X461" s="227">
        <v>7334953.5000000019</v>
      </c>
      <c r="Y461" s="241"/>
    </row>
    <row r="462" spans="2:25" ht="60.75" hidden="1">
      <c r="B462" s="219" t="s">
        <v>1973</v>
      </c>
      <c r="C462" s="220" t="s">
        <v>1189</v>
      </c>
      <c r="D462" s="220" t="s">
        <v>33</v>
      </c>
      <c r="E462" s="220" t="s">
        <v>1103</v>
      </c>
      <c r="F462" s="220" t="s">
        <v>1104</v>
      </c>
      <c r="G462" s="220" t="s">
        <v>525</v>
      </c>
      <c r="H462" s="220"/>
      <c r="I462" s="220" t="s">
        <v>1105</v>
      </c>
      <c r="J462" s="220" t="s">
        <v>1106</v>
      </c>
      <c r="K462" s="221">
        <v>8464.7999999999993</v>
      </c>
      <c r="L462" s="221">
        <v>328.9</v>
      </c>
      <c r="M462" s="221">
        <v>10.039999999999999</v>
      </c>
      <c r="N462" s="222">
        <v>242646.72</v>
      </c>
      <c r="O462" s="223">
        <v>210898.29</v>
      </c>
      <c r="P462" s="221">
        <v>31197.26999999999</v>
      </c>
      <c r="Q462" s="222">
        <v>602.37</v>
      </c>
      <c r="R462" s="222">
        <v>1153.53</v>
      </c>
      <c r="S462" s="224">
        <v>9336.27</v>
      </c>
      <c r="T462" s="221">
        <v>0</v>
      </c>
      <c r="U462" s="221">
        <v>0</v>
      </c>
      <c r="V462" s="226">
        <v>0</v>
      </c>
      <c r="W462" s="224">
        <v>210</v>
      </c>
      <c r="X462" s="227">
        <v>7629966.0799999991</v>
      </c>
      <c r="Y462" s="241"/>
    </row>
    <row r="463" spans="2:25" ht="60.75" hidden="1">
      <c r="B463" s="219" t="s">
        <v>1973</v>
      </c>
      <c r="C463" s="220" t="s">
        <v>1190</v>
      </c>
      <c r="D463" s="220" t="s">
        <v>33</v>
      </c>
      <c r="E463" s="220" t="s">
        <v>563</v>
      </c>
      <c r="F463" s="220" t="s">
        <v>564</v>
      </c>
      <c r="G463" s="220" t="s">
        <v>873</v>
      </c>
      <c r="H463" s="220"/>
      <c r="I463" s="220" t="s">
        <v>1191</v>
      </c>
      <c r="J463" s="220" t="s">
        <v>1192</v>
      </c>
      <c r="K463" s="221">
        <v>6310.3</v>
      </c>
      <c r="L463" s="221">
        <v>1923.8</v>
      </c>
      <c r="M463" s="221">
        <v>10.039999999999999</v>
      </c>
      <c r="N463" s="222">
        <v>248011.17</v>
      </c>
      <c r="O463" s="223">
        <v>252087.59</v>
      </c>
      <c r="P463" s="221">
        <v>908404.7300000001</v>
      </c>
      <c r="Q463" s="222">
        <v>914657.41</v>
      </c>
      <c r="R463" s="222">
        <v>2176.2600000000002</v>
      </c>
      <c r="S463" s="224">
        <v>6280.67</v>
      </c>
      <c r="T463" s="221">
        <v>0</v>
      </c>
      <c r="U463" s="221">
        <v>0</v>
      </c>
      <c r="V463" s="226">
        <v>0</v>
      </c>
      <c r="W463" s="224">
        <v>0</v>
      </c>
      <c r="X463" s="227">
        <v>5203101.709999999</v>
      </c>
      <c r="Y463" s="220"/>
    </row>
    <row r="464" spans="2:25" ht="40.5" hidden="1">
      <c r="B464" s="219" t="s">
        <v>1973</v>
      </c>
      <c r="C464" s="220" t="s">
        <v>1193</v>
      </c>
      <c r="D464" s="220" t="s">
        <v>33</v>
      </c>
      <c r="E464" s="220" t="s">
        <v>333</v>
      </c>
      <c r="F464" s="220" t="s">
        <v>334</v>
      </c>
      <c r="G464" s="220" t="s">
        <v>93</v>
      </c>
      <c r="H464" s="220"/>
      <c r="I464" s="220" t="s">
        <v>1194</v>
      </c>
      <c r="J464" s="220" t="s">
        <v>1195</v>
      </c>
      <c r="K464" s="221">
        <v>3598.8</v>
      </c>
      <c r="L464" s="221">
        <v>564.5</v>
      </c>
      <c r="M464" s="221">
        <v>10.039999999999999</v>
      </c>
      <c r="N464" s="222">
        <v>125398.68</v>
      </c>
      <c r="O464" s="223">
        <v>149803.74</v>
      </c>
      <c r="P464" s="221">
        <v>-22197.399999999987</v>
      </c>
      <c r="Q464" s="222">
        <v>6240.51</v>
      </c>
      <c r="R464" s="222">
        <v>4032.85</v>
      </c>
      <c r="S464" s="224">
        <v>0</v>
      </c>
      <c r="T464" s="221">
        <v>0</v>
      </c>
      <c r="U464" s="221">
        <v>0</v>
      </c>
      <c r="V464" s="226">
        <v>0</v>
      </c>
      <c r="W464" s="224">
        <v>0</v>
      </c>
      <c r="X464" s="227">
        <v>4006758.37</v>
      </c>
      <c r="Y464" s="220"/>
    </row>
    <row r="465" spans="2:25" ht="40.5" hidden="1">
      <c r="B465" s="219" t="s">
        <v>1973</v>
      </c>
      <c r="C465" s="220" t="s">
        <v>1196</v>
      </c>
      <c r="D465" s="220" t="s">
        <v>33</v>
      </c>
      <c r="E465" s="220" t="s">
        <v>418</v>
      </c>
      <c r="F465" s="220" t="s">
        <v>419</v>
      </c>
      <c r="G465" s="220" t="s">
        <v>111</v>
      </c>
      <c r="H465" s="220"/>
      <c r="I465" s="220" t="s">
        <v>195</v>
      </c>
      <c r="J465" s="220" t="s">
        <v>51</v>
      </c>
      <c r="K465" s="221">
        <v>4518.3999999999996</v>
      </c>
      <c r="L465" s="221">
        <v>331.9</v>
      </c>
      <c r="M465" s="221">
        <v>9.66</v>
      </c>
      <c r="N465" s="222">
        <v>140561.73000000001</v>
      </c>
      <c r="O465" s="223">
        <v>119120.48000000001</v>
      </c>
      <c r="P465" s="221">
        <v>27079.69</v>
      </c>
      <c r="Q465" s="222">
        <v>8572.06</v>
      </c>
      <c r="R465" s="222">
        <v>2933.62</v>
      </c>
      <c r="S465" s="224">
        <v>2521.2800000000002</v>
      </c>
      <c r="T465" s="221">
        <v>0</v>
      </c>
      <c r="U465" s="221">
        <v>0</v>
      </c>
      <c r="V465" s="226">
        <v>0</v>
      </c>
      <c r="W465" s="224">
        <v>0</v>
      </c>
      <c r="X465" s="227">
        <v>2116612.4899999998</v>
      </c>
      <c r="Y465" s="244"/>
    </row>
    <row r="466" spans="2:25" ht="60.75" hidden="1">
      <c r="B466" s="219" t="s">
        <v>1973</v>
      </c>
      <c r="C466" s="220" t="s">
        <v>1197</v>
      </c>
      <c r="D466" s="220" t="s">
        <v>83</v>
      </c>
      <c r="E466" s="220" t="s">
        <v>313</v>
      </c>
      <c r="F466" s="220" t="s">
        <v>314</v>
      </c>
      <c r="G466" s="220" t="s">
        <v>128</v>
      </c>
      <c r="H466" s="220"/>
      <c r="I466" s="220" t="s">
        <v>180</v>
      </c>
      <c r="J466" s="220" t="s">
        <v>181</v>
      </c>
      <c r="K466" s="221">
        <v>8873.5</v>
      </c>
      <c r="L466" s="221">
        <v>0</v>
      </c>
      <c r="M466" s="221">
        <v>9.66</v>
      </c>
      <c r="N466" s="222">
        <v>257154.03</v>
      </c>
      <c r="O466" s="223">
        <v>266394.32</v>
      </c>
      <c r="P466" s="221">
        <v>-2079.3500000000349</v>
      </c>
      <c r="Q466" s="222">
        <v>7160.94</v>
      </c>
      <c r="R466" s="222">
        <v>0</v>
      </c>
      <c r="S466" s="224">
        <v>3920.98</v>
      </c>
      <c r="T466" s="221">
        <v>0</v>
      </c>
      <c r="U466" s="221">
        <v>0</v>
      </c>
      <c r="V466" s="226">
        <v>0</v>
      </c>
      <c r="W466" s="224">
        <v>0</v>
      </c>
      <c r="X466" s="227">
        <v>3347298.15</v>
      </c>
      <c r="Y466" s="220"/>
    </row>
    <row r="467" spans="2:25" ht="40.5" hidden="1">
      <c r="B467" s="219" t="s">
        <v>1973</v>
      </c>
      <c r="C467" s="220" t="s">
        <v>1198</v>
      </c>
      <c r="D467" s="220" t="s">
        <v>33</v>
      </c>
      <c r="E467" s="220" t="s">
        <v>673</v>
      </c>
      <c r="F467" s="220" t="s">
        <v>674</v>
      </c>
      <c r="G467" s="220" t="s">
        <v>246</v>
      </c>
      <c r="H467" s="220"/>
      <c r="I467" s="220" t="s">
        <v>195</v>
      </c>
      <c r="J467" s="220" t="s">
        <v>51</v>
      </c>
      <c r="K467" s="221">
        <v>5133</v>
      </c>
      <c r="L467" s="221">
        <v>0</v>
      </c>
      <c r="M467" s="221">
        <v>9.66</v>
      </c>
      <c r="N467" s="222">
        <v>148754.28</v>
      </c>
      <c r="O467" s="223">
        <v>156605.22999999998</v>
      </c>
      <c r="P467" s="221">
        <v>-2633.5799999999731</v>
      </c>
      <c r="Q467" s="222">
        <v>8720.51</v>
      </c>
      <c r="R467" s="222">
        <v>3503.14</v>
      </c>
      <c r="S467" s="224">
        <v>3667.08</v>
      </c>
      <c r="T467" s="221">
        <v>0</v>
      </c>
      <c r="U467" s="221">
        <v>0</v>
      </c>
      <c r="V467" s="226">
        <v>0</v>
      </c>
      <c r="W467" s="224">
        <v>0</v>
      </c>
      <c r="X467" s="227">
        <v>3052426.65</v>
      </c>
      <c r="Y467" s="220"/>
    </row>
    <row r="468" spans="2:25" ht="40.5" hidden="1">
      <c r="B468" s="219" t="s">
        <v>1973</v>
      </c>
      <c r="C468" s="220" t="s">
        <v>1199</v>
      </c>
      <c r="D468" s="220" t="s">
        <v>33</v>
      </c>
      <c r="E468" s="220" t="s">
        <v>639</v>
      </c>
      <c r="F468" s="220" t="s">
        <v>640</v>
      </c>
      <c r="G468" s="220" t="s">
        <v>647</v>
      </c>
      <c r="H468" s="220"/>
      <c r="I468" s="220" t="s">
        <v>195</v>
      </c>
      <c r="J468" s="220" t="s">
        <v>51</v>
      </c>
      <c r="K468" s="221">
        <v>5539.5</v>
      </c>
      <c r="L468" s="221">
        <v>0</v>
      </c>
      <c r="M468" s="221">
        <v>9.66</v>
      </c>
      <c r="N468" s="222">
        <v>160534.59</v>
      </c>
      <c r="O468" s="223">
        <v>163594.62</v>
      </c>
      <c r="P468" s="221">
        <v>5943.0600000000013</v>
      </c>
      <c r="Q468" s="222">
        <v>10034.75</v>
      </c>
      <c r="R468" s="222">
        <v>1031.6600000000001</v>
      </c>
      <c r="S468" s="224">
        <v>3853.91</v>
      </c>
      <c r="T468" s="221">
        <v>0</v>
      </c>
      <c r="U468" s="221">
        <v>0</v>
      </c>
      <c r="V468" s="226">
        <v>0</v>
      </c>
      <c r="W468" s="224">
        <v>0</v>
      </c>
      <c r="X468" s="227">
        <v>3205000.32</v>
      </c>
      <c r="Y468" s="241"/>
    </row>
    <row r="469" spans="2:25" ht="40.5" hidden="1">
      <c r="B469" s="219" t="s">
        <v>1973</v>
      </c>
      <c r="C469" s="220" t="s">
        <v>1200</v>
      </c>
      <c r="D469" s="220" t="s">
        <v>33</v>
      </c>
      <c r="E469" s="220" t="s">
        <v>362</v>
      </c>
      <c r="F469" s="220" t="s">
        <v>363</v>
      </c>
      <c r="G469" s="220" t="s">
        <v>821</v>
      </c>
      <c r="H469" s="220"/>
      <c r="I469" s="220" t="s">
        <v>1201</v>
      </c>
      <c r="J469" s="220" t="s">
        <v>1202</v>
      </c>
      <c r="K469" s="221">
        <v>3503.4</v>
      </c>
      <c r="L469" s="221">
        <v>1005.7</v>
      </c>
      <c r="M469" s="221">
        <v>9.66</v>
      </c>
      <c r="N469" s="222">
        <v>128775.6</v>
      </c>
      <c r="O469" s="223">
        <v>95560.44</v>
      </c>
      <c r="P469" s="221">
        <v>33215.160000000003</v>
      </c>
      <c r="Q469" s="222">
        <v>0</v>
      </c>
      <c r="R469" s="222">
        <v>0</v>
      </c>
      <c r="S469" s="224">
        <v>3493.26</v>
      </c>
      <c r="T469" s="221">
        <v>0</v>
      </c>
      <c r="U469" s="221">
        <v>0</v>
      </c>
      <c r="V469" s="226">
        <v>0</v>
      </c>
      <c r="W469" s="224">
        <v>0</v>
      </c>
      <c r="X469" s="227">
        <v>2857304.6700000004</v>
      </c>
      <c r="Y469" s="220"/>
    </row>
    <row r="470" spans="2:25" ht="60.75" hidden="1">
      <c r="B470" s="219" t="s">
        <v>1973</v>
      </c>
      <c r="C470" s="220" t="s">
        <v>1203</v>
      </c>
      <c r="D470" s="220" t="s">
        <v>83</v>
      </c>
      <c r="E470" s="220" t="s">
        <v>385</v>
      </c>
      <c r="F470" s="220" t="s">
        <v>224</v>
      </c>
      <c r="G470" s="220" t="s">
        <v>747</v>
      </c>
      <c r="H470" s="220"/>
      <c r="I470" s="220" t="s">
        <v>180</v>
      </c>
      <c r="J470" s="220" t="s">
        <v>181</v>
      </c>
      <c r="K470" s="221">
        <v>9028.7000000000007</v>
      </c>
      <c r="L470" s="221">
        <v>0</v>
      </c>
      <c r="M470" s="221">
        <v>9.66</v>
      </c>
      <c r="N470" s="222">
        <v>261651.75</v>
      </c>
      <c r="O470" s="223">
        <v>254460.59</v>
      </c>
      <c r="P470" s="221">
        <v>19873.310000000027</v>
      </c>
      <c r="Q470" s="222">
        <v>12682.15</v>
      </c>
      <c r="R470" s="222">
        <v>0</v>
      </c>
      <c r="S470" s="224">
        <v>5970.65</v>
      </c>
      <c r="T470" s="221">
        <v>0</v>
      </c>
      <c r="U470" s="221">
        <v>0</v>
      </c>
      <c r="V470" s="226">
        <v>0</v>
      </c>
      <c r="W470" s="224">
        <v>0</v>
      </c>
      <c r="X470" s="227">
        <v>4964300.7699999996</v>
      </c>
      <c r="Y470" s="220"/>
    </row>
    <row r="471" spans="2:25" ht="40.5" hidden="1">
      <c r="B471" s="219" t="s">
        <v>1973</v>
      </c>
      <c r="C471" s="220" t="s">
        <v>1204</v>
      </c>
      <c r="D471" s="220" t="s">
        <v>83</v>
      </c>
      <c r="E471" s="220" t="s">
        <v>385</v>
      </c>
      <c r="F471" s="220" t="s">
        <v>224</v>
      </c>
      <c r="G471" s="220" t="s">
        <v>1205</v>
      </c>
      <c r="H471" s="220"/>
      <c r="I471" s="242" t="s">
        <v>226</v>
      </c>
      <c r="J471" s="242" t="s">
        <v>227</v>
      </c>
      <c r="K471" s="243">
        <v>9074.6</v>
      </c>
      <c r="L471" s="243">
        <v>0</v>
      </c>
      <c r="M471" s="243">
        <v>9.66</v>
      </c>
      <c r="N471" s="239">
        <v>262981.89</v>
      </c>
      <c r="O471" s="223">
        <v>263334.90999999997</v>
      </c>
      <c r="P471" s="221">
        <v>11459.350000000035</v>
      </c>
      <c r="Q471" s="222">
        <v>11812.37</v>
      </c>
      <c r="R471" s="222">
        <v>0</v>
      </c>
      <c r="S471" s="224">
        <v>5454.62</v>
      </c>
      <c r="T471" s="221">
        <v>0</v>
      </c>
      <c r="U471" s="221">
        <v>0</v>
      </c>
      <c r="V471" s="226">
        <v>0</v>
      </c>
      <c r="W471" s="224">
        <v>0</v>
      </c>
      <c r="X471" s="227">
        <v>4562548.83</v>
      </c>
      <c r="Y471" s="220"/>
    </row>
    <row r="472" spans="2:25" ht="60.75" hidden="1">
      <c r="B472" s="219" t="s">
        <v>1973</v>
      </c>
      <c r="C472" s="220" t="s">
        <v>1206</v>
      </c>
      <c r="D472" s="220" t="s">
        <v>33</v>
      </c>
      <c r="E472" s="220" t="s">
        <v>967</v>
      </c>
      <c r="F472" s="220" t="s">
        <v>968</v>
      </c>
      <c r="G472" s="220" t="s">
        <v>62</v>
      </c>
      <c r="H472" s="220"/>
      <c r="I472" s="220" t="s">
        <v>969</v>
      </c>
      <c r="J472" s="220" t="s">
        <v>970</v>
      </c>
      <c r="K472" s="221">
        <v>6305</v>
      </c>
      <c r="L472" s="221">
        <v>2607.1999999999998</v>
      </c>
      <c r="M472" s="221">
        <v>10.039999999999999</v>
      </c>
      <c r="N472" s="222">
        <v>268435.46999999997</v>
      </c>
      <c r="O472" s="223">
        <v>252143.56999999998</v>
      </c>
      <c r="P472" s="221">
        <v>24359.009999999991</v>
      </c>
      <c r="Q472" s="222">
        <v>9507.6200000000008</v>
      </c>
      <c r="R472" s="222">
        <v>1440.51</v>
      </c>
      <c r="S472" s="224">
        <v>38730.639999999999</v>
      </c>
      <c r="T472" s="221">
        <v>0</v>
      </c>
      <c r="U472" s="221">
        <v>0</v>
      </c>
      <c r="V472" s="226">
        <v>0</v>
      </c>
      <c r="W472" s="224">
        <v>0</v>
      </c>
      <c r="X472" s="227">
        <v>5348455.3000000007</v>
      </c>
      <c r="Y472" s="220"/>
    </row>
    <row r="473" spans="2:25" ht="40.5" hidden="1">
      <c r="B473" s="219" t="s">
        <v>1973</v>
      </c>
      <c r="C473" s="220" t="s">
        <v>1207</v>
      </c>
      <c r="D473" s="220" t="s">
        <v>33</v>
      </c>
      <c r="E473" s="220" t="s">
        <v>333</v>
      </c>
      <c r="F473" s="220" t="s">
        <v>334</v>
      </c>
      <c r="G473" s="220" t="s">
        <v>105</v>
      </c>
      <c r="H473" s="220"/>
      <c r="I473" s="220" t="s">
        <v>195</v>
      </c>
      <c r="J473" s="220" t="s">
        <v>51</v>
      </c>
      <c r="K473" s="221">
        <v>5772.3</v>
      </c>
      <c r="L473" s="221">
        <v>0</v>
      </c>
      <c r="M473" s="221">
        <v>9.66</v>
      </c>
      <c r="N473" s="222">
        <v>55760.4</v>
      </c>
      <c r="O473" s="223">
        <v>58776.920000000006</v>
      </c>
      <c r="P473" s="221">
        <v>276.89999999999884</v>
      </c>
      <c r="Q473" s="222">
        <v>3795.05</v>
      </c>
      <c r="R473" s="222">
        <v>501.63</v>
      </c>
      <c r="S473" s="224">
        <v>2546.33</v>
      </c>
      <c r="T473" s="221">
        <v>0</v>
      </c>
      <c r="U473" s="221">
        <v>0</v>
      </c>
      <c r="V473" s="226">
        <v>0</v>
      </c>
      <c r="W473" s="224">
        <v>0</v>
      </c>
      <c r="X473" s="227">
        <v>2066881.7000000002</v>
      </c>
      <c r="Y473" s="248" t="s">
        <v>1209</v>
      </c>
    </row>
    <row r="474" spans="2:25" ht="101.25" hidden="1">
      <c r="B474" s="219" t="s">
        <v>1973</v>
      </c>
      <c r="C474" s="220" t="s">
        <v>1889</v>
      </c>
      <c r="D474" s="220" t="s">
        <v>33</v>
      </c>
      <c r="E474" s="220" t="s">
        <v>439</v>
      </c>
      <c r="F474" s="220" t="s">
        <v>440</v>
      </c>
      <c r="G474" s="220" t="s">
        <v>738</v>
      </c>
      <c r="H474" s="220"/>
      <c r="I474" s="220" t="s">
        <v>485</v>
      </c>
      <c r="J474" s="220" t="s">
        <v>486</v>
      </c>
      <c r="K474" s="221">
        <v>3953.2</v>
      </c>
      <c r="L474" s="221">
        <v>0</v>
      </c>
      <c r="M474" s="221">
        <v>9.66</v>
      </c>
      <c r="N474" s="222">
        <v>272450.58</v>
      </c>
      <c r="O474" s="223">
        <v>266828.33999999997</v>
      </c>
      <c r="P474" s="221">
        <v>14509.900000000041</v>
      </c>
      <c r="Q474" s="222">
        <v>9057.18</v>
      </c>
      <c r="R474" s="222">
        <v>169.52</v>
      </c>
      <c r="S474" s="224">
        <v>2915.97</v>
      </c>
      <c r="T474" s="221">
        <v>0</v>
      </c>
      <c r="U474" s="221">
        <v>0</v>
      </c>
      <c r="V474" s="226">
        <v>0</v>
      </c>
      <c r="W474" s="224">
        <v>0</v>
      </c>
      <c r="X474" s="227">
        <v>2535548.3999999994</v>
      </c>
      <c r="Y474" s="220"/>
    </row>
    <row r="475" spans="2:25" ht="60.75" hidden="1">
      <c r="B475" s="219" t="s">
        <v>1973</v>
      </c>
      <c r="C475" s="220" t="s">
        <v>1210</v>
      </c>
      <c r="D475" s="220" t="s">
        <v>33</v>
      </c>
      <c r="E475" s="220" t="s">
        <v>1093</v>
      </c>
      <c r="F475" s="220" t="s">
        <v>280</v>
      </c>
      <c r="G475" s="220" t="s">
        <v>270</v>
      </c>
      <c r="H475" s="220"/>
      <c r="I475" s="220" t="s">
        <v>174</v>
      </c>
      <c r="J475" s="220" t="s">
        <v>175</v>
      </c>
      <c r="K475" s="221">
        <v>8547.7000000000007</v>
      </c>
      <c r="L475" s="221">
        <v>560.6</v>
      </c>
      <c r="M475" s="221">
        <v>10.039999999999999</v>
      </c>
      <c r="N475" s="222">
        <v>274342.05</v>
      </c>
      <c r="O475" s="223">
        <v>247015.5</v>
      </c>
      <c r="P475" s="221">
        <v>27326.549999999988</v>
      </c>
      <c r="Q475" s="222">
        <v>0</v>
      </c>
      <c r="R475" s="222">
        <v>0</v>
      </c>
      <c r="S475" s="224">
        <v>1413.74</v>
      </c>
      <c r="T475" s="221">
        <v>0</v>
      </c>
      <c r="U475" s="221">
        <v>0</v>
      </c>
      <c r="V475" s="226">
        <v>0</v>
      </c>
      <c r="W475" s="224">
        <v>0</v>
      </c>
      <c r="X475" s="227">
        <v>1323662.7300000002</v>
      </c>
      <c r="Y475" s="220"/>
    </row>
    <row r="476" spans="2:25" ht="40.5" hidden="1">
      <c r="B476" s="219" t="s">
        <v>1973</v>
      </c>
      <c r="C476" s="220" t="s">
        <v>1212</v>
      </c>
      <c r="D476" s="220" t="s">
        <v>33</v>
      </c>
      <c r="E476" s="220" t="s">
        <v>333</v>
      </c>
      <c r="F476" s="220" t="s">
        <v>334</v>
      </c>
      <c r="G476" s="220" t="s">
        <v>62</v>
      </c>
      <c r="H476" s="220"/>
      <c r="I476" s="220" t="s">
        <v>195</v>
      </c>
      <c r="J476" s="220" t="s">
        <v>51</v>
      </c>
      <c r="K476" s="221">
        <v>6986.4</v>
      </c>
      <c r="L476" s="221">
        <v>77.8</v>
      </c>
      <c r="M476" s="221">
        <v>10.039999999999999</v>
      </c>
      <c r="N476" s="222">
        <v>212773.17</v>
      </c>
      <c r="O476" s="223">
        <v>230267.38</v>
      </c>
      <c r="P476" s="221">
        <v>-15951.970000000001</v>
      </c>
      <c r="Q476" s="222">
        <v>2084.7399999999998</v>
      </c>
      <c r="R476" s="222">
        <v>542.5</v>
      </c>
      <c r="S476" s="224">
        <v>3314.41</v>
      </c>
      <c r="T476" s="221">
        <v>0</v>
      </c>
      <c r="U476" s="221">
        <v>0</v>
      </c>
      <c r="V476" s="226">
        <v>0</v>
      </c>
      <c r="W476" s="224">
        <v>0</v>
      </c>
      <c r="X476" s="227">
        <v>2827110.2100000004</v>
      </c>
      <c r="Y476" s="220"/>
    </row>
    <row r="477" spans="2:25" ht="40.5" hidden="1">
      <c r="B477" s="219" t="s">
        <v>1973</v>
      </c>
      <c r="C477" s="220" t="s">
        <v>1213</v>
      </c>
      <c r="D477" s="220" t="s">
        <v>83</v>
      </c>
      <c r="E477" s="220" t="s">
        <v>183</v>
      </c>
      <c r="F477" s="220" t="s">
        <v>184</v>
      </c>
      <c r="G477" s="220" t="s">
        <v>555</v>
      </c>
      <c r="H477" s="220"/>
      <c r="I477" s="220" t="s">
        <v>226</v>
      </c>
      <c r="J477" s="220" t="s">
        <v>227</v>
      </c>
      <c r="K477" s="221">
        <v>5736.3</v>
      </c>
      <c r="L477" s="221">
        <v>295.39999999999998</v>
      </c>
      <c r="M477" s="221">
        <v>9.66</v>
      </c>
      <c r="N477" s="222">
        <v>174798.69</v>
      </c>
      <c r="O477" s="223">
        <v>147429.62</v>
      </c>
      <c r="P477" s="221">
        <v>13462.360000000008</v>
      </c>
      <c r="Q477" s="222">
        <v>0</v>
      </c>
      <c r="R477" s="222">
        <v>13906.71</v>
      </c>
      <c r="S477" s="224">
        <v>3894.71</v>
      </c>
      <c r="T477" s="221">
        <v>0</v>
      </c>
      <c r="U477" s="221">
        <v>0</v>
      </c>
      <c r="V477" s="226">
        <v>0</v>
      </c>
      <c r="W477" s="224">
        <v>0</v>
      </c>
      <c r="X477" s="227">
        <v>3238643.3599999994</v>
      </c>
      <c r="Y477" s="220"/>
    </row>
    <row r="478" spans="2:25" ht="40.5" hidden="1">
      <c r="B478" s="219" t="s">
        <v>1973</v>
      </c>
      <c r="C478" s="220" t="s">
        <v>1214</v>
      </c>
      <c r="D478" s="220" t="s">
        <v>83</v>
      </c>
      <c r="E478" s="220" t="s">
        <v>313</v>
      </c>
      <c r="F478" s="220" t="s">
        <v>314</v>
      </c>
      <c r="G478" s="220" t="s">
        <v>111</v>
      </c>
      <c r="H478" s="220"/>
      <c r="I478" s="220" t="s">
        <v>226</v>
      </c>
      <c r="J478" s="220" t="s">
        <v>227</v>
      </c>
      <c r="K478" s="221">
        <v>9217.7000000000007</v>
      </c>
      <c r="L478" s="221">
        <v>0</v>
      </c>
      <c r="M478" s="221">
        <v>10.039999999999999</v>
      </c>
      <c r="N478" s="222">
        <v>277757.46000000002</v>
      </c>
      <c r="O478" s="223">
        <v>270025.82</v>
      </c>
      <c r="P478" s="221">
        <v>18036.390000000014</v>
      </c>
      <c r="Q478" s="222">
        <v>10304.75</v>
      </c>
      <c r="R478" s="222">
        <v>0</v>
      </c>
      <c r="S478" s="224">
        <v>2841.06</v>
      </c>
      <c r="T478" s="221">
        <v>0</v>
      </c>
      <c r="U478" s="221">
        <v>0</v>
      </c>
      <c r="V478" s="226">
        <v>0</v>
      </c>
      <c r="W478" s="224">
        <v>0</v>
      </c>
      <c r="X478" s="227">
        <v>2485560.5700000003</v>
      </c>
      <c r="Y478" s="220"/>
    </row>
    <row r="479" spans="2:25" ht="81" hidden="1">
      <c r="B479" s="219" t="s">
        <v>1973</v>
      </c>
      <c r="C479" s="220" t="s">
        <v>1215</v>
      </c>
      <c r="D479" s="220" t="s">
        <v>33</v>
      </c>
      <c r="E479" s="220" t="s">
        <v>454</v>
      </c>
      <c r="F479" s="220" t="s">
        <v>455</v>
      </c>
      <c r="G479" s="220" t="s">
        <v>188</v>
      </c>
      <c r="H479" s="220"/>
      <c r="I479" s="242" t="s">
        <v>157</v>
      </c>
      <c r="J479" s="242" t="s">
        <v>158</v>
      </c>
      <c r="K479" s="243">
        <v>7102.9</v>
      </c>
      <c r="L479" s="243">
        <v>2141.1</v>
      </c>
      <c r="M479" s="243">
        <v>10.039999999999999</v>
      </c>
      <c r="N479" s="222">
        <v>278429.28000000003</v>
      </c>
      <c r="O479" s="223">
        <v>211135.69</v>
      </c>
      <c r="P479" s="221">
        <v>91700.530000000042</v>
      </c>
      <c r="Q479" s="222">
        <v>28754.46</v>
      </c>
      <c r="R479" s="222">
        <v>4347.5200000000004</v>
      </c>
      <c r="S479" s="246">
        <v>8194.630000000001</v>
      </c>
      <c r="T479" s="243">
        <v>0</v>
      </c>
      <c r="U479" s="243">
        <v>0</v>
      </c>
      <c r="V479" s="226">
        <v>0</v>
      </c>
      <c r="W479" s="224">
        <v>10566.02</v>
      </c>
      <c r="X479" s="227">
        <v>6682730.1399999997</v>
      </c>
      <c r="Y479" s="220"/>
    </row>
    <row r="480" spans="2:25" ht="60.75" hidden="1">
      <c r="B480" s="219" t="s">
        <v>1973</v>
      </c>
      <c r="C480" s="220" t="s">
        <v>1216</v>
      </c>
      <c r="D480" s="220" t="s">
        <v>33</v>
      </c>
      <c r="E480" s="220" t="s">
        <v>362</v>
      </c>
      <c r="F480" s="220" t="s">
        <v>363</v>
      </c>
      <c r="G480" s="220" t="s">
        <v>111</v>
      </c>
      <c r="H480" s="220"/>
      <c r="I480" s="220" t="s">
        <v>349</v>
      </c>
      <c r="J480" s="220" t="s">
        <v>350</v>
      </c>
      <c r="K480" s="221">
        <v>9263.6</v>
      </c>
      <c r="L480" s="221">
        <v>0</v>
      </c>
      <c r="M480" s="221">
        <v>10.039999999999999</v>
      </c>
      <c r="N480" s="222">
        <v>279019.68</v>
      </c>
      <c r="O480" s="223">
        <v>282890.8</v>
      </c>
      <c r="P480" s="221">
        <v>3345.3100000000209</v>
      </c>
      <c r="Q480" s="222">
        <v>8155.08</v>
      </c>
      <c r="R480" s="222">
        <v>938.65</v>
      </c>
      <c r="S480" s="224">
        <v>0</v>
      </c>
      <c r="T480" s="221">
        <v>0</v>
      </c>
      <c r="U480" s="221">
        <v>0</v>
      </c>
      <c r="V480" s="226">
        <v>160000</v>
      </c>
      <c r="W480" s="224">
        <v>0</v>
      </c>
      <c r="X480" s="227">
        <v>9450302.7299999986</v>
      </c>
      <c r="Y480" s="220"/>
    </row>
    <row r="481" spans="2:25" ht="40.5" hidden="1">
      <c r="B481" s="219" t="s">
        <v>1973</v>
      </c>
      <c r="C481" s="220" t="s">
        <v>1217</v>
      </c>
      <c r="D481" s="220" t="s">
        <v>33</v>
      </c>
      <c r="E481" s="220" t="s">
        <v>663</v>
      </c>
      <c r="F481" s="220" t="s">
        <v>664</v>
      </c>
      <c r="G481" s="220" t="s">
        <v>62</v>
      </c>
      <c r="H481" s="220"/>
      <c r="I481" s="242" t="s">
        <v>195</v>
      </c>
      <c r="J481" s="242" t="s">
        <v>51</v>
      </c>
      <c r="K481" s="243">
        <v>8316.33</v>
      </c>
      <c r="L481" s="243">
        <v>948.1</v>
      </c>
      <c r="M481" s="243">
        <v>10.039999999999999</v>
      </c>
      <c r="N481" s="239">
        <v>279044.09999999998</v>
      </c>
      <c r="O481" s="223">
        <v>256237.90999999997</v>
      </c>
      <c r="P481" s="221">
        <v>34301.58</v>
      </c>
      <c r="Q481" s="222">
        <v>11843.31</v>
      </c>
      <c r="R481" s="222">
        <v>347.92</v>
      </c>
      <c r="S481" s="224">
        <v>4152.6000000000004</v>
      </c>
      <c r="T481" s="221">
        <v>0</v>
      </c>
      <c r="U481" s="221">
        <v>0</v>
      </c>
      <c r="V481" s="226">
        <v>0</v>
      </c>
      <c r="W481" s="224">
        <v>0</v>
      </c>
      <c r="X481" s="227">
        <v>3513516.0999999996</v>
      </c>
      <c r="Y481" s="220"/>
    </row>
    <row r="482" spans="2:25" ht="40.5" hidden="1">
      <c r="B482" s="219" t="s">
        <v>1973</v>
      </c>
      <c r="C482" s="220" t="s">
        <v>1218</v>
      </c>
      <c r="D482" s="220" t="s">
        <v>33</v>
      </c>
      <c r="E482" s="220" t="s">
        <v>1003</v>
      </c>
      <c r="F482" s="220" t="s">
        <v>1004</v>
      </c>
      <c r="G482" s="220" t="s">
        <v>246</v>
      </c>
      <c r="H482" s="220"/>
      <c r="I482" s="220" t="s">
        <v>1219</v>
      </c>
      <c r="J482" s="220" t="s">
        <v>1220</v>
      </c>
      <c r="K482" s="221">
        <v>9268.6</v>
      </c>
      <c r="L482" s="221">
        <v>0</v>
      </c>
      <c r="M482" s="221">
        <v>10.039999999999999</v>
      </c>
      <c r="N482" s="222">
        <v>279161.2</v>
      </c>
      <c r="O482" s="223">
        <v>296643.75</v>
      </c>
      <c r="P482" s="221">
        <v>-17482.550000000007</v>
      </c>
      <c r="Q482" s="222">
        <v>1564.48</v>
      </c>
      <c r="R482" s="222">
        <v>1564.48</v>
      </c>
      <c r="S482" s="224">
        <v>77518.64</v>
      </c>
      <c r="T482" s="221">
        <v>0</v>
      </c>
      <c r="U482" s="221">
        <v>0</v>
      </c>
      <c r="V482" s="226">
        <v>0</v>
      </c>
      <c r="W482" s="224">
        <v>0</v>
      </c>
      <c r="X482" s="227">
        <v>10595128.179999998</v>
      </c>
      <c r="Y482" s="220"/>
    </row>
    <row r="483" spans="2:25" ht="40.5" hidden="1">
      <c r="B483" s="219" t="s">
        <v>1973</v>
      </c>
      <c r="C483" s="220" t="s">
        <v>1221</v>
      </c>
      <c r="D483" s="220" t="s">
        <v>33</v>
      </c>
      <c r="E483" s="220" t="s">
        <v>1003</v>
      </c>
      <c r="F483" s="220" t="s">
        <v>1004</v>
      </c>
      <c r="G483" s="220" t="s">
        <v>414</v>
      </c>
      <c r="H483" s="220"/>
      <c r="I483" s="220" t="s">
        <v>1219</v>
      </c>
      <c r="J483" s="220" t="s">
        <v>1220</v>
      </c>
      <c r="K483" s="221">
        <v>9323.9</v>
      </c>
      <c r="L483" s="221">
        <v>0</v>
      </c>
      <c r="M483" s="221">
        <v>10.039999999999999</v>
      </c>
      <c r="N483" s="222">
        <v>280835.87</v>
      </c>
      <c r="O483" s="223">
        <v>297669.61000000004</v>
      </c>
      <c r="P483" s="221">
        <v>-16833.740000000071</v>
      </c>
      <c r="Q483" s="222">
        <v>546.6</v>
      </c>
      <c r="R483" s="222">
        <v>546.6</v>
      </c>
      <c r="S483" s="224">
        <v>75578.09</v>
      </c>
      <c r="T483" s="221">
        <v>0</v>
      </c>
      <c r="U483" s="221">
        <v>0</v>
      </c>
      <c r="V483" s="226">
        <v>0</v>
      </c>
      <c r="W483" s="224">
        <v>0</v>
      </c>
      <c r="X483" s="227">
        <v>10336230.930000002</v>
      </c>
      <c r="Y483" s="220"/>
    </row>
    <row r="484" spans="2:25" ht="40.5" hidden="1">
      <c r="B484" s="219" t="s">
        <v>1973</v>
      </c>
      <c r="C484" s="220" t="s">
        <v>1222</v>
      </c>
      <c r="D484" s="220" t="s">
        <v>33</v>
      </c>
      <c r="E484" s="220" t="s">
        <v>1223</v>
      </c>
      <c r="F484" s="220" t="s">
        <v>704</v>
      </c>
      <c r="G484" s="220" t="s">
        <v>1224</v>
      </c>
      <c r="H484" s="220"/>
      <c r="I484" s="220" t="s">
        <v>1225</v>
      </c>
      <c r="J484" s="220" t="s">
        <v>1226</v>
      </c>
      <c r="K484" s="221">
        <v>3709.4</v>
      </c>
      <c r="L484" s="221">
        <v>961.5</v>
      </c>
      <c r="M484" s="221">
        <v>10.039999999999999</v>
      </c>
      <c r="N484" s="222">
        <v>140687.6</v>
      </c>
      <c r="O484" s="223">
        <v>148284.1</v>
      </c>
      <c r="P484" s="221">
        <v>22588.03</v>
      </c>
      <c r="Q484" s="222">
        <v>32715</v>
      </c>
      <c r="R484" s="222">
        <v>2530.4699999999998</v>
      </c>
      <c r="S484" s="224">
        <v>0</v>
      </c>
      <c r="T484" s="221">
        <v>0</v>
      </c>
      <c r="U484" s="221">
        <v>0</v>
      </c>
      <c r="V484" s="226">
        <v>0</v>
      </c>
      <c r="W484" s="224">
        <v>0</v>
      </c>
      <c r="X484" s="227">
        <v>3941888.3199999994</v>
      </c>
      <c r="Y484" s="220"/>
    </row>
    <row r="485" spans="2:25" ht="60.75" hidden="1">
      <c r="B485" s="219" t="s">
        <v>1973</v>
      </c>
      <c r="C485" s="220" t="s">
        <v>1227</v>
      </c>
      <c r="D485" s="220" t="s">
        <v>33</v>
      </c>
      <c r="E485" s="220" t="s">
        <v>1228</v>
      </c>
      <c r="F485" s="220" t="s">
        <v>1229</v>
      </c>
      <c r="G485" s="220" t="s">
        <v>873</v>
      </c>
      <c r="H485" s="220"/>
      <c r="I485" s="220" t="s">
        <v>57</v>
      </c>
      <c r="J485" s="220" t="s">
        <v>429</v>
      </c>
      <c r="K485" s="221">
        <v>9337.4599999999991</v>
      </c>
      <c r="L485" s="221">
        <v>38.6</v>
      </c>
      <c r="M485" s="221">
        <v>10.039999999999999</v>
      </c>
      <c r="N485" s="222">
        <v>282407.15999999997</v>
      </c>
      <c r="O485" s="223">
        <v>278139.38</v>
      </c>
      <c r="P485" s="221">
        <v>14430.389999999967</v>
      </c>
      <c r="Q485" s="222">
        <v>13009.31</v>
      </c>
      <c r="R485" s="222">
        <v>2846.7</v>
      </c>
      <c r="S485" s="224">
        <v>3888.29</v>
      </c>
      <c r="T485" s="221">
        <v>0</v>
      </c>
      <c r="U485" s="221">
        <v>0</v>
      </c>
      <c r="V485" s="226">
        <v>0</v>
      </c>
      <c r="W485" s="224">
        <v>0</v>
      </c>
      <c r="X485" s="227">
        <v>3323504.2799999993</v>
      </c>
      <c r="Y485" s="220"/>
    </row>
    <row r="486" spans="2:25" ht="40.5" hidden="1">
      <c r="B486" s="219" t="s">
        <v>1973</v>
      </c>
      <c r="C486" s="220" t="s">
        <v>1230</v>
      </c>
      <c r="D486" s="220" t="s">
        <v>33</v>
      </c>
      <c r="E486" s="220" t="s">
        <v>1231</v>
      </c>
      <c r="F486" s="220" t="s">
        <v>1232</v>
      </c>
      <c r="G486" s="220" t="s">
        <v>284</v>
      </c>
      <c r="H486" s="220"/>
      <c r="I486" s="220" t="s">
        <v>325</v>
      </c>
      <c r="J486" s="220" t="s">
        <v>326</v>
      </c>
      <c r="K486" s="221">
        <v>8279.7999999999993</v>
      </c>
      <c r="L486" s="221">
        <v>1288.3</v>
      </c>
      <c r="M486" s="221">
        <v>10.039999999999999</v>
      </c>
      <c r="N486" s="222">
        <v>288183.87</v>
      </c>
      <c r="O486" s="223">
        <v>248552.1</v>
      </c>
      <c r="P486" s="221">
        <v>41738.799999999981</v>
      </c>
      <c r="Q486" s="222">
        <v>2215.6799999999998</v>
      </c>
      <c r="R486" s="222">
        <v>108.65</v>
      </c>
      <c r="S486" s="224">
        <v>4393.1400000000003</v>
      </c>
      <c r="T486" s="221">
        <v>0</v>
      </c>
      <c r="U486" s="221">
        <v>0</v>
      </c>
      <c r="V486" s="226">
        <v>1139952.18</v>
      </c>
      <c r="W486" s="224">
        <v>0</v>
      </c>
      <c r="X486" s="227">
        <v>3126995.3100000005</v>
      </c>
      <c r="Y486" s="220"/>
    </row>
    <row r="487" spans="2:25" ht="40.5" hidden="1">
      <c r="B487" s="219" t="s">
        <v>1973</v>
      </c>
      <c r="C487" s="220" t="s">
        <v>1233</v>
      </c>
      <c r="D487" s="220" t="s">
        <v>33</v>
      </c>
      <c r="E487" s="220" t="s">
        <v>488</v>
      </c>
      <c r="F487" s="220" t="s">
        <v>489</v>
      </c>
      <c r="G487" s="220" t="s">
        <v>525</v>
      </c>
      <c r="H487" s="220"/>
      <c r="I487" s="220" t="s">
        <v>491</v>
      </c>
      <c r="J487" s="220" t="s">
        <v>492</v>
      </c>
      <c r="K487" s="221">
        <v>8638</v>
      </c>
      <c r="L487" s="221">
        <v>939.8</v>
      </c>
      <c r="M487" s="221">
        <v>10.039999999999999</v>
      </c>
      <c r="N487" s="222">
        <v>288483.3</v>
      </c>
      <c r="O487" s="223">
        <v>236582.61</v>
      </c>
      <c r="P487" s="221">
        <v>105828.90000000001</v>
      </c>
      <c r="Q487" s="222">
        <v>57307.75</v>
      </c>
      <c r="R487" s="222">
        <v>3379.54</v>
      </c>
      <c r="S487" s="224">
        <v>0</v>
      </c>
      <c r="T487" s="221">
        <v>0</v>
      </c>
      <c r="U487" s="221">
        <v>0</v>
      </c>
      <c r="V487" s="226">
        <v>0</v>
      </c>
      <c r="W487" s="224">
        <v>0</v>
      </c>
      <c r="X487" s="227">
        <v>7775602.8899999997</v>
      </c>
      <c r="Y487" s="220"/>
    </row>
    <row r="488" spans="2:25" ht="60.75" hidden="1">
      <c r="B488" s="219" t="s">
        <v>1973</v>
      </c>
      <c r="C488" s="220" t="s">
        <v>1234</v>
      </c>
      <c r="D488" s="220" t="s">
        <v>33</v>
      </c>
      <c r="E488" s="220" t="s">
        <v>967</v>
      </c>
      <c r="F488" s="220" t="s">
        <v>968</v>
      </c>
      <c r="G488" s="220" t="s">
        <v>647</v>
      </c>
      <c r="H488" s="220"/>
      <c r="I488" s="220" t="s">
        <v>969</v>
      </c>
      <c r="J488" s="220" t="s">
        <v>970</v>
      </c>
      <c r="K488" s="221">
        <v>9628.5</v>
      </c>
      <c r="L488" s="221">
        <v>0</v>
      </c>
      <c r="M488" s="221">
        <v>10.039999999999999</v>
      </c>
      <c r="N488" s="222">
        <v>298010.71999999997</v>
      </c>
      <c r="O488" s="223">
        <v>276549.78000000003</v>
      </c>
      <c r="P488" s="221">
        <v>21759.42999999992</v>
      </c>
      <c r="Q488" s="222">
        <v>2444.6</v>
      </c>
      <c r="R488" s="222">
        <v>2146.11</v>
      </c>
      <c r="S488" s="224">
        <v>0</v>
      </c>
      <c r="T488" s="221">
        <v>0</v>
      </c>
      <c r="U488" s="221">
        <v>0</v>
      </c>
      <c r="V488" s="226">
        <v>0</v>
      </c>
      <c r="W488" s="224">
        <v>0</v>
      </c>
      <c r="X488" s="227">
        <v>9109656.6900000013</v>
      </c>
      <c r="Y488" s="220"/>
    </row>
    <row r="489" spans="2:25" ht="40.5" hidden="1">
      <c r="B489" s="219" t="s">
        <v>1973</v>
      </c>
      <c r="C489" s="220" t="s">
        <v>1235</v>
      </c>
      <c r="D489" s="220" t="s">
        <v>33</v>
      </c>
      <c r="E489" s="220" t="s">
        <v>617</v>
      </c>
      <c r="F489" s="220" t="s">
        <v>618</v>
      </c>
      <c r="G489" s="220" t="s">
        <v>521</v>
      </c>
      <c r="H489" s="220"/>
      <c r="I489" s="220" t="s">
        <v>345</v>
      </c>
      <c r="J489" s="220" t="s">
        <v>346</v>
      </c>
      <c r="K489" s="221">
        <v>9776.2000000000007</v>
      </c>
      <c r="L489" s="221">
        <v>0</v>
      </c>
      <c r="M489" s="221">
        <v>10.039999999999999</v>
      </c>
      <c r="N489" s="222">
        <v>294459.12</v>
      </c>
      <c r="O489" s="223">
        <v>308592.88</v>
      </c>
      <c r="P489" s="221">
        <v>-772.73000000000934</v>
      </c>
      <c r="Q489" s="222">
        <v>14271.5</v>
      </c>
      <c r="R489" s="222">
        <v>910.47</v>
      </c>
      <c r="S489" s="224">
        <v>3323.06</v>
      </c>
      <c r="T489" s="221">
        <v>0</v>
      </c>
      <c r="U489" s="221">
        <v>0</v>
      </c>
      <c r="V489" s="226">
        <v>0</v>
      </c>
      <c r="W489" s="224">
        <v>0</v>
      </c>
      <c r="X489" s="227">
        <v>2899610.6199999996</v>
      </c>
      <c r="Y489" s="220"/>
    </row>
    <row r="490" spans="2:25" ht="40.5" hidden="1">
      <c r="B490" s="219" t="s">
        <v>1973</v>
      </c>
      <c r="C490" s="220" t="s">
        <v>1236</v>
      </c>
      <c r="D490" s="220" t="s">
        <v>443</v>
      </c>
      <c r="E490" s="220" t="s">
        <v>311</v>
      </c>
      <c r="F490" s="220" t="s">
        <v>1237</v>
      </c>
      <c r="G490" s="220" t="s">
        <v>1238</v>
      </c>
      <c r="H490" s="220"/>
      <c r="I490" s="220" t="s">
        <v>1239</v>
      </c>
      <c r="J490" s="220" t="s">
        <v>1240</v>
      </c>
      <c r="K490" s="221">
        <v>1901.98</v>
      </c>
      <c r="L490" s="221">
        <v>0</v>
      </c>
      <c r="M490" s="221">
        <v>10.039999999999999</v>
      </c>
      <c r="N490" s="222">
        <v>57287.64</v>
      </c>
      <c r="O490" s="223">
        <v>40039.96</v>
      </c>
      <c r="P490" s="221">
        <v>18853.739999999998</v>
      </c>
      <c r="Q490" s="222">
        <v>1635.09</v>
      </c>
      <c r="R490" s="222">
        <v>29.03</v>
      </c>
      <c r="S490" s="224">
        <v>0</v>
      </c>
      <c r="T490" s="221">
        <v>0</v>
      </c>
      <c r="U490" s="221">
        <v>0</v>
      </c>
      <c r="V490" s="226">
        <v>0</v>
      </c>
      <c r="W490" s="224">
        <v>0</v>
      </c>
      <c r="X490" s="227">
        <v>1836830.2200000002</v>
      </c>
      <c r="Y490" s="220"/>
    </row>
    <row r="491" spans="2:25" ht="40.5" hidden="1">
      <c r="B491" s="219" t="s">
        <v>1973</v>
      </c>
      <c r="C491" s="220" t="s">
        <v>1241</v>
      </c>
      <c r="D491" s="220" t="s">
        <v>1242</v>
      </c>
      <c r="E491" s="220" t="s">
        <v>1243</v>
      </c>
      <c r="F491" s="220" t="s">
        <v>1244</v>
      </c>
      <c r="G491" s="220" t="s">
        <v>125</v>
      </c>
      <c r="H491" s="220"/>
      <c r="I491" s="220" t="s">
        <v>1245</v>
      </c>
      <c r="J491" s="220" t="s">
        <v>1246</v>
      </c>
      <c r="K491" s="221">
        <v>9080.9</v>
      </c>
      <c r="L491" s="221">
        <v>0</v>
      </c>
      <c r="M491" s="221">
        <v>10.94</v>
      </c>
      <c r="N491" s="222">
        <v>298035.15000000002</v>
      </c>
      <c r="O491" s="223">
        <v>99345.05</v>
      </c>
      <c r="P491" s="221">
        <v>198690.10000000003</v>
      </c>
      <c r="Q491" s="222">
        <v>0</v>
      </c>
      <c r="R491" s="222">
        <v>0</v>
      </c>
      <c r="S491" s="224">
        <v>11912.34</v>
      </c>
      <c r="T491" s="221">
        <v>0</v>
      </c>
      <c r="U491" s="221">
        <v>0</v>
      </c>
      <c r="V491" s="226">
        <v>0</v>
      </c>
      <c r="W491" s="224">
        <v>0</v>
      </c>
      <c r="X491" s="227">
        <v>9524048.1100000013</v>
      </c>
      <c r="Y491" s="220"/>
    </row>
    <row r="492" spans="2:25" ht="40.5" hidden="1">
      <c r="B492" s="219" t="s">
        <v>1973</v>
      </c>
      <c r="C492" s="220" t="s">
        <v>1248</v>
      </c>
      <c r="D492" s="220" t="s">
        <v>33</v>
      </c>
      <c r="E492" s="220" t="s">
        <v>1249</v>
      </c>
      <c r="F492" s="220" t="s">
        <v>1250</v>
      </c>
      <c r="G492" s="220" t="s">
        <v>69</v>
      </c>
      <c r="H492" s="220"/>
      <c r="I492" s="242" t="s">
        <v>325</v>
      </c>
      <c r="J492" s="242" t="s">
        <v>326</v>
      </c>
      <c r="K492" s="243">
        <v>9768.1</v>
      </c>
      <c r="L492" s="243">
        <v>164.5</v>
      </c>
      <c r="M492" s="243">
        <v>10.039999999999999</v>
      </c>
      <c r="N492" s="239">
        <v>299037.44</v>
      </c>
      <c r="O492" s="223">
        <v>252763.73</v>
      </c>
      <c r="P492" s="221">
        <v>40730.140000000014</v>
      </c>
      <c r="Q492" s="222">
        <v>1319.84</v>
      </c>
      <c r="R492" s="222">
        <v>6863.41</v>
      </c>
      <c r="S492" s="224">
        <v>7218.86</v>
      </c>
      <c r="T492" s="221">
        <v>0</v>
      </c>
      <c r="U492" s="221">
        <v>0</v>
      </c>
      <c r="V492" s="226">
        <v>0</v>
      </c>
      <c r="W492" s="224">
        <v>0</v>
      </c>
      <c r="X492" s="227">
        <v>5961096.8399999989</v>
      </c>
      <c r="Y492" s="220"/>
    </row>
    <row r="493" spans="2:25" ht="60.75" hidden="1">
      <c r="B493" s="219" t="s">
        <v>1973</v>
      </c>
      <c r="C493" s="220" t="s">
        <v>1251</v>
      </c>
      <c r="D493" s="220" t="s">
        <v>33</v>
      </c>
      <c r="E493" s="220" t="s">
        <v>255</v>
      </c>
      <c r="F493" s="220" t="s">
        <v>256</v>
      </c>
      <c r="G493" s="220" t="s">
        <v>1252</v>
      </c>
      <c r="H493" s="220"/>
      <c r="I493" s="220" t="s">
        <v>258</v>
      </c>
      <c r="J493" s="220" t="s">
        <v>259</v>
      </c>
      <c r="K493" s="221">
        <v>7837.2</v>
      </c>
      <c r="L493" s="221">
        <v>2481.4</v>
      </c>
      <c r="M493" s="221">
        <v>9.66</v>
      </c>
      <c r="N493" s="222">
        <v>300122.64</v>
      </c>
      <c r="O493" s="223">
        <v>272830.88</v>
      </c>
      <c r="P493" s="221">
        <v>27291.760000000009</v>
      </c>
      <c r="Q493" s="222">
        <v>0</v>
      </c>
      <c r="R493" s="222">
        <v>0</v>
      </c>
      <c r="S493" s="224">
        <v>11924.53</v>
      </c>
      <c r="T493" s="221">
        <v>0</v>
      </c>
      <c r="U493" s="221">
        <v>0</v>
      </c>
      <c r="V493" s="226">
        <v>0</v>
      </c>
      <c r="W493" s="224">
        <v>0</v>
      </c>
      <c r="X493" s="227">
        <v>9702516.4000000004</v>
      </c>
      <c r="Y493" s="220"/>
    </row>
    <row r="494" spans="2:25" ht="40.5" hidden="1">
      <c r="B494" s="219" t="s">
        <v>1973</v>
      </c>
      <c r="C494" s="220" t="s">
        <v>1253</v>
      </c>
      <c r="D494" s="220" t="s">
        <v>33</v>
      </c>
      <c r="E494" s="220" t="s">
        <v>1254</v>
      </c>
      <c r="F494" s="220" t="s">
        <v>1255</v>
      </c>
      <c r="G494" s="220" t="s">
        <v>62</v>
      </c>
      <c r="H494" s="220"/>
      <c r="I494" s="242" t="s">
        <v>195</v>
      </c>
      <c r="J494" s="220" t="s">
        <v>51</v>
      </c>
      <c r="K494" s="221">
        <v>8127.6</v>
      </c>
      <c r="L494" s="221">
        <v>3179.5</v>
      </c>
      <c r="M494" s="221">
        <v>10.039999999999999</v>
      </c>
      <c r="N494" s="222">
        <v>340569.93</v>
      </c>
      <c r="O494" s="223">
        <v>349648.09</v>
      </c>
      <c r="P494" s="221">
        <v>-8582.4200000000073</v>
      </c>
      <c r="Q494" s="222">
        <v>11420.09</v>
      </c>
      <c r="R494" s="222">
        <v>10924.35</v>
      </c>
      <c r="S494" s="224">
        <v>12282.34</v>
      </c>
      <c r="T494" s="221">
        <v>0</v>
      </c>
      <c r="U494" s="221">
        <v>0</v>
      </c>
      <c r="V494" s="226">
        <v>0</v>
      </c>
      <c r="W494" s="224">
        <v>0</v>
      </c>
      <c r="X494" s="227">
        <v>10073712.110000001</v>
      </c>
      <c r="Y494" s="220"/>
    </row>
    <row r="495" spans="2:25" ht="60.75" hidden="1">
      <c r="B495" s="219" t="s">
        <v>1973</v>
      </c>
      <c r="C495" s="220" t="s">
        <v>1256</v>
      </c>
      <c r="D495" s="220" t="s">
        <v>33</v>
      </c>
      <c r="E495" s="220" t="s">
        <v>1257</v>
      </c>
      <c r="F495" s="220" t="s">
        <v>1258</v>
      </c>
      <c r="G495" s="220" t="s">
        <v>1259</v>
      </c>
      <c r="H495" s="220"/>
      <c r="I495" s="220" t="s">
        <v>1260</v>
      </c>
      <c r="J495" s="220" t="s">
        <v>1261</v>
      </c>
      <c r="K495" s="221">
        <v>10332</v>
      </c>
      <c r="L495" s="221">
        <v>0</v>
      </c>
      <c r="M495" s="221">
        <v>10.039999999999999</v>
      </c>
      <c r="N495" s="222">
        <v>299736.21000000002</v>
      </c>
      <c r="O495" s="223">
        <v>214200.78000000003</v>
      </c>
      <c r="P495" s="221">
        <v>84944.069999999992</v>
      </c>
      <c r="Q495" s="222">
        <v>0</v>
      </c>
      <c r="R495" s="222">
        <v>591.36</v>
      </c>
      <c r="S495" s="224">
        <v>0</v>
      </c>
      <c r="T495" s="221">
        <v>0</v>
      </c>
      <c r="U495" s="221">
        <v>0</v>
      </c>
      <c r="V495" s="226">
        <v>0</v>
      </c>
      <c r="W495" s="224">
        <v>0</v>
      </c>
      <c r="X495" s="227">
        <v>10340005.189999999</v>
      </c>
      <c r="Y495" s="220"/>
    </row>
    <row r="496" spans="2:25" ht="60.75" hidden="1">
      <c r="B496" s="219" t="s">
        <v>1973</v>
      </c>
      <c r="C496" s="220" t="s">
        <v>1263</v>
      </c>
      <c r="D496" s="220" t="s">
        <v>33</v>
      </c>
      <c r="E496" s="220" t="s">
        <v>165</v>
      </c>
      <c r="F496" s="220" t="s">
        <v>166</v>
      </c>
      <c r="G496" s="220" t="s">
        <v>603</v>
      </c>
      <c r="H496" s="220"/>
      <c r="I496" s="220" t="s">
        <v>243</v>
      </c>
      <c r="J496" s="220" t="s">
        <v>244</v>
      </c>
      <c r="K496" s="221">
        <v>8921</v>
      </c>
      <c r="L496" s="221">
        <v>1234.8</v>
      </c>
      <c r="M496" s="221">
        <v>10.039999999999999</v>
      </c>
      <c r="N496" s="222">
        <v>305838.40000000002</v>
      </c>
      <c r="O496" s="223">
        <v>293778.98</v>
      </c>
      <c r="P496" s="221">
        <v>12150.160000000054</v>
      </c>
      <c r="Q496" s="222">
        <v>600.95000000000005</v>
      </c>
      <c r="R496" s="222">
        <v>510.21</v>
      </c>
      <c r="S496" s="224">
        <v>10643.45</v>
      </c>
      <c r="T496" s="221">
        <v>0</v>
      </c>
      <c r="U496" s="221">
        <v>0</v>
      </c>
      <c r="V496" s="226">
        <v>0</v>
      </c>
      <c r="W496" s="224">
        <v>0</v>
      </c>
      <c r="X496" s="227">
        <v>8711398.6500000004</v>
      </c>
      <c r="Y496" s="220"/>
    </row>
    <row r="497" spans="2:25" ht="40.5" hidden="1">
      <c r="B497" s="219" t="s">
        <v>1973</v>
      </c>
      <c r="C497" s="220" t="s">
        <v>1264</v>
      </c>
      <c r="D497" s="220" t="s">
        <v>33</v>
      </c>
      <c r="E497" s="220" t="s">
        <v>720</v>
      </c>
      <c r="F497" s="220" t="s">
        <v>721</v>
      </c>
      <c r="G497" s="220" t="s">
        <v>270</v>
      </c>
      <c r="H497" s="220"/>
      <c r="I497" s="220" t="s">
        <v>195</v>
      </c>
      <c r="J497" s="220" t="s">
        <v>51</v>
      </c>
      <c r="K497" s="221">
        <v>13258.2</v>
      </c>
      <c r="L497" s="221">
        <v>0</v>
      </c>
      <c r="M497" s="221">
        <v>10.039999999999999</v>
      </c>
      <c r="N497" s="222">
        <v>399337.17</v>
      </c>
      <c r="O497" s="223">
        <v>359686.52999999997</v>
      </c>
      <c r="P497" s="221">
        <v>59613.450000000019</v>
      </c>
      <c r="Q497" s="222">
        <v>31511.88</v>
      </c>
      <c r="R497" s="222">
        <v>11549.07</v>
      </c>
      <c r="S497" s="224">
        <v>11645.12</v>
      </c>
      <c r="T497" s="221">
        <v>0</v>
      </c>
      <c r="U497" s="221">
        <v>0</v>
      </c>
      <c r="V497" s="226">
        <v>0</v>
      </c>
      <c r="W497" s="224">
        <v>0</v>
      </c>
      <c r="X497" s="227">
        <v>9587683.3900000025</v>
      </c>
      <c r="Y497" s="220"/>
    </row>
    <row r="498" spans="2:25" ht="60.75" hidden="1">
      <c r="B498" s="219" t="s">
        <v>1973</v>
      </c>
      <c r="C498" s="220" t="s">
        <v>1265</v>
      </c>
      <c r="D498" s="220" t="s">
        <v>33</v>
      </c>
      <c r="E498" s="220" t="s">
        <v>342</v>
      </c>
      <c r="F498" s="220" t="s">
        <v>343</v>
      </c>
      <c r="G498" s="220" t="s">
        <v>1266</v>
      </c>
      <c r="H498" s="220"/>
      <c r="I498" s="220" t="s">
        <v>195</v>
      </c>
      <c r="J498" s="220" t="s">
        <v>51</v>
      </c>
      <c r="K498" s="221">
        <v>13166</v>
      </c>
      <c r="L498" s="221">
        <v>0</v>
      </c>
      <c r="M498" s="221">
        <v>10.039999999999999</v>
      </c>
      <c r="N498" s="222">
        <v>396559.44</v>
      </c>
      <c r="O498" s="223">
        <v>401726.91</v>
      </c>
      <c r="P498" s="221">
        <v>13835.600000000002</v>
      </c>
      <c r="Q498" s="222">
        <v>19913.16</v>
      </c>
      <c r="R498" s="222">
        <v>910.09</v>
      </c>
      <c r="S498" s="224">
        <v>6230.69</v>
      </c>
      <c r="T498" s="221">
        <v>0</v>
      </c>
      <c r="U498" s="221">
        <v>0</v>
      </c>
      <c r="V498" s="226">
        <v>0</v>
      </c>
      <c r="W498" s="224">
        <v>0</v>
      </c>
      <c r="X498" s="227">
        <v>5303754.3200000022</v>
      </c>
      <c r="Y498" s="241"/>
    </row>
    <row r="499" spans="2:25" ht="40.5" hidden="1">
      <c r="B499" s="219" t="s">
        <v>1973</v>
      </c>
      <c r="C499" s="220" t="s">
        <v>1267</v>
      </c>
      <c r="D499" s="220" t="s">
        <v>33</v>
      </c>
      <c r="E499" s="220" t="s">
        <v>439</v>
      </c>
      <c r="F499" s="220" t="s">
        <v>440</v>
      </c>
      <c r="G499" s="220" t="s">
        <v>594</v>
      </c>
      <c r="H499" s="220"/>
      <c r="I499" s="220" t="s">
        <v>625</v>
      </c>
      <c r="J499" s="220" t="s">
        <v>626</v>
      </c>
      <c r="K499" s="221">
        <v>8110.63</v>
      </c>
      <c r="L499" s="221">
        <v>2157.9</v>
      </c>
      <c r="M499" s="221">
        <v>10.039999999999999</v>
      </c>
      <c r="N499" s="222">
        <v>308127.59999999998</v>
      </c>
      <c r="O499" s="223">
        <v>660183.52</v>
      </c>
      <c r="P499" s="221">
        <v>-351576.38</v>
      </c>
      <c r="Q499" s="222">
        <v>767.27</v>
      </c>
      <c r="R499" s="222">
        <v>287.73</v>
      </c>
      <c r="S499" s="224">
        <v>11167.78</v>
      </c>
      <c r="T499" s="221">
        <v>0</v>
      </c>
      <c r="U499" s="221">
        <v>0</v>
      </c>
      <c r="V499" s="226">
        <v>0</v>
      </c>
      <c r="W499" s="224">
        <v>0</v>
      </c>
      <c r="X499" s="227">
        <v>9418347.879999999</v>
      </c>
      <c r="Y499" s="220"/>
    </row>
    <row r="500" spans="2:25" ht="60.75" hidden="1">
      <c r="B500" s="219" t="s">
        <v>1973</v>
      </c>
      <c r="C500" s="220" t="s">
        <v>1268</v>
      </c>
      <c r="D500" s="220" t="s">
        <v>83</v>
      </c>
      <c r="E500" s="220" t="s">
        <v>385</v>
      </c>
      <c r="F500" s="220" t="s">
        <v>224</v>
      </c>
      <c r="G500" s="220" t="s">
        <v>757</v>
      </c>
      <c r="H500" s="220"/>
      <c r="I500" s="220" t="s">
        <v>180</v>
      </c>
      <c r="J500" s="220" t="s">
        <v>181</v>
      </c>
      <c r="K500" s="221">
        <v>9293.2999999999993</v>
      </c>
      <c r="L500" s="221">
        <v>941.79999999999973</v>
      </c>
      <c r="M500" s="221">
        <v>10.039999999999999</v>
      </c>
      <c r="N500" s="222">
        <v>308281.11</v>
      </c>
      <c r="O500" s="223">
        <v>315503.74</v>
      </c>
      <c r="P500" s="221">
        <v>3389.4199999999837</v>
      </c>
      <c r="Q500" s="222">
        <v>10612.05</v>
      </c>
      <c r="R500" s="222">
        <v>0</v>
      </c>
      <c r="S500" s="224">
        <v>2815.52</v>
      </c>
      <c r="T500" s="221">
        <v>0</v>
      </c>
      <c r="U500" s="221">
        <v>0</v>
      </c>
      <c r="V500" s="226">
        <v>0</v>
      </c>
      <c r="W500" s="224">
        <v>0</v>
      </c>
      <c r="X500" s="227">
        <v>2513995.5999999996</v>
      </c>
      <c r="Y500" s="220"/>
    </row>
    <row r="501" spans="2:25" ht="40.5" hidden="1">
      <c r="B501" s="219" t="s">
        <v>1973</v>
      </c>
      <c r="C501" s="220" t="s">
        <v>1269</v>
      </c>
      <c r="D501" s="220" t="s">
        <v>33</v>
      </c>
      <c r="E501" s="220" t="s">
        <v>752</v>
      </c>
      <c r="F501" s="220" t="s">
        <v>753</v>
      </c>
      <c r="G501" s="220" t="s">
        <v>708</v>
      </c>
      <c r="H501" s="220"/>
      <c r="I501" s="220" t="s">
        <v>238</v>
      </c>
      <c r="J501" s="220" t="s">
        <v>239</v>
      </c>
      <c r="K501" s="221">
        <v>10276.61</v>
      </c>
      <c r="L501" s="221">
        <v>0</v>
      </c>
      <c r="M501" s="221">
        <v>10.039999999999999</v>
      </c>
      <c r="N501" s="222">
        <v>309994.82</v>
      </c>
      <c r="O501" s="223">
        <v>330939.05</v>
      </c>
      <c r="P501" s="221">
        <v>-21571.399999999954</v>
      </c>
      <c r="Q501" s="240">
        <v>1278.03</v>
      </c>
      <c r="R501" s="240">
        <v>1905.2</v>
      </c>
      <c r="S501" s="224">
        <v>11935.63</v>
      </c>
      <c r="T501" s="221">
        <v>0</v>
      </c>
      <c r="U501" s="221">
        <v>0</v>
      </c>
      <c r="V501" s="226">
        <v>0</v>
      </c>
      <c r="W501" s="224">
        <v>0</v>
      </c>
      <c r="X501" s="227">
        <v>9772809.0300000031</v>
      </c>
      <c r="Y501" s="241"/>
    </row>
    <row r="502" spans="2:25" ht="60.75" hidden="1">
      <c r="B502" s="219" t="s">
        <v>1973</v>
      </c>
      <c r="C502" s="220" t="s">
        <v>1270</v>
      </c>
      <c r="D502" s="220" t="s">
        <v>827</v>
      </c>
      <c r="E502" s="220" t="s">
        <v>828</v>
      </c>
      <c r="F502" s="220" t="s">
        <v>829</v>
      </c>
      <c r="G502" s="220" t="s">
        <v>383</v>
      </c>
      <c r="H502" s="220"/>
      <c r="I502" s="220" t="s">
        <v>1181</v>
      </c>
      <c r="J502" s="220" t="s">
        <v>831</v>
      </c>
      <c r="K502" s="221">
        <v>10331</v>
      </c>
      <c r="L502" s="221">
        <v>0</v>
      </c>
      <c r="M502" s="221">
        <v>10.039999032039493</v>
      </c>
      <c r="N502" s="222">
        <v>311169.69</v>
      </c>
      <c r="O502" s="223">
        <v>241908.66</v>
      </c>
      <c r="P502" s="221">
        <v>69441.799999999988</v>
      </c>
      <c r="Q502" s="222">
        <v>1376.49</v>
      </c>
      <c r="R502" s="222">
        <v>1195.72</v>
      </c>
      <c r="S502" s="224">
        <v>0</v>
      </c>
      <c r="T502" s="221">
        <v>0</v>
      </c>
      <c r="U502" s="221">
        <v>0</v>
      </c>
      <c r="V502" s="226">
        <v>0</v>
      </c>
      <c r="W502" s="224">
        <v>0</v>
      </c>
      <c r="X502" s="227">
        <v>2051001.5300000003</v>
      </c>
      <c r="Y502" s="220"/>
    </row>
    <row r="503" spans="2:25" ht="60.75" hidden="1">
      <c r="B503" s="219" t="s">
        <v>1973</v>
      </c>
      <c r="C503" s="220" t="s">
        <v>1271</v>
      </c>
      <c r="D503" s="220" t="s">
        <v>443</v>
      </c>
      <c r="E503" s="220" t="s">
        <v>1154</v>
      </c>
      <c r="F503" s="220" t="s">
        <v>1155</v>
      </c>
      <c r="G503" s="220" t="s">
        <v>75</v>
      </c>
      <c r="H503" s="220"/>
      <c r="I503" s="220" t="s">
        <v>1156</v>
      </c>
      <c r="J503" s="220" t="s">
        <v>1157</v>
      </c>
      <c r="K503" s="221">
        <v>10848.3</v>
      </c>
      <c r="L503" s="221">
        <v>0</v>
      </c>
      <c r="M503" s="221">
        <v>9.66</v>
      </c>
      <c r="N503" s="222">
        <v>314383.8</v>
      </c>
      <c r="O503" s="223">
        <v>318017.12</v>
      </c>
      <c r="P503" s="221">
        <v>-3633.320000000007</v>
      </c>
      <c r="Q503" s="222">
        <v>0</v>
      </c>
      <c r="R503" s="222">
        <v>0</v>
      </c>
      <c r="S503" s="224">
        <v>0</v>
      </c>
      <c r="T503" s="221">
        <v>0</v>
      </c>
      <c r="U503" s="221">
        <v>0</v>
      </c>
      <c r="V503" s="226">
        <v>0</v>
      </c>
      <c r="W503" s="224">
        <v>0</v>
      </c>
      <c r="X503" s="227">
        <v>9641797.1199999992</v>
      </c>
      <c r="Y503" s="220"/>
    </row>
    <row r="504" spans="2:25" ht="60.75" hidden="1">
      <c r="B504" s="219" t="s">
        <v>1973</v>
      </c>
      <c r="C504" s="220" t="s">
        <v>1272</v>
      </c>
      <c r="D504" s="220" t="s">
        <v>33</v>
      </c>
      <c r="E504" s="220" t="s">
        <v>342</v>
      </c>
      <c r="F504" s="220" t="s">
        <v>343</v>
      </c>
      <c r="G504" s="220" t="s">
        <v>809</v>
      </c>
      <c r="H504" s="220"/>
      <c r="I504" s="220" t="s">
        <v>349</v>
      </c>
      <c r="J504" s="220" t="s">
        <v>350</v>
      </c>
      <c r="K504" s="221">
        <v>4758.8999999999996</v>
      </c>
      <c r="L504" s="221">
        <v>1637.9</v>
      </c>
      <c r="M504" s="221">
        <v>9.66</v>
      </c>
      <c r="N504" s="239">
        <v>185379.18</v>
      </c>
      <c r="O504" s="223">
        <v>189014.75</v>
      </c>
      <c r="P504" s="221">
        <v>-198.98000000001275</v>
      </c>
      <c r="Q504" s="222">
        <v>6180.9</v>
      </c>
      <c r="R504" s="222">
        <v>2744.31</v>
      </c>
      <c r="S504" s="224">
        <v>0</v>
      </c>
      <c r="T504" s="221">
        <v>0</v>
      </c>
      <c r="U504" s="221">
        <v>0</v>
      </c>
      <c r="V504" s="226">
        <v>0</v>
      </c>
      <c r="W504" s="224">
        <v>0</v>
      </c>
      <c r="X504" s="227">
        <v>2948019.98</v>
      </c>
      <c r="Y504" s="220"/>
    </row>
    <row r="505" spans="2:25" ht="40.5" hidden="1">
      <c r="B505" s="219" t="s">
        <v>1973</v>
      </c>
      <c r="C505" s="220" t="s">
        <v>1273</v>
      </c>
      <c r="D505" s="220" t="s">
        <v>33</v>
      </c>
      <c r="E505" s="220" t="s">
        <v>568</v>
      </c>
      <c r="F505" s="220" t="s">
        <v>569</v>
      </c>
      <c r="G505" s="220" t="s">
        <v>728</v>
      </c>
      <c r="H505" s="220"/>
      <c r="I505" s="220" t="s">
        <v>195</v>
      </c>
      <c r="J505" s="220" t="s">
        <v>51</v>
      </c>
      <c r="K505" s="221">
        <v>2881.2</v>
      </c>
      <c r="L505" s="221">
        <v>0</v>
      </c>
      <c r="M505" s="221">
        <v>9.66</v>
      </c>
      <c r="N505" s="222">
        <v>83497.259999999995</v>
      </c>
      <c r="O505" s="223">
        <v>96247.16</v>
      </c>
      <c r="P505" s="221">
        <v>-12777.420000000004</v>
      </c>
      <c r="Q505" s="239">
        <v>3144.63</v>
      </c>
      <c r="R505" s="222">
        <v>3172.15</v>
      </c>
      <c r="S505" s="224">
        <v>2894.12</v>
      </c>
      <c r="T505" s="221">
        <v>0</v>
      </c>
      <c r="U505" s="221">
        <v>0</v>
      </c>
      <c r="V505" s="226">
        <v>0</v>
      </c>
      <c r="W505" s="224">
        <v>0</v>
      </c>
      <c r="X505" s="227">
        <v>2386396.9999999995</v>
      </c>
      <c r="Y505" s="220"/>
    </row>
    <row r="506" spans="2:25" ht="40.5" hidden="1">
      <c r="B506" s="219" t="s">
        <v>1973</v>
      </c>
      <c r="C506" s="220" t="s">
        <v>1274</v>
      </c>
      <c r="D506" s="220" t="s">
        <v>33</v>
      </c>
      <c r="E506" s="220" t="s">
        <v>1275</v>
      </c>
      <c r="F506" s="220" t="s">
        <v>1276</v>
      </c>
      <c r="G506" s="220" t="s">
        <v>580</v>
      </c>
      <c r="H506" s="220"/>
      <c r="I506" s="220" t="s">
        <v>1277</v>
      </c>
      <c r="J506" s="220" t="s">
        <v>1278</v>
      </c>
      <c r="K506" s="221">
        <v>9810.33</v>
      </c>
      <c r="L506" s="221">
        <v>705.8</v>
      </c>
      <c r="M506" s="221">
        <v>10.039999999999999</v>
      </c>
      <c r="N506" s="222">
        <v>316771.92</v>
      </c>
      <c r="O506" s="223">
        <v>245880.52</v>
      </c>
      <c r="P506" s="221">
        <v>64225.169999999969</v>
      </c>
      <c r="Q506" s="222">
        <v>2506.9699999999998</v>
      </c>
      <c r="R506" s="222">
        <v>9173.2000000000007</v>
      </c>
      <c r="S506" s="224">
        <v>0</v>
      </c>
      <c r="T506" s="221">
        <v>0</v>
      </c>
      <c r="U506" s="221">
        <v>0</v>
      </c>
      <c r="V506" s="226">
        <v>0</v>
      </c>
      <c r="W506" s="224">
        <v>0</v>
      </c>
      <c r="X506" s="227">
        <v>8098021.0200000005</v>
      </c>
      <c r="Y506" s="220"/>
    </row>
    <row r="507" spans="2:25" ht="40.5" hidden="1">
      <c r="B507" s="219" t="s">
        <v>1973</v>
      </c>
      <c r="C507" s="220" t="s">
        <v>1279</v>
      </c>
      <c r="D507" s="220" t="s">
        <v>33</v>
      </c>
      <c r="E507" s="220" t="s">
        <v>752</v>
      </c>
      <c r="F507" s="220" t="s">
        <v>753</v>
      </c>
      <c r="G507" s="220" t="s">
        <v>111</v>
      </c>
      <c r="H507" s="220"/>
      <c r="I507" s="220" t="s">
        <v>238</v>
      </c>
      <c r="J507" s="220" t="s">
        <v>239</v>
      </c>
      <c r="K507" s="221">
        <v>10591.9</v>
      </c>
      <c r="L507" s="221">
        <v>0</v>
      </c>
      <c r="M507" s="221">
        <v>10.039999999999999</v>
      </c>
      <c r="N507" s="222">
        <v>319027.77</v>
      </c>
      <c r="O507" s="223">
        <v>309233.5</v>
      </c>
      <c r="P507" s="221">
        <v>10517.329999999994</v>
      </c>
      <c r="Q507" s="222">
        <v>2416.6</v>
      </c>
      <c r="R507" s="222">
        <v>1693.54</v>
      </c>
      <c r="S507" s="224">
        <v>0</v>
      </c>
      <c r="T507" s="221">
        <v>0</v>
      </c>
      <c r="U507" s="221">
        <v>0</v>
      </c>
      <c r="V507" s="226">
        <v>0</v>
      </c>
      <c r="W507" s="224">
        <v>0</v>
      </c>
      <c r="X507" s="227">
        <v>3919311.6800000006</v>
      </c>
      <c r="Y507" s="220"/>
    </row>
    <row r="508" spans="2:25" ht="60.75" hidden="1">
      <c r="B508" s="219" t="s">
        <v>1973</v>
      </c>
      <c r="C508" s="220" t="s">
        <v>1280</v>
      </c>
      <c r="D508" s="220" t="s">
        <v>33</v>
      </c>
      <c r="E508" s="220" t="s">
        <v>1228</v>
      </c>
      <c r="F508" s="220" t="s">
        <v>1229</v>
      </c>
      <c r="G508" s="220" t="s">
        <v>540</v>
      </c>
      <c r="H508" s="220"/>
      <c r="I508" s="220" t="s">
        <v>174</v>
      </c>
      <c r="J508" s="220" t="s">
        <v>175</v>
      </c>
      <c r="K508" s="221">
        <v>10407.5</v>
      </c>
      <c r="L508" s="221">
        <v>298.89999999999998</v>
      </c>
      <c r="M508" s="221">
        <v>10.039999999999999</v>
      </c>
      <c r="N508" s="222">
        <v>322476.5</v>
      </c>
      <c r="O508" s="223">
        <v>309189.44</v>
      </c>
      <c r="P508" s="221">
        <v>13287.059999999998</v>
      </c>
      <c r="Q508" s="222">
        <v>0</v>
      </c>
      <c r="R508" s="222">
        <v>0</v>
      </c>
      <c r="S508" s="224">
        <v>12221.17</v>
      </c>
      <c r="T508" s="221">
        <v>0</v>
      </c>
      <c r="U508" s="221">
        <v>0</v>
      </c>
      <c r="V508" s="226">
        <v>0</v>
      </c>
      <c r="W508" s="224">
        <v>0</v>
      </c>
      <c r="X508" s="227">
        <v>9980103.6899999995</v>
      </c>
      <c r="Y508" s="220"/>
    </row>
    <row r="509" spans="2:25" ht="60.75" hidden="1">
      <c r="B509" s="219" t="s">
        <v>1973</v>
      </c>
      <c r="C509" s="220" t="s">
        <v>1281</v>
      </c>
      <c r="D509" s="220" t="s">
        <v>33</v>
      </c>
      <c r="E509" s="220" t="s">
        <v>1028</v>
      </c>
      <c r="F509" s="220" t="s">
        <v>1029</v>
      </c>
      <c r="G509" s="220" t="s">
        <v>873</v>
      </c>
      <c r="H509" s="220"/>
      <c r="I509" s="242" t="s">
        <v>63</v>
      </c>
      <c r="J509" s="242" t="s">
        <v>64</v>
      </c>
      <c r="K509" s="243">
        <v>8361.5</v>
      </c>
      <c r="L509" s="243">
        <v>2342.1</v>
      </c>
      <c r="M509" s="243">
        <v>10.039999999999999</v>
      </c>
      <c r="N509" s="249">
        <v>322377.58</v>
      </c>
      <c r="O509" s="223">
        <v>489328.37</v>
      </c>
      <c r="P509" s="221">
        <v>-158891.96000000002</v>
      </c>
      <c r="Q509" s="222">
        <v>17996.53</v>
      </c>
      <c r="R509" s="222">
        <v>9937.7000000000007</v>
      </c>
      <c r="S509" s="224">
        <v>2735.39</v>
      </c>
      <c r="T509" s="221">
        <v>0</v>
      </c>
      <c r="U509" s="221">
        <v>0</v>
      </c>
      <c r="V509" s="226">
        <v>0</v>
      </c>
      <c r="W509" s="224">
        <v>0</v>
      </c>
      <c r="X509" s="227">
        <v>2563378.3199999998</v>
      </c>
      <c r="Y509" s="220"/>
    </row>
    <row r="510" spans="2:25" ht="101.25" hidden="1">
      <c r="B510" s="219" t="s">
        <v>1973</v>
      </c>
      <c r="C510" s="220" t="s">
        <v>1282</v>
      </c>
      <c r="D510" s="220" t="s">
        <v>33</v>
      </c>
      <c r="E510" s="220" t="s">
        <v>1283</v>
      </c>
      <c r="F510" s="220" t="s">
        <v>1284</v>
      </c>
      <c r="G510" s="220" t="s">
        <v>213</v>
      </c>
      <c r="H510" s="220"/>
      <c r="I510" s="220" t="s">
        <v>325</v>
      </c>
      <c r="J510" s="220" t="s">
        <v>326</v>
      </c>
      <c r="K510" s="221">
        <v>6760.4</v>
      </c>
      <c r="L510" s="221">
        <v>4021.5</v>
      </c>
      <c r="M510" s="221">
        <v>10.039999999999999</v>
      </c>
      <c r="N510" s="222">
        <v>324738.36</v>
      </c>
      <c r="O510" s="223">
        <v>320539.24000000005</v>
      </c>
      <c r="P510" s="221">
        <v>14668.399999999941</v>
      </c>
      <c r="Q510" s="222">
        <v>10623.38</v>
      </c>
      <c r="R510" s="222">
        <v>154.1</v>
      </c>
      <c r="S510" s="224">
        <v>0</v>
      </c>
      <c r="T510" s="221">
        <v>0</v>
      </c>
      <c r="U510" s="221">
        <v>0</v>
      </c>
      <c r="V510" s="226">
        <v>0</v>
      </c>
      <c r="W510" s="224">
        <v>0</v>
      </c>
      <c r="X510" s="227">
        <v>1002335.1100000006</v>
      </c>
      <c r="Y510" s="220"/>
    </row>
    <row r="511" spans="2:25" ht="40.5" hidden="1">
      <c r="B511" s="219" t="s">
        <v>1973</v>
      </c>
      <c r="C511" s="220" t="s">
        <v>1285</v>
      </c>
      <c r="D511" s="220" t="s">
        <v>33</v>
      </c>
      <c r="E511" s="220" t="s">
        <v>34</v>
      </c>
      <c r="F511" s="220" t="s">
        <v>35</v>
      </c>
      <c r="G511" s="220" t="s">
        <v>188</v>
      </c>
      <c r="H511" s="220"/>
      <c r="I511" s="220" t="s">
        <v>325</v>
      </c>
      <c r="J511" s="220" t="s">
        <v>326</v>
      </c>
      <c r="K511" s="221">
        <v>10411.799999999999</v>
      </c>
      <c r="L511" s="221">
        <v>429.3</v>
      </c>
      <c r="M511" s="221">
        <v>10.039999999999999</v>
      </c>
      <c r="N511" s="222">
        <v>326931.90000000002</v>
      </c>
      <c r="O511" s="223">
        <v>297781.36</v>
      </c>
      <c r="P511" s="221">
        <v>26948.190000000024</v>
      </c>
      <c r="Q511" s="222">
        <v>12159.86</v>
      </c>
      <c r="R511" s="222">
        <v>14362.21</v>
      </c>
      <c r="S511" s="224">
        <v>0</v>
      </c>
      <c r="T511" s="221">
        <v>0</v>
      </c>
      <c r="U511" s="221">
        <v>0</v>
      </c>
      <c r="V511" s="226">
        <v>0</v>
      </c>
      <c r="W511" s="224">
        <v>0</v>
      </c>
      <c r="X511" s="227">
        <v>4028914.66</v>
      </c>
      <c r="Y511" s="220"/>
    </row>
    <row r="512" spans="2:25" ht="60.75" hidden="1">
      <c r="B512" s="219" t="s">
        <v>1973</v>
      </c>
      <c r="C512" s="220" t="s">
        <v>1286</v>
      </c>
      <c r="D512" s="220" t="s">
        <v>33</v>
      </c>
      <c r="E512" s="220" t="s">
        <v>1021</v>
      </c>
      <c r="F512" s="220" t="s">
        <v>1022</v>
      </c>
      <c r="G512" s="220" t="s">
        <v>580</v>
      </c>
      <c r="H512" s="220"/>
      <c r="I512" s="220" t="s">
        <v>572</v>
      </c>
      <c r="J512" s="220" t="s">
        <v>573</v>
      </c>
      <c r="K512" s="221">
        <v>11639.2</v>
      </c>
      <c r="L512" s="221">
        <v>179.5</v>
      </c>
      <c r="M512" s="221">
        <v>10.039999999999999</v>
      </c>
      <c r="N512" s="222">
        <v>326245.5</v>
      </c>
      <c r="O512" s="223">
        <v>289464.74</v>
      </c>
      <c r="P512" s="221">
        <v>35743.76999999999</v>
      </c>
      <c r="Q512" s="222">
        <v>4427.29</v>
      </c>
      <c r="R512" s="222">
        <v>5464.28</v>
      </c>
      <c r="S512" s="224">
        <v>5164.8</v>
      </c>
      <c r="T512" s="221">
        <v>0</v>
      </c>
      <c r="U512" s="221">
        <v>0</v>
      </c>
      <c r="V512" s="226">
        <v>0</v>
      </c>
      <c r="W512" s="224">
        <v>0</v>
      </c>
      <c r="X512" s="227">
        <v>4346676.47</v>
      </c>
      <c r="Y512" s="220"/>
    </row>
    <row r="513" spans="2:25" ht="60.75" hidden="1">
      <c r="B513" s="219" t="s">
        <v>1973</v>
      </c>
      <c r="C513" s="220" t="s">
        <v>1287</v>
      </c>
      <c r="D513" s="220" t="s">
        <v>827</v>
      </c>
      <c r="E513" s="220" t="s">
        <v>482</v>
      </c>
      <c r="F513" s="220" t="s">
        <v>1288</v>
      </c>
      <c r="G513" s="220" t="s">
        <v>414</v>
      </c>
      <c r="H513" s="220"/>
      <c r="I513" s="220" t="s">
        <v>1181</v>
      </c>
      <c r="J513" s="220" t="s">
        <v>831</v>
      </c>
      <c r="K513" s="221">
        <v>10363.6</v>
      </c>
      <c r="L513" s="221">
        <v>496.1</v>
      </c>
      <c r="M513" s="221">
        <v>10.039997421659896</v>
      </c>
      <c r="N513" s="222">
        <v>327094.08</v>
      </c>
      <c r="O513" s="223">
        <v>198457.06</v>
      </c>
      <c r="P513" s="221">
        <v>129259.11000000002</v>
      </c>
      <c r="Q513" s="222">
        <v>1278.18</v>
      </c>
      <c r="R513" s="222">
        <v>656.09</v>
      </c>
      <c r="S513" s="224">
        <v>0</v>
      </c>
      <c r="T513" s="221">
        <v>0</v>
      </c>
      <c r="U513" s="221">
        <v>0</v>
      </c>
      <c r="V513" s="226">
        <v>0</v>
      </c>
      <c r="W513" s="224">
        <v>0</v>
      </c>
      <c r="X513" s="227">
        <v>1650370.4699999997</v>
      </c>
      <c r="Y513" s="220"/>
    </row>
    <row r="514" spans="2:25" ht="40.5" hidden="1">
      <c r="B514" s="219" t="s">
        <v>1973</v>
      </c>
      <c r="C514" s="220" t="s">
        <v>1289</v>
      </c>
      <c r="D514" s="220" t="s">
        <v>33</v>
      </c>
      <c r="E514" s="220" t="s">
        <v>621</v>
      </c>
      <c r="F514" s="220" t="s">
        <v>622</v>
      </c>
      <c r="G514" s="220" t="s">
        <v>156</v>
      </c>
      <c r="H514" s="220"/>
      <c r="I514" s="220" t="s">
        <v>345</v>
      </c>
      <c r="J514" s="220" t="s">
        <v>346</v>
      </c>
      <c r="K514" s="221">
        <v>10886.9</v>
      </c>
      <c r="L514" s="221">
        <v>0</v>
      </c>
      <c r="M514" s="221">
        <v>10.039999999999999</v>
      </c>
      <c r="N514" s="222">
        <v>327913.65000000002</v>
      </c>
      <c r="O514" s="223">
        <v>305937.87</v>
      </c>
      <c r="P514" s="221">
        <v>23896.120000000043</v>
      </c>
      <c r="Q514" s="222">
        <v>6021.14</v>
      </c>
      <c r="R514" s="222">
        <v>4100.8</v>
      </c>
      <c r="S514" s="224">
        <v>441.33</v>
      </c>
      <c r="T514" s="221">
        <v>0</v>
      </c>
      <c r="U514" s="221">
        <v>0</v>
      </c>
      <c r="V514" s="226">
        <v>0</v>
      </c>
      <c r="W514" s="224">
        <v>0</v>
      </c>
      <c r="X514" s="227">
        <v>1181248.3900000001</v>
      </c>
      <c r="Y514" s="220"/>
    </row>
    <row r="515" spans="2:25" ht="40.5" hidden="1">
      <c r="B515" s="219" t="s">
        <v>1973</v>
      </c>
      <c r="C515" s="220" t="s">
        <v>1290</v>
      </c>
      <c r="D515" s="220" t="s">
        <v>33</v>
      </c>
      <c r="E515" s="220" t="s">
        <v>488</v>
      </c>
      <c r="F515" s="220" t="s">
        <v>489</v>
      </c>
      <c r="G515" s="220" t="s">
        <v>316</v>
      </c>
      <c r="H515" s="220"/>
      <c r="I515" s="220" t="s">
        <v>1291</v>
      </c>
      <c r="J515" s="220" t="s">
        <v>1292</v>
      </c>
      <c r="K515" s="221">
        <v>5482.1</v>
      </c>
      <c r="L515" s="221">
        <v>0</v>
      </c>
      <c r="M515" s="221">
        <v>10.039999999999999</v>
      </c>
      <c r="N515" s="222">
        <v>165120.66</v>
      </c>
      <c r="O515" s="223">
        <v>216292.80000000002</v>
      </c>
      <c r="P515" s="221">
        <v>-52700.25</v>
      </c>
      <c r="Q515" s="222">
        <v>31827.73</v>
      </c>
      <c r="R515" s="222">
        <v>33355.839999999997</v>
      </c>
      <c r="S515" s="224">
        <v>3411.33</v>
      </c>
      <c r="T515" s="221">
        <v>0</v>
      </c>
      <c r="U515" s="221">
        <v>0</v>
      </c>
      <c r="V515" s="226">
        <v>0</v>
      </c>
      <c r="W515" s="224">
        <v>0</v>
      </c>
      <c r="X515" s="227">
        <v>2889011.56</v>
      </c>
      <c r="Y515" s="220"/>
    </row>
    <row r="516" spans="2:25" ht="101.25" hidden="1">
      <c r="B516" s="219" t="s">
        <v>1973</v>
      </c>
      <c r="C516" s="220" t="s">
        <v>1293</v>
      </c>
      <c r="D516" s="220" t="s">
        <v>33</v>
      </c>
      <c r="E516" s="220" t="s">
        <v>305</v>
      </c>
      <c r="F516" s="220" t="s">
        <v>306</v>
      </c>
      <c r="G516" s="220" t="s">
        <v>1008</v>
      </c>
      <c r="H516" s="220"/>
      <c r="I516" s="220" t="s">
        <v>1294</v>
      </c>
      <c r="J516" s="220" t="s">
        <v>175</v>
      </c>
      <c r="K516" s="221">
        <v>10963.1</v>
      </c>
      <c r="L516" s="221">
        <v>0</v>
      </c>
      <c r="M516" s="221">
        <v>10.039999999999999</v>
      </c>
      <c r="N516" s="222">
        <v>330357.28000000003</v>
      </c>
      <c r="O516" s="223">
        <v>282268.14</v>
      </c>
      <c r="P516" s="221">
        <v>48089.140000000014</v>
      </c>
      <c r="Q516" s="222">
        <v>0</v>
      </c>
      <c r="R516" s="222">
        <v>0</v>
      </c>
      <c r="S516" s="224">
        <v>2855.09</v>
      </c>
      <c r="T516" s="221">
        <v>0</v>
      </c>
      <c r="U516" s="221">
        <v>0</v>
      </c>
      <c r="V516" s="226">
        <v>0</v>
      </c>
      <c r="W516" s="224">
        <v>10353.65</v>
      </c>
      <c r="X516" s="227">
        <v>2477255.7800000003</v>
      </c>
      <c r="Y516" s="220" t="s">
        <v>1996</v>
      </c>
    </row>
    <row r="517" spans="2:25" ht="40.5" hidden="1">
      <c r="B517" s="219" t="s">
        <v>1973</v>
      </c>
      <c r="C517" s="220" t="s">
        <v>1295</v>
      </c>
      <c r="D517" s="220" t="s">
        <v>83</v>
      </c>
      <c r="E517" s="220" t="s">
        <v>183</v>
      </c>
      <c r="F517" s="220" t="s">
        <v>184</v>
      </c>
      <c r="G517" s="220" t="s">
        <v>1296</v>
      </c>
      <c r="H517" s="220"/>
      <c r="I517" s="220" t="s">
        <v>100</v>
      </c>
      <c r="J517" s="220" t="s">
        <v>101</v>
      </c>
      <c r="K517" s="221">
        <v>5557.5</v>
      </c>
      <c r="L517" s="221">
        <v>178</v>
      </c>
      <c r="M517" s="221">
        <v>9.66</v>
      </c>
      <c r="N517" s="222">
        <v>165412.01999999999</v>
      </c>
      <c r="O517" s="223">
        <v>158254.29</v>
      </c>
      <c r="P517" s="221">
        <v>7157.7299999999814</v>
      </c>
      <c r="Q517" s="222">
        <v>0</v>
      </c>
      <c r="R517" s="222">
        <v>0</v>
      </c>
      <c r="S517" s="224">
        <v>6014.6</v>
      </c>
      <c r="T517" s="221">
        <v>0</v>
      </c>
      <c r="U517" s="221">
        <v>0</v>
      </c>
      <c r="V517" s="226">
        <v>0</v>
      </c>
      <c r="W517" s="224">
        <v>0</v>
      </c>
      <c r="X517" s="227">
        <v>4915331.0999999996</v>
      </c>
      <c r="Y517" s="220"/>
    </row>
    <row r="518" spans="2:25" ht="60.75" hidden="1">
      <c r="B518" s="219" t="s">
        <v>1973</v>
      </c>
      <c r="C518" s="220" t="s">
        <v>1297</v>
      </c>
      <c r="D518" s="220" t="s">
        <v>33</v>
      </c>
      <c r="E518" s="220" t="s">
        <v>342</v>
      </c>
      <c r="F518" s="220" t="s">
        <v>343</v>
      </c>
      <c r="G518" s="220" t="s">
        <v>1298</v>
      </c>
      <c r="H518" s="220"/>
      <c r="I518" s="220" t="s">
        <v>349</v>
      </c>
      <c r="J518" s="220" t="s">
        <v>350</v>
      </c>
      <c r="K518" s="221">
        <v>8664.9</v>
      </c>
      <c r="L518" s="221">
        <v>1740.7</v>
      </c>
      <c r="M518" s="221">
        <v>10.039999999999999</v>
      </c>
      <c r="N518" s="222">
        <v>314627.39</v>
      </c>
      <c r="O518" s="223">
        <v>294649.46000000002</v>
      </c>
      <c r="P518" s="221">
        <v>35473.320000000007</v>
      </c>
      <c r="Q518" s="222">
        <v>17129.330000000002</v>
      </c>
      <c r="R518" s="222">
        <v>1633.94</v>
      </c>
      <c r="S518" s="224">
        <v>5227.12</v>
      </c>
      <c r="T518" s="221">
        <v>0</v>
      </c>
      <c r="U518" s="221">
        <v>0</v>
      </c>
      <c r="V518" s="226">
        <v>0</v>
      </c>
      <c r="W518" s="224">
        <v>0</v>
      </c>
      <c r="X518" s="227">
        <v>1233629.8300000015</v>
      </c>
      <c r="Y518" s="220"/>
    </row>
    <row r="519" spans="2:25" ht="51.75" hidden="1" customHeight="1">
      <c r="B519" s="219" t="s">
        <v>1973</v>
      </c>
      <c r="C519" s="220" t="s">
        <v>1299</v>
      </c>
      <c r="D519" s="220" t="s">
        <v>33</v>
      </c>
      <c r="E519" s="220" t="s">
        <v>337</v>
      </c>
      <c r="F519" s="220" t="s">
        <v>338</v>
      </c>
      <c r="G519" s="220" t="s">
        <v>540</v>
      </c>
      <c r="H519" s="220"/>
      <c r="I519" s="220" t="s">
        <v>485</v>
      </c>
      <c r="J519" s="220" t="s">
        <v>486</v>
      </c>
      <c r="K519" s="221">
        <v>11171.2</v>
      </c>
      <c r="L519" s="221">
        <v>0</v>
      </c>
      <c r="M519" s="221">
        <v>10.039999999999999</v>
      </c>
      <c r="N519" s="222">
        <v>336539.76</v>
      </c>
      <c r="O519" s="223">
        <v>343365.54</v>
      </c>
      <c r="P519" s="221">
        <v>3071.6500000000442</v>
      </c>
      <c r="Q519" s="222">
        <v>11722.64</v>
      </c>
      <c r="R519" s="222">
        <v>1825.21</v>
      </c>
      <c r="S519" s="224">
        <v>49577.84</v>
      </c>
      <c r="T519" s="221">
        <v>0</v>
      </c>
      <c r="U519" s="221">
        <v>0</v>
      </c>
      <c r="V519" s="226">
        <v>0</v>
      </c>
      <c r="W519" s="224">
        <v>0</v>
      </c>
      <c r="X519" s="227">
        <v>7947861.879999999</v>
      </c>
      <c r="Y519" s="220"/>
    </row>
    <row r="520" spans="2:25" ht="60.75" hidden="1">
      <c r="B520" s="219" t="s">
        <v>1973</v>
      </c>
      <c r="C520" s="220" t="s">
        <v>1300</v>
      </c>
      <c r="D520" s="220" t="s">
        <v>83</v>
      </c>
      <c r="E520" s="220" t="s">
        <v>313</v>
      </c>
      <c r="F520" s="220" t="s">
        <v>314</v>
      </c>
      <c r="G520" s="220" t="s">
        <v>162</v>
      </c>
      <c r="H520" s="220"/>
      <c r="I520" s="220" t="s">
        <v>180</v>
      </c>
      <c r="J520" s="220" t="s">
        <v>181</v>
      </c>
      <c r="K520" s="221">
        <v>10898</v>
      </c>
      <c r="L520" s="221">
        <v>323.10000000000002</v>
      </c>
      <c r="M520" s="221">
        <v>10.039999999999999</v>
      </c>
      <c r="N520" s="222">
        <v>337979.61</v>
      </c>
      <c r="O520" s="223">
        <v>344092.28</v>
      </c>
      <c r="P520" s="221">
        <v>19594.709999999963</v>
      </c>
      <c r="Q520" s="222">
        <v>25707.38</v>
      </c>
      <c r="R520" s="222">
        <v>0</v>
      </c>
      <c r="S520" s="224">
        <v>0</v>
      </c>
      <c r="T520" s="221">
        <v>0</v>
      </c>
      <c r="U520" s="221">
        <v>0</v>
      </c>
      <c r="V520" s="226">
        <v>0</v>
      </c>
      <c r="W520" s="224">
        <v>0</v>
      </c>
      <c r="X520" s="227">
        <v>2298842.709999999</v>
      </c>
      <c r="Y520" s="220"/>
    </row>
    <row r="521" spans="2:25" ht="40.5" hidden="1">
      <c r="B521" s="219" t="s">
        <v>1973</v>
      </c>
      <c r="C521" s="220" t="s">
        <v>1301</v>
      </c>
      <c r="D521" s="220" t="s">
        <v>33</v>
      </c>
      <c r="E521" s="220" t="s">
        <v>154</v>
      </c>
      <c r="F521" s="220" t="s">
        <v>155</v>
      </c>
      <c r="G521" s="220" t="s">
        <v>1302</v>
      </c>
      <c r="H521" s="220"/>
      <c r="I521" s="220" t="s">
        <v>195</v>
      </c>
      <c r="J521" s="220" t="s">
        <v>51</v>
      </c>
      <c r="K521" s="221">
        <v>3340.3</v>
      </c>
      <c r="L521" s="221">
        <v>0</v>
      </c>
      <c r="M521" s="221">
        <v>9.66</v>
      </c>
      <c r="N521" s="222">
        <v>96801.96</v>
      </c>
      <c r="O521" s="223">
        <v>100465.62999999999</v>
      </c>
      <c r="P521" s="221">
        <v>6602.3400000000138</v>
      </c>
      <c r="Q521" s="222">
        <v>10267.56</v>
      </c>
      <c r="R521" s="222">
        <v>1.55</v>
      </c>
      <c r="S521" s="224">
        <v>3343.72</v>
      </c>
      <c r="T521" s="221">
        <v>0</v>
      </c>
      <c r="U521" s="221">
        <v>0</v>
      </c>
      <c r="V521" s="226">
        <v>0</v>
      </c>
      <c r="W521" s="224">
        <v>0</v>
      </c>
      <c r="X521" s="227">
        <v>2745702.64</v>
      </c>
      <c r="Y521" s="220"/>
    </row>
    <row r="522" spans="2:25" ht="40.5" hidden="1">
      <c r="B522" s="219" t="s">
        <v>1973</v>
      </c>
      <c r="C522" s="220" t="s">
        <v>1892</v>
      </c>
      <c r="D522" s="220" t="s">
        <v>443</v>
      </c>
      <c r="E522" s="220" t="s">
        <v>893</v>
      </c>
      <c r="F522" s="220" t="s">
        <v>894</v>
      </c>
      <c r="G522" s="220" t="s">
        <v>335</v>
      </c>
      <c r="H522" s="220"/>
      <c r="I522" s="220" t="s">
        <v>447</v>
      </c>
      <c r="J522" s="220" t="s">
        <v>448</v>
      </c>
      <c r="K522" s="221">
        <v>11383.5</v>
      </c>
      <c r="L522" s="221">
        <v>0</v>
      </c>
      <c r="M522" s="221">
        <v>10.039999999999999</v>
      </c>
      <c r="N522" s="222">
        <v>342870.81</v>
      </c>
      <c r="O522" s="223">
        <v>340998.53</v>
      </c>
      <c r="P522" s="221">
        <v>1872.2799999999697</v>
      </c>
      <c r="Q522" s="222">
        <v>0</v>
      </c>
      <c r="R522" s="222">
        <v>0</v>
      </c>
      <c r="S522" s="224">
        <v>5435.06</v>
      </c>
      <c r="T522" s="221">
        <v>0</v>
      </c>
      <c r="U522" s="221">
        <v>0</v>
      </c>
      <c r="V522" s="226">
        <v>0</v>
      </c>
      <c r="W522" s="224">
        <v>0</v>
      </c>
      <c r="X522" s="227">
        <v>4609301.6199999992</v>
      </c>
      <c r="Y522" s="220"/>
    </row>
    <row r="523" spans="2:25" ht="60.75" hidden="1">
      <c r="B523" s="219" t="s">
        <v>1973</v>
      </c>
      <c r="C523" s="220" t="s">
        <v>1303</v>
      </c>
      <c r="D523" s="220" t="s">
        <v>33</v>
      </c>
      <c r="E523" s="220" t="s">
        <v>362</v>
      </c>
      <c r="F523" s="220" t="s">
        <v>363</v>
      </c>
      <c r="G523" s="220" t="s">
        <v>185</v>
      </c>
      <c r="H523" s="220"/>
      <c r="I523" s="220" t="s">
        <v>349</v>
      </c>
      <c r="J523" s="220" t="s">
        <v>350</v>
      </c>
      <c r="K523" s="221">
        <v>10385.1</v>
      </c>
      <c r="L523" s="221">
        <v>1016.5</v>
      </c>
      <c r="M523" s="221">
        <v>10.039999999999999</v>
      </c>
      <c r="N523" s="239">
        <v>343416.36</v>
      </c>
      <c r="O523" s="223">
        <v>358469.74</v>
      </c>
      <c r="P523" s="221">
        <v>-10614.909999999991</v>
      </c>
      <c r="Q523" s="222">
        <v>11399.39</v>
      </c>
      <c r="R523" s="222">
        <v>6960.92</v>
      </c>
      <c r="S523" s="224">
        <v>0</v>
      </c>
      <c r="T523" s="221">
        <v>0</v>
      </c>
      <c r="U523" s="221">
        <v>0</v>
      </c>
      <c r="V523" s="226">
        <v>0</v>
      </c>
      <c r="W523" s="224">
        <v>0</v>
      </c>
      <c r="X523" s="227">
        <v>2133445.5900000003</v>
      </c>
      <c r="Y523" s="220"/>
    </row>
    <row r="524" spans="2:25" ht="60.75" hidden="1">
      <c r="B524" s="219" t="s">
        <v>1973</v>
      </c>
      <c r="C524" s="220" t="s">
        <v>1304</v>
      </c>
      <c r="D524" s="220" t="s">
        <v>33</v>
      </c>
      <c r="E524" s="220" t="s">
        <v>410</v>
      </c>
      <c r="F524" s="220" t="s">
        <v>411</v>
      </c>
      <c r="G524" s="220" t="s">
        <v>1305</v>
      </c>
      <c r="H524" s="220"/>
      <c r="I524" s="220" t="s">
        <v>1987</v>
      </c>
      <c r="J524" s="242">
        <v>2462048307</v>
      </c>
      <c r="K524" s="243">
        <v>10120.9</v>
      </c>
      <c r="L524" s="243">
        <v>136.69999999999999</v>
      </c>
      <c r="M524" s="243">
        <v>10.039999999999999</v>
      </c>
      <c r="N524" s="222">
        <v>303821.59000000003</v>
      </c>
      <c r="O524" s="223">
        <v>298845.83</v>
      </c>
      <c r="P524" s="221">
        <v>5026.6699999999837</v>
      </c>
      <c r="Q524" s="222">
        <v>1007.41</v>
      </c>
      <c r="R524" s="222">
        <v>956.5</v>
      </c>
      <c r="S524" s="224">
        <v>4066.42</v>
      </c>
      <c r="T524" s="221">
        <v>0</v>
      </c>
      <c r="U524" s="221">
        <v>0</v>
      </c>
      <c r="V524" s="226">
        <v>0</v>
      </c>
      <c r="W524" s="224">
        <v>0</v>
      </c>
      <c r="X524" s="227">
        <v>3474722.3400000003</v>
      </c>
      <c r="Y524" s="241"/>
    </row>
    <row r="525" spans="2:25" ht="40.5" hidden="1">
      <c r="B525" s="219" t="s">
        <v>1973</v>
      </c>
      <c r="C525" s="220" t="s">
        <v>1306</v>
      </c>
      <c r="D525" s="220" t="s">
        <v>33</v>
      </c>
      <c r="E525" s="220" t="s">
        <v>1307</v>
      </c>
      <c r="F525" s="220" t="s">
        <v>1308</v>
      </c>
      <c r="G525" s="220" t="s">
        <v>371</v>
      </c>
      <c r="H525" s="220"/>
      <c r="I525" s="220" t="s">
        <v>625</v>
      </c>
      <c r="J525" s="220" t="s">
        <v>626</v>
      </c>
      <c r="K525" s="221">
        <v>8792.7000000000007</v>
      </c>
      <c r="L525" s="221">
        <v>37.700000000000003</v>
      </c>
      <c r="M525" s="221">
        <v>10.039999999999999</v>
      </c>
      <c r="N525" s="222">
        <v>352678.23</v>
      </c>
      <c r="O525" s="223">
        <v>377592.04000000004</v>
      </c>
      <c r="P525" s="221">
        <v>-25794.230000000065</v>
      </c>
      <c r="Q525" s="222">
        <v>5156.99</v>
      </c>
      <c r="R525" s="222">
        <v>6037.41</v>
      </c>
      <c r="S525" s="224">
        <v>16795.73</v>
      </c>
      <c r="T525" s="221">
        <v>0</v>
      </c>
      <c r="U525" s="221">
        <v>0</v>
      </c>
      <c r="V525" s="226">
        <v>0</v>
      </c>
      <c r="W525" s="224">
        <v>0</v>
      </c>
      <c r="X525" s="227">
        <v>3511788.7100000004</v>
      </c>
      <c r="Y525" s="220"/>
    </row>
    <row r="526" spans="2:25" ht="40.5" hidden="1">
      <c r="B526" s="219" t="s">
        <v>1973</v>
      </c>
      <c r="C526" s="220" t="s">
        <v>1309</v>
      </c>
      <c r="D526" s="220" t="s">
        <v>33</v>
      </c>
      <c r="E526" s="220" t="s">
        <v>154</v>
      </c>
      <c r="F526" s="220" t="s">
        <v>155</v>
      </c>
      <c r="G526" s="220" t="s">
        <v>138</v>
      </c>
      <c r="H526" s="220"/>
      <c r="I526" s="220" t="s">
        <v>705</v>
      </c>
      <c r="J526" s="220" t="s">
        <v>706</v>
      </c>
      <c r="K526" s="221">
        <v>11770.3</v>
      </c>
      <c r="L526" s="221">
        <v>0</v>
      </c>
      <c r="M526" s="221">
        <v>10.039999999999999</v>
      </c>
      <c r="N526" s="222">
        <v>354521.67</v>
      </c>
      <c r="O526" s="223">
        <v>403518.58</v>
      </c>
      <c r="P526" s="221">
        <v>-42788.560000000049</v>
      </c>
      <c r="Q526" s="222">
        <v>7948.92</v>
      </c>
      <c r="R526" s="222">
        <v>1740.57</v>
      </c>
      <c r="S526" s="224">
        <v>4636.3900000000003</v>
      </c>
      <c r="T526" s="221">
        <v>0</v>
      </c>
      <c r="U526" s="221">
        <v>0</v>
      </c>
      <c r="V526" s="226">
        <v>0</v>
      </c>
      <c r="W526" s="224">
        <v>0</v>
      </c>
      <c r="X526" s="227">
        <v>4006905.7300000009</v>
      </c>
      <c r="Y526" s="220"/>
    </row>
    <row r="527" spans="2:25" ht="60.75" hidden="1">
      <c r="B527" s="219" t="s">
        <v>1973</v>
      </c>
      <c r="C527" s="220" t="s">
        <v>1310</v>
      </c>
      <c r="D527" s="220" t="s">
        <v>33</v>
      </c>
      <c r="E527" s="220" t="s">
        <v>967</v>
      </c>
      <c r="F527" s="220" t="s">
        <v>968</v>
      </c>
      <c r="G527" s="220" t="s">
        <v>335</v>
      </c>
      <c r="H527" s="220"/>
      <c r="I527" s="220" t="s">
        <v>969</v>
      </c>
      <c r="J527" s="220" t="s">
        <v>970</v>
      </c>
      <c r="K527" s="221">
        <v>11495.1</v>
      </c>
      <c r="L527" s="221">
        <v>397.8</v>
      </c>
      <c r="M527" s="221">
        <v>10.039999999999999</v>
      </c>
      <c r="N527" s="222">
        <v>358196.49</v>
      </c>
      <c r="O527" s="223">
        <v>380714.63</v>
      </c>
      <c r="P527" s="221">
        <v>-12937.420000000009</v>
      </c>
      <c r="Q527" s="222">
        <v>11216.88</v>
      </c>
      <c r="R527" s="222">
        <v>1636.16</v>
      </c>
      <c r="S527" s="224">
        <v>14187.46</v>
      </c>
      <c r="T527" s="221">
        <v>0</v>
      </c>
      <c r="U527" s="221">
        <v>0</v>
      </c>
      <c r="V527" s="226">
        <v>0</v>
      </c>
      <c r="W527" s="224">
        <v>0</v>
      </c>
      <c r="X527" s="227">
        <v>11584245.34</v>
      </c>
      <c r="Y527" s="220"/>
    </row>
    <row r="528" spans="2:25" ht="40.5" hidden="1">
      <c r="B528" s="219" t="s">
        <v>1973</v>
      </c>
      <c r="C528" s="220" t="s">
        <v>1311</v>
      </c>
      <c r="D528" s="220" t="s">
        <v>33</v>
      </c>
      <c r="E528" s="220" t="s">
        <v>450</v>
      </c>
      <c r="F528" s="220" t="s">
        <v>451</v>
      </c>
      <c r="G528" s="220" t="s">
        <v>270</v>
      </c>
      <c r="H528" s="220"/>
      <c r="I528" s="220" t="s">
        <v>195</v>
      </c>
      <c r="J528" s="220" t="s">
        <v>51</v>
      </c>
      <c r="K528" s="221">
        <v>3304</v>
      </c>
      <c r="L528" s="221">
        <v>108.2</v>
      </c>
      <c r="M528" s="221">
        <v>9.66</v>
      </c>
      <c r="N528" s="222">
        <v>98885.49</v>
      </c>
      <c r="O528" s="223">
        <v>110841.23999999999</v>
      </c>
      <c r="P528" s="221">
        <v>-8674.3999999999905</v>
      </c>
      <c r="Q528" s="222">
        <v>5497.26</v>
      </c>
      <c r="R528" s="222">
        <v>2215.91</v>
      </c>
      <c r="S528" s="224">
        <v>1850.91</v>
      </c>
      <c r="T528" s="221">
        <v>0</v>
      </c>
      <c r="U528" s="221">
        <v>0</v>
      </c>
      <c r="V528" s="226">
        <v>0</v>
      </c>
      <c r="W528" s="224">
        <v>0</v>
      </c>
      <c r="X528" s="227">
        <v>1558739.14</v>
      </c>
      <c r="Y528" s="241"/>
    </row>
    <row r="529" spans="2:25" ht="60.75" hidden="1">
      <c r="B529" s="219" t="s">
        <v>1973</v>
      </c>
      <c r="C529" s="220" t="s">
        <v>1312</v>
      </c>
      <c r="D529" s="220" t="s">
        <v>33</v>
      </c>
      <c r="E529" s="220" t="s">
        <v>1313</v>
      </c>
      <c r="F529" s="220" t="s">
        <v>1314</v>
      </c>
      <c r="G529" s="220" t="s">
        <v>383</v>
      </c>
      <c r="H529" s="220"/>
      <c r="I529" s="220" t="s">
        <v>1105</v>
      </c>
      <c r="J529" s="220" t="s">
        <v>1106</v>
      </c>
      <c r="K529" s="221">
        <v>12192.5</v>
      </c>
      <c r="L529" s="221">
        <v>1090.5</v>
      </c>
      <c r="M529" s="221">
        <v>10.039999999999999</v>
      </c>
      <c r="N529" s="222">
        <v>368861.67</v>
      </c>
      <c r="O529" s="223">
        <v>326310.63</v>
      </c>
      <c r="P529" s="221">
        <v>42010.989999999954</v>
      </c>
      <c r="Q529" s="222">
        <v>2016.22</v>
      </c>
      <c r="R529" s="222">
        <v>2556.27</v>
      </c>
      <c r="S529" s="224">
        <v>26237.77</v>
      </c>
      <c r="T529" s="221">
        <v>0</v>
      </c>
      <c r="U529" s="221">
        <v>0</v>
      </c>
      <c r="V529" s="226">
        <v>0</v>
      </c>
      <c r="W529" s="224">
        <v>0</v>
      </c>
      <c r="X529" s="227">
        <v>10716747.870000001</v>
      </c>
      <c r="Y529" s="241"/>
    </row>
    <row r="530" spans="2:25" ht="60.75" hidden="1">
      <c r="B530" s="219" t="s">
        <v>1973</v>
      </c>
      <c r="C530" s="220" t="s">
        <v>1315</v>
      </c>
      <c r="D530" s="220" t="s">
        <v>827</v>
      </c>
      <c r="E530" s="220" t="s">
        <v>828</v>
      </c>
      <c r="F530" s="220" t="s">
        <v>829</v>
      </c>
      <c r="G530" s="220" t="s">
        <v>1069</v>
      </c>
      <c r="H530" s="220"/>
      <c r="I530" s="220" t="s">
        <v>1181</v>
      </c>
      <c r="J530" s="220" t="s">
        <v>831</v>
      </c>
      <c r="K530" s="221">
        <v>12356.7</v>
      </c>
      <c r="L530" s="221">
        <v>0</v>
      </c>
      <c r="M530" s="221">
        <v>10.040001780410627</v>
      </c>
      <c r="N530" s="222">
        <v>372183.87</v>
      </c>
      <c r="O530" s="223">
        <v>285285.03999999998</v>
      </c>
      <c r="P530" s="221">
        <v>81625.48000000004</v>
      </c>
      <c r="Q530" s="222">
        <v>2860.46</v>
      </c>
      <c r="R530" s="222">
        <v>8133.81</v>
      </c>
      <c r="S530" s="224">
        <v>0</v>
      </c>
      <c r="T530" s="221">
        <v>0</v>
      </c>
      <c r="U530" s="221">
        <v>0</v>
      </c>
      <c r="V530" s="226">
        <v>0</v>
      </c>
      <c r="W530" s="224">
        <v>0</v>
      </c>
      <c r="X530" s="227">
        <v>9031280.7400000002</v>
      </c>
      <c r="Y530" s="220"/>
    </row>
    <row r="531" spans="2:25" ht="60.75" hidden="1">
      <c r="B531" s="219" t="s">
        <v>1973</v>
      </c>
      <c r="C531" s="220" t="s">
        <v>1316</v>
      </c>
      <c r="D531" s="220" t="s">
        <v>33</v>
      </c>
      <c r="E531" s="220" t="s">
        <v>202</v>
      </c>
      <c r="F531" s="220" t="s">
        <v>203</v>
      </c>
      <c r="G531" s="220" t="s">
        <v>1317</v>
      </c>
      <c r="H531" s="220"/>
      <c r="I531" s="220" t="s">
        <v>1105</v>
      </c>
      <c r="J531" s="220" t="s">
        <v>1106</v>
      </c>
      <c r="K531" s="221">
        <v>13106</v>
      </c>
      <c r="L531" s="221">
        <v>944.7</v>
      </c>
      <c r="M531" s="221">
        <v>10.039999999999999</v>
      </c>
      <c r="N531" s="222">
        <v>372352.08</v>
      </c>
      <c r="O531" s="223">
        <v>347059.53</v>
      </c>
      <c r="P531" s="221">
        <v>23941.339999999964</v>
      </c>
      <c r="Q531" s="222">
        <v>2364.16</v>
      </c>
      <c r="R531" s="222">
        <v>3715.37</v>
      </c>
      <c r="S531" s="224">
        <v>27723.919999999998</v>
      </c>
      <c r="T531" s="221">
        <v>0</v>
      </c>
      <c r="U531" s="221">
        <v>0</v>
      </c>
      <c r="V531" s="226">
        <v>0</v>
      </c>
      <c r="W531" s="224">
        <v>0</v>
      </c>
      <c r="X531" s="227">
        <v>11379785.539999999</v>
      </c>
      <c r="Y531" s="220"/>
    </row>
    <row r="532" spans="2:25" ht="60.75" hidden="1">
      <c r="B532" s="219" t="s">
        <v>1973</v>
      </c>
      <c r="C532" s="220" t="s">
        <v>1319</v>
      </c>
      <c r="D532" s="220" t="s">
        <v>33</v>
      </c>
      <c r="E532" s="220" t="s">
        <v>208</v>
      </c>
      <c r="F532" s="220" t="s">
        <v>209</v>
      </c>
      <c r="G532" s="220" t="s">
        <v>1320</v>
      </c>
      <c r="H532" s="220"/>
      <c r="I532" s="220" t="s">
        <v>572</v>
      </c>
      <c r="J532" s="220" t="s">
        <v>573</v>
      </c>
      <c r="K532" s="221">
        <v>13908.48</v>
      </c>
      <c r="L532" s="221">
        <v>40.299999999999997</v>
      </c>
      <c r="M532" s="221">
        <v>10.039999999999999</v>
      </c>
      <c r="N532" s="222">
        <v>411526.26</v>
      </c>
      <c r="O532" s="223">
        <v>336110.11</v>
      </c>
      <c r="P532" s="221">
        <v>75780.03</v>
      </c>
      <c r="Q532" s="222">
        <v>1415.91</v>
      </c>
      <c r="R532" s="222">
        <v>1052.03</v>
      </c>
      <c r="S532" s="224">
        <v>0</v>
      </c>
      <c r="T532" s="221">
        <v>0</v>
      </c>
      <c r="U532" s="221">
        <v>0</v>
      </c>
      <c r="V532" s="226">
        <v>0</v>
      </c>
      <c r="W532" s="224">
        <v>0</v>
      </c>
      <c r="X532" s="227">
        <v>13573356.620000003</v>
      </c>
      <c r="Y532" s="220"/>
    </row>
    <row r="533" spans="2:25" ht="40.5" hidden="1">
      <c r="B533" s="219" t="s">
        <v>1973</v>
      </c>
      <c r="C533" s="220" t="s">
        <v>1321</v>
      </c>
      <c r="D533" s="220" t="s">
        <v>33</v>
      </c>
      <c r="E533" s="220" t="s">
        <v>563</v>
      </c>
      <c r="F533" s="220" t="s">
        <v>564</v>
      </c>
      <c r="G533" s="220" t="s">
        <v>1052</v>
      </c>
      <c r="H533" s="220"/>
      <c r="I533" s="220" t="s">
        <v>238</v>
      </c>
      <c r="J533" s="220" t="s">
        <v>239</v>
      </c>
      <c r="K533" s="221">
        <v>11584.35</v>
      </c>
      <c r="L533" s="221">
        <v>1019.1</v>
      </c>
      <c r="M533" s="221">
        <v>10.039999999999999</v>
      </c>
      <c r="N533" s="222">
        <v>379797.87</v>
      </c>
      <c r="O533" s="223">
        <v>444131.85000000003</v>
      </c>
      <c r="P533" s="221">
        <v>-56010.770000000033</v>
      </c>
      <c r="Q533" s="222">
        <v>18837.439999999999</v>
      </c>
      <c r="R533" s="222">
        <v>10514.23</v>
      </c>
      <c r="S533" s="224">
        <v>0</v>
      </c>
      <c r="T533" s="221">
        <v>0</v>
      </c>
      <c r="U533" s="221">
        <v>0</v>
      </c>
      <c r="V533" s="226">
        <v>0</v>
      </c>
      <c r="W533" s="224">
        <v>0</v>
      </c>
      <c r="X533" s="227">
        <v>4298061.8000000007</v>
      </c>
      <c r="Y533" s="220"/>
    </row>
    <row r="534" spans="2:25" ht="60.75" hidden="1">
      <c r="B534" s="219" t="s">
        <v>1973</v>
      </c>
      <c r="C534" s="220" t="s">
        <v>1322</v>
      </c>
      <c r="D534" s="220" t="s">
        <v>83</v>
      </c>
      <c r="E534" s="220" t="s">
        <v>385</v>
      </c>
      <c r="F534" s="220" t="s">
        <v>224</v>
      </c>
      <c r="G534" s="220" t="s">
        <v>792</v>
      </c>
      <c r="H534" s="220"/>
      <c r="I534" s="220" t="s">
        <v>180</v>
      </c>
      <c r="J534" s="220" t="s">
        <v>181</v>
      </c>
      <c r="K534" s="221">
        <v>13364.8</v>
      </c>
      <c r="L534" s="221">
        <v>0</v>
      </c>
      <c r="M534" s="221">
        <v>9.66</v>
      </c>
      <c r="N534" s="222">
        <v>387311.97</v>
      </c>
      <c r="O534" s="223">
        <v>402213.65</v>
      </c>
      <c r="P534" s="221">
        <v>-2248.8300000000745</v>
      </c>
      <c r="Q534" s="222">
        <v>12652.85</v>
      </c>
      <c r="R534" s="222">
        <v>0</v>
      </c>
      <c r="S534" s="224">
        <v>4548.92</v>
      </c>
      <c r="T534" s="221">
        <v>0</v>
      </c>
      <c r="U534" s="221">
        <v>0</v>
      </c>
      <c r="V534" s="226">
        <v>0</v>
      </c>
      <c r="W534" s="224">
        <v>0</v>
      </c>
      <c r="X534" s="227">
        <v>3949073.07</v>
      </c>
      <c r="Y534" s="220"/>
    </row>
    <row r="535" spans="2:25" ht="40.5" hidden="1">
      <c r="B535" s="219" t="s">
        <v>1973</v>
      </c>
      <c r="C535" s="220" t="s">
        <v>1323</v>
      </c>
      <c r="D535" s="220" t="s">
        <v>33</v>
      </c>
      <c r="E535" s="220" t="s">
        <v>1003</v>
      </c>
      <c r="F535" s="220" t="s">
        <v>1004</v>
      </c>
      <c r="G535" s="220" t="s">
        <v>156</v>
      </c>
      <c r="H535" s="220"/>
      <c r="I535" s="220" t="s">
        <v>1219</v>
      </c>
      <c r="J535" s="220" t="s">
        <v>1220</v>
      </c>
      <c r="K535" s="221">
        <v>12964.2</v>
      </c>
      <c r="L535" s="221">
        <v>1222.8</v>
      </c>
      <c r="M535" s="221">
        <v>10.039999999999999</v>
      </c>
      <c r="N535" s="222">
        <v>427517.26</v>
      </c>
      <c r="O535" s="223">
        <v>449675.98</v>
      </c>
      <c r="P535" s="221">
        <v>-22158.719999999947</v>
      </c>
      <c r="Q535" s="222">
        <v>2371.59</v>
      </c>
      <c r="R535" s="222">
        <v>2371.59</v>
      </c>
      <c r="S535" s="224">
        <v>114836.29</v>
      </c>
      <c r="T535" s="221">
        <v>0</v>
      </c>
      <c r="U535" s="221">
        <v>0</v>
      </c>
      <c r="V535" s="226">
        <v>0</v>
      </c>
      <c r="W535" s="224">
        <v>506.18</v>
      </c>
      <c r="X535" s="227">
        <v>15714000.620000003</v>
      </c>
      <c r="Y535" s="220"/>
    </row>
    <row r="536" spans="2:25" ht="40.5" hidden="1">
      <c r="B536" s="219" t="s">
        <v>1973</v>
      </c>
      <c r="C536" s="220" t="s">
        <v>1324</v>
      </c>
      <c r="D536" s="220" t="s">
        <v>33</v>
      </c>
      <c r="E536" s="220" t="s">
        <v>1325</v>
      </c>
      <c r="F536" s="220" t="s">
        <v>1326</v>
      </c>
      <c r="G536" s="220" t="s">
        <v>1069</v>
      </c>
      <c r="H536" s="220"/>
      <c r="I536" s="220" t="s">
        <v>1327</v>
      </c>
      <c r="J536" s="220" t="s">
        <v>1328</v>
      </c>
      <c r="K536" s="221">
        <v>12658.6</v>
      </c>
      <c r="L536" s="221">
        <v>489.2</v>
      </c>
      <c r="M536" s="221">
        <v>10.039999999999999</v>
      </c>
      <c r="N536" s="222">
        <v>400804.9</v>
      </c>
      <c r="O536" s="223">
        <v>399308</v>
      </c>
      <c r="P536" s="221">
        <v>8589.0699999999979</v>
      </c>
      <c r="Q536" s="222">
        <v>10161.91</v>
      </c>
      <c r="R536" s="222">
        <v>3069.74</v>
      </c>
      <c r="S536" s="224">
        <v>0</v>
      </c>
      <c r="T536" s="221">
        <v>0</v>
      </c>
      <c r="U536" s="221">
        <v>0</v>
      </c>
      <c r="V536" s="226">
        <v>0</v>
      </c>
      <c r="W536" s="224">
        <v>0</v>
      </c>
      <c r="X536" s="227">
        <v>7745442.6799999988</v>
      </c>
      <c r="Y536" s="220"/>
    </row>
    <row r="537" spans="2:25" ht="60.75" hidden="1">
      <c r="B537" s="219" t="s">
        <v>1973</v>
      </c>
      <c r="C537" s="220" t="s">
        <v>1329</v>
      </c>
      <c r="D537" s="220" t="s">
        <v>33</v>
      </c>
      <c r="E537" s="220" t="s">
        <v>342</v>
      </c>
      <c r="F537" s="220" t="s">
        <v>343</v>
      </c>
      <c r="G537" s="220" t="s">
        <v>1330</v>
      </c>
      <c r="H537" s="220"/>
      <c r="I537" s="220" t="s">
        <v>349</v>
      </c>
      <c r="J537" s="220" t="s">
        <v>350</v>
      </c>
      <c r="K537" s="221">
        <v>8453.9</v>
      </c>
      <c r="L537" s="221">
        <v>2604.9</v>
      </c>
      <c r="M537" s="221">
        <v>10.039999999999999</v>
      </c>
      <c r="N537" s="222">
        <v>333091.53000000003</v>
      </c>
      <c r="O537" s="223">
        <v>339057.11</v>
      </c>
      <c r="P537" s="221">
        <v>54974.980000000054</v>
      </c>
      <c r="Q537" s="222">
        <v>61927.64</v>
      </c>
      <c r="R537" s="222">
        <v>987.08</v>
      </c>
      <c r="S537" s="224">
        <v>0</v>
      </c>
      <c r="T537" s="221">
        <v>0</v>
      </c>
      <c r="U537" s="221">
        <v>0</v>
      </c>
      <c r="V537" s="226">
        <v>5211448.4000000004</v>
      </c>
      <c r="W537" s="224">
        <v>0</v>
      </c>
      <c r="X537" s="227">
        <v>1035316.8000000007</v>
      </c>
      <c r="Y537" s="220"/>
    </row>
    <row r="538" spans="2:25" ht="40.5" hidden="1">
      <c r="B538" s="219" t="s">
        <v>1973</v>
      </c>
      <c r="C538" s="220" t="s">
        <v>1331</v>
      </c>
      <c r="D538" s="220" t="s">
        <v>33</v>
      </c>
      <c r="E538" s="220" t="s">
        <v>41</v>
      </c>
      <c r="F538" s="220" t="s">
        <v>42</v>
      </c>
      <c r="G538" s="220" t="s">
        <v>1063</v>
      </c>
      <c r="H538" s="220"/>
      <c r="I538" s="220" t="s">
        <v>195</v>
      </c>
      <c r="J538" s="220" t="s">
        <v>51</v>
      </c>
      <c r="K538" s="221">
        <v>2954.5</v>
      </c>
      <c r="L538" s="221">
        <v>1027.9000000000001</v>
      </c>
      <c r="M538" s="221">
        <v>9.66</v>
      </c>
      <c r="N538" s="222">
        <v>115409.97</v>
      </c>
      <c r="O538" s="223">
        <v>91946.49</v>
      </c>
      <c r="P538" s="221">
        <v>27785.929999999989</v>
      </c>
      <c r="Q538" s="222">
        <v>4361.93</v>
      </c>
      <c r="R538" s="222">
        <v>39.479999999999997</v>
      </c>
      <c r="S538" s="224">
        <v>4245.87</v>
      </c>
      <c r="T538" s="221">
        <v>0</v>
      </c>
      <c r="U538" s="221">
        <v>0</v>
      </c>
      <c r="V538" s="226">
        <v>0</v>
      </c>
      <c r="W538" s="224">
        <v>0</v>
      </c>
      <c r="X538" s="227">
        <v>3458289.69</v>
      </c>
      <c r="Y538" s="220"/>
    </row>
    <row r="539" spans="2:25" ht="40.5" hidden="1">
      <c r="B539" s="219" t="s">
        <v>1973</v>
      </c>
      <c r="C539" s="220" t="s">
        <v>1332</v>
      </c>
      <c r="D539" s="220" t="s">
        <v>33</v>
      </c>
      <c r="E539" s="220" t="s">
        <v>765</v>
      </c>
      <c r="F539" s="220" t="s">
        <v>766</v>
      </c>
      <c r="G539" s="220" t="s">
        <v>111</v>
      </c>
      <c r="H539" s="220"/>
      <c r="I539" s="220" t="s">
        <v>195</v>
      </c>
      <c r="J539" s="220" t="s">
        <v>51</v>
      </c>
      <c r="K539" s="221">
        <v>4116.8999999999996</v>
      </c>
      <c r="L539" s="221">
        <v>0</v>
      </c>
      <c r="M539" s="221">
        <v>9.66</v>
      </c>
      <c r="N539" s="222">
        <v>119307.63</v>
      </c>
      <c r="O539" s="223">
        <v>126050.64000000001</v>
      </c>
      <c r="P539" s="221">
        <v>-8030.7400000000061</v>
      </c>
      <c r="Q539" s="222">
        <v>5800.3</v>
      </c>
      <c r="R539" s="222">
        <v>7088.03</v>
      </c>
      <c r="S539" s="224">
        <v>1004.64</v>
      </c>
      <c r="T539" s="221">
        <v>0</v>
      </c>
      <c r="U539" s="221">
        <v>0</v>
      </c>
      <c r="V539" s="226">
        <v>2270734.7400000002</v>
      </c>
      <c r="W539" s="224">
        <v>0</v>
      </c>
      <c r="X539" s="227">
        <v>335911.86999999965</v>
      </c>
      <c r="Y539" s="220"/>
    </row>
    <row r="540" spans="2:25" ht="40.5" hidden="1">
      <c r="B540" s="219" t="s">
        <v>1973</v>
      </c>
      <c r="C540" s="220" t="s">
        <v>1333</v>
      </c>
      <c r="D540" s="220" t="s">
        <v>33</v>
      </c>
      <c r="E540" s="220" t="s">
        <v>639</v>
      </c>
      <c r="F540" s="220" t="s">
        <v>640</v>
      </c>
      <c r="G540" s="220" t="s">
        <v>500</v>
      </c>
      <c r="H540" s="220"/>
      <c r="I540" s="220" t="s">
        <v>195</v>
      </c>
      <c r="J540" s="220" t="s">
        <v>51</v>
      </c>
      <c r="K540" s="221">
        <v>4219</v>
      </c>
      <c r="L540" s="221">
        <v>0</v>
      </c>
      <c r="M540" s="221">
        <v>9.66</v>
      </c>
      <c r="N540" s="222">
        <v>122266.59</v>
      </c>
      <c r="O540" s="223">
        <v>121475.25</v>
      </c>
      <c r="P540" s="221">
        <v>8078.1599999999908</v>
      </c>
      <c r="Q540" s="222">
        <v>7323.65</v>
      </c>
      <c r="R540" s="222">
        <v>36.83</v>
      </c>
      <c r="S540" s="224">
        <v>1316.54</v>
      </c>
      <c r="T540" s="221">
        <v>0</v>
      </c>
      <c r="U540" s="221">
        <v>0</v>
      </c>
      <c r="V540" s="226">
        <v>0</v>
      </c>
      <c r="W540" s="224">
        <v>0</v>
      </c>
      <c r="X540" s="227">
        <v>1151234.7600000002</v>
      </c>
      <c r="Y540" s="241"/>
    </row>
    <row r="541" spans="2:25" ht="40.5" hidden="1">
      <c r="B541" s="219" t="s">
        <v>1973</v>
      </c>
      <c r="C541" s="220" t="s">
        <v>1334</v>
      </c>
      <c r="D541" s="220" t="s">
        <v>33</v>
      </c>
      <c r="E541" s="220" t="s">
        <v>165</v>
      </c>
      <c r="F541" s="220" t="s">
        <v>166</v>
      </c>
      <c r="G541" s="220" t="s">
        <v>93</v>
      </c>
      <c r="H541" s="220"/>
      <c r="I541" s="220" t="s">
        <v>1112</v>
      </c>
      <c r="J541" s="220" t="s">
        <v>1113</v>
      </c>
      <c r="K541" s="221">
        <v>11144.1</v>
      </c>
      <c r="L541" s="221">
        <v>2748.5</v>
      </c>
      <c r="M541" s="221">
        <v>10.039999999999999</v>
      </c>
      <c r="N541" s="222">
        <v>418445.16</v>
      </c>
      <c r="O541" s="223">
        <v>339405.78</v>
      </c>
      <c r="P541" s="221">
        <v>79039.379999999946</v>
      </c>
      <c r="Q541" s="222">
        <v>0</v>
      </c>
      <c r="R541" s="222">
        <v>0</v>
      </c>
      <c r="S541" s="224">
        <v>28219.37</v>
      </c>
      <c r="T541" s="221">
        <v>0</v>
      </c>
      <c r="U541" s="221">
        <v>0</v>
      </c>
      <c r="V541" s="226">
        <v>0</v>
      </c>
      <c r="W541" s="224">
        <v>0</v>
      </c>
      <c r="X541" s="227">
        <v>11543935.240000002</v>
      </c>
      <c r="Y541" s="220"/>
    </row>
    <row r="542" spans="2:25" ht="40.5" hidden="1">
      <c r="B542" s="219" t="s">
        <v>1973</v>
      </c>
      <c r="C542" s="220" t="s">
        <v>1335</v>
      </c>
      <c r="D542" s="220" t="s">
        <v>33</v>
      </c>
      <c r="E542" s="220" t="s">
        <v>1231</v>
      </c>
      <c r="F542" s="220" t="s">
        <v>1232</v>
      </c>
      <c r="G542" s="220" t="s">
        <v>218</v>
      </c>
      <c r="H542" s="220"/>
      <c r="I542" s="220" t="s">
        <v>325</v>
      </c>
      <c r="J542" s="220" t="s">
        <v>326</v>
      </c>
      <c r="K542" s="221">
        <v>13324.6</v>
      </c>
      <c r="L542" s="221">
        <v>573.5</v>
      </c>
      <c r="M542" s="221">
        <v>10.039999999999999</v>
      </c>
      <c r="N542" s="222">
        <v>418633.33</v>
      </c>
      <c r="O542" s="223">
        <v>362287</v>
      </c>
      <c r="P542" s="221">
        <v>57862.970000000016</v>
      </c>
      <c r="Q542" s="222">
        <v>1924.94</v>
      </c>
      <c r="R542" s="222">
        <v>408.3</v>
      </c>
      <c r="S542" s="224">
        <v>3833.09</v>
      </c>
      <c r="T542" s="221">
        <v>0</v>
      </c>
      <c r="U542" s="221">
        <v>0</v>
      </c>
      <c r="V542" s="226">
        <v>0</v>
      </c>
      <c r="W542" s="224">
        <v>0</v>
      </c>
      <c r="X542" s="227">
        <v>3339217.189999999</v>
      </c>
      <c r="Y542" s="220"/>
    </row>
    <row r="543" spans="2:25" ht="60.75" hidden="1">
      <c r="B543" s="219" t="s">
        <v>1973</v>
      </c>
      <c r="C543" s="220" t="s">
        <v>1336</v>
      </c>
      <c r="D543" s="220" t="s">
        <v>33</v>
      </c>
      <c r="E543" s="220" t="s">
        <v>967</v>
      </c>
      <c r="F543" s="220" t="s">
        <v>968</v>
      </c>
      <c r="G543" s="220" t="s">
        <v>246</v>
      </c>
      <c r="H543" s="220"/>
      <c r="I543" s="220" t="s">
        <v>1337</v>
      </c>
      <c r="J543" s="220" t="s">
        <v>1338</v>
      </c>
      <c r="K543" s="221">
        <v>12997.3</v>
      </c>
      <c r="L543" s="221">
        <v>965.2</v>
      </c>
      <c r="M543" s="221">
        <v>10.039999999999999</v>
      </c>
      <c r="N543" s="222">
        <v>420592.95</v>
      </c>
      <c r="O543" s="223">
        <v>384348.41</v>
      </c>
      <c r="P543" s="221">
        <v>36244.540000000037</v>
      </c>
      <c r="Q543" s="222">
        <v>0</v>
      </c>
      <c r="R543" s="222">
        <v>0</v>
      </c>
      <c r="S543" s="224">
        <v>0</v>
      </c>
      <c r="T543" s="221">
        <v>0</v>
      </c>
      <c r="U543" s="221">
        <v>0</v>
      </c>
      <c r="V543" s="226">
        <v>0</v>
      </c>
      <c r="W543" s="224">
        <v>0</v>
      </c>
      <c r="X543" s="227">
        <v>4087588.69</v>
      </c>
      <c r="Y543" s="220"/>
    </row>
    <row r="544" spans="2:25" ht="40.5" hidden="1">
      <c r="B544" s="219" t="s">
        <v>1973</v>
      </c>
      <c r="C544" s="220" t="s">
        <v>1339</v>
      </c>
      <c r="D544" s="220" t="s">
        <v>33</v>
      </c>
      <c r="E544" s="220" t="s">
        <v>1340</v>
      </c>
      <c r="F544" s="220" t="s">
        <v>1341</v>
      </c>
      <c r="G544" s="220" t="s">
        <v>647</v>
      </c>
      <c r="H544" s="220"/>
      <c r="I544" s="220" t="s">
        <v>1342</v>
      </c>
      <c r="J544" s="220" t="s">
        <v>1343</v>
      </c>
      <c r="K544" s="221">
        <v>14317.2</v>
      </c>
      <c r="L544" s="221">
        <v>0</v>
      </c>
      <c r="M544" s="221">
        <v>10.039999999999999</v>
      </c>
      <c r="N544" s="222">
        <v>431234.06</v>
      </c>
      <c r="O544" s="223">
        <v>355089.91999999998</v>
      </c>
      <c r="P544" s="221">
        <v>76144.140000000014</v>
      </c>
      <c r="Q544" s="222">
        <v>0</v>
      </c>
      <c r="R544" s="222">
        <v>0</v>
      </c>
      <c r="S544" s="224">
        <v>11660.48</v>
      </c>
      <c r="T544" s="221">
        <v>0</v>
      </c>
      <c r="U544" s="221">
        <v>0</v>
      </c>
      <c r="V544" s="226">
        <v>0</v>
      </c>
      <c r="W544" s="224">
        <v>0</v>
      </c>
      <c r="X544" s="227">
        <v>9564921.9200000018</v>
      </c>
      <c r="Y544" s="220"/>
    </row>
    <row r="545" spans="2:25" ht="60.75" hidden="1">
      <c r="B545" s="219" t="s">
        <v>1973</v>
      </c>
      <c r="C545" s="220" t="s">
        <v>1344</v>
      </c>
      <c r="D545" s="220" t="s">
        <v>33</v>
      </c>
      <c r="E545" s="220" t="s">
        <v>202</v>
      </c>
      <c r="F545" s="220" t="s">
        <v>203</v>
      </c>
      <c r="G545" s="220" t="s">
        <v>461</v>
      </c>
      <c r="H545" s="220"/>
      <c r="I545" s="220" t="s">
        <v>1105</v>
      </c>
      <c r="J545" s="220" t="s">
        <v>1106</v>
      </c>
      <c r="K545" s="221">
        <v>13513.2</v>
      </c>
      <c r="L545" s="221">
        <v>1857.8</v>
      </c>
      <c r="M545" s="221">
        <v>10.039999999999999</v>
      </c>
      <c r="N545" s="222">
        <v>435158.26</v>
      </c>
      <c r="O545" s="223">
        <v>369161.55</v>
      </c>
      <c r="P545" s="221">
        <v>63644.2</v>
      </c>
      <c r="Q545" s="222">
        <v>1462.85</v>
      </c>
      <c r="R545" s="222">
        <v>3815.36</v>
      </c>
      <c r="S545" s="224">
        <v>30558.7</v>
      </c>
      <c r="T545" s="221">
        <v>0</v>
      </c>
      <c r="U545" s="221">
        <v>0</v>
      </c>
      <c r="V545" s="226">
        <v>0</v>
      </c>
      <c r="W545" s="224">
        <v>0</v>
      </c>
      <c r="X545" s="227">
        <v>12474430.310000001</v>
      </c>
      <c r="Y545" s="241"/>
    </row>
    <row r="546" spans="2:25" ht="40.5" hidden="1">
      <c r="B546" s="219" t="s">
        <v>1973</v>
      </c>
      <c r="C546" s="220" t="s">
        <v>1345</v>
      </c>
      <c r="D546" s="220" t="s">
        <v>33</v>
      </c>
      <c r="E546" s="220" t="s">
        <v>613</v>
      </c>
      <c r="F546" s="220" t="s">
        <v>614</v>
      </c>
      <c r="G546" s="220" t="s">
        <v>148</v>
      </c>
      <c r="H546" s="220"/>
      <c r="I546" s="220" t="s">
        <v>433</v>
      </c>
      <c r="J546" s="220" t="s">
        <v>434</v>
      </c>
      <c r="K546" s="221">
        <v>12424.5</v>
      </c>
      <c r="L546" s="221">
        <v>2149.14</v>
      </c>
      <c r="M546" s="221">
        <v>10.039999999999999</v>
      </c>
      <c r="N546" s="222">
        <v>439425.72</v>
      </c>
      <c r="O546" s="223">
        <v>500896.80000000005</v>
      </c>
      <c r="P546" s="221">
        <v>-45098.480000000091</v>
      </c>
      <c r="Q546" s="222">
        <v>52506.98</v>
      </c>
      <c r="R546" s="222">
        <v>36134.379999999997</v>
      </c>
      <c r="S546" s="224">
        <v>31403.19</v>
      </c>
      <c r="T546" s="221">
        <v>0</v>
      </c>
      <c r="U546" s="221">
        <v>0</v>
      </c>
      <c r="V546" s="226">
        <v>0</v>
      </c>
      <c r="W546" s="224">
        <v>0</v>
      </c>
      <c r="X546" s="227">
        <v>13034024.309999997</v>
      </c>
      <c r="Y546" s="220"/>
    </row>
    <row r="547" spans="2:25" ht="40.5" hidden="1">
      <c r="B547" s="219" t="s">
        <v>1973</v>
      </c>
      <c r="C547" s="220" t="s">
        <v>1346</v>
      </c>
      <c r="D547" s="220" t="s">
        <v>33</v>
      </c>
      <c r="E547" s="220" t="s">
        <v>613</v>
      </c>
      <c r="F547" s="220" t="s">
        <v>614</v>
      </c>
      <c r="G547" s="220" t="s">
        <v>156</v>
      </c>
      <c r="H547" s="220"/>
      <c r="I547" s="220" t="s">
        <v>433</v>
      </c>
      <c r="J547" s="220" t="s">
        <v>434</v>
      </c>
      <c r="K547" s="221">
        <v>13954.2</v>
      </c>
      <c r="L547" s="221">
        <v>676.9</v>
      </c>
      <c r="M547" s="221">
        <v>10.039999999999999</v>
      </c>
      <c r="N547" s="222">
        <v>440689.05</v>
      </c>
      <c r="O547" s="223">
        <v>379612.00999999995</v>
      </c>
      <c r="P547" s="221">
        <v>90928.010000000038</v>
      </c>
      <c r="Q547" s="222">
        <v>32622.81</v>
      </c>
      <c r="R547" s="222">
        <v>2771.84</v>
      </c>
      <c r="S547" s="224">
        <v>33418.51</v>
      </c>
      <c r="T547" s="221">
        <v>0</v>
      </c>
      <c r="U547" s="221">
        <v>0</v>
      </c>
      <c r="V547" s="226">
        <v>0</v>
      </c>
      <c r="W547" s="224">
        <v>0</v>
      </c>
      <c r="X547" s="227">
        <v>13641474.649999999</v>
      </c>
      <c r="Y547" s="220"/>
    </row>
    <row r="548" spans="2:25" ht="101.25" hidden="1">
      <c r="B548" s="219" t="s">
        <v>1973</v>
      </c>
      <c r="C548" s="220" t="s">
        <v>1347</v>
      </c>
      <c r="D548" s="220" t="s">
        <v>33</v>
      </c>
      <c r="E548" s="220" t="s">
        <v>517</v>
      </c>
      <c r="F548" s="220" t="s">
        <v>518</v>
      </c>
      <c r="G548" s="220" t="s">
        <v>469</v>
      </c>
      <c r="H548" s="220"/>
      <c r="I548" s="220" t="s">
        <v>485</v>
      </c>
      <c r="J548" s="220" t="s">
        <v>486</v>
      </c>
      <c r="K548" s="221">
        <v>14693.23</v>
      </c>
      <c r="L548" s="221">
        <v>0</v>
      </c>
      <c r="M548" s="221">
        <v>10.039999999999999</v>
      </c>
      <c r="N548" s="222">
        <v>443537.04</v>
      </c>
      <c r="O548" s="223">
        <v>444665.65</v>
      </c>
      <c r="P548" s="221">
        <v>12686.689999999942</v>
      </c>
      <c r="Q548" s="222">
        <v>14339.36</v>
      </c>
      <c r="R548" s="222">
        <v>524.05999999999995</v>
      </c>
      <c r="S548" s="224">
        <v>0</v>
      </c>
      <c r="T548" s="221">
        <v>0</v>
      </c>
      <c r="U548" s="221">
        <v>0</v>
      </c>
      <c r="V548" s="226">
        <v>0</v>
      </c>
      <c r="W548" s="224">
        <v>0</v>
      </c>
      <c r="X548" s="227">
        <v>6209042.0300000003</v>
      </c>
      <c r="Y548" s="220"/>
    </row>
    <row r="549" spans="2:25" ht="60.75" hidden="1">
      <c r="B549" s="219" t="s">
        <v>1973</v>
      </c>
      <c r="C549" s="220" t="s">
        <v>1348</v>
      </c>
      <c r="D549" s="220" t="s">
        <v>33</v>
      </c>
      <c r="E549" s="220" t="s">
        <v>1349</v>
      </c>
      <c r="F549" s="220" t="s">
        <v>1350</v>
      </c>
      <c r="G549" s="220" t="s">
        <v>786</v>
      </c>
      <c r="H549" s="220"/>
      <c r="I549" s="220" t="s">
        <v>1191</v>
      </c>
      <c r="J549" s="220" t="s">
        <v>1192</v>
      </c>
      <c r="K549" s="221">
        <v>13945.5</v>
      </c>
      <c r="L549" s="221">
        <v>870.1</v>
      </c>
      <c r="M549" s="221">
        <v>10.039999999999999</v>
      </c>
      <c r="N549" s="222">
        <v>446245.8</v>
      </c>
      <c r="O549" s="223">
        <v>518406.32</v>
      </c>
      <c r="P549" s="221">
        <v>76093.610000000015</v>
      </c>
      <c r="Q549" s="222">
        <v>163664.59</v>
      </c>
      <c r="R549" s="222">
        <v>15410.46</v>
      </c>
      <c r="S549" s="224">
        <v>18292.990000000002</v>
      </c>
      <c r="T549" s="221">
        <v>0</v>
      </c>
      <c r="U549" s="221">
        <v>0</v>
      </c>
      <c r="V549" s="226">
        <v>0</v>
      </c>
      <c r="W549" s="224">
        <v>6780.57</v>
      </c>
      <c r="X549" s="227">
        <v>14997441.309999999</v>
      </c>
      <c r="Y549" s="220"/>
    </row>
    <row r="550" spans="2:25" ht="40.5" hidden="1">
      <c r="B550" s="219" t="s">
        <v>1973</v>
      </c>
      <c r="C550" s="220" t="s">
        <v>1351</v>
      </c>
      <c r="D550" s="220" t="s">
        <v>33</v>
      </c>
      <c r="E550" s="220" t="s">
        <v>165</v>
      </c>
      <c r="F550" s="220" t="s">
        <v>166</v>
      </c>
      <c r="G550" s="220" t="s">
        <v>1352</v>
      </c>
      <c r="H550" s="220"/>
      <c r="I550" s="220" t="s">
        <v>195</v>
      </c>
      <c r="J550" s="220" t="s">
        <v>51</v>
      </c>
      <c r="K550" s="221">
        <v>3935.1</v>
      </c>
      <c r="L550" s="221">
        <v>404</v>
      </c>
      <c r="M550" s="221">
        <v>9.66</v>
      </c>
      <c r="N550" s="222">
        <v>125747.07</v>
      </c>
      <c r="O550" s="223">
        <v>111059.86</v>
      </c>
      <c r="P550" s="221">
        <v>19774.159999999996</v>
      </c>
      <c r="Q550" s="222">
        <v>11877.24</v>
      </c>
      <c r="R550" s="222">
        <v>6790.29</v>
      </c>
      <c r="S550" s="224">
        <v>1565.01</v>
      </c>
      <c r="T550" s="221">
        <v>0</v>
      </c>
      <c r="U550" s="221">
        <v>0</v>
      </c>
      <c r="V550" s="226">
        <v>0</v>
      </c>
      <c r="W550" s="224">
        <v>0</v>
      </c>
      <c r="X550" s="227">
        <v>1334299.3600000001</v>
      </c>
      <c r="Y550" s="220"/>
    </row>
    <row r="551" spans="2:25" ht="60.75" hidden="1">
      <c r="B551" s="219" t="s">
        <v>1973</v>
      </c>
      <c r="C551" s="220" t="s">
        <v>1353</v>
      </c>
      <c r="D551" s="220" t="s">
        <v>33</v>
      </c>
      <c r="E551" s="220" t="s">
        <v>202</v>
      </c>
      <c r="F551" s="220" t="s">
        <v>203</v>
      </c>
      <c r="G551" s="220" t="s">
        <v>121</v>
      </c>
      <c r="H551" s="220"/>
      <c r="I551" s="220" t="s">
        <v>1105</v>
      </c>
      <c r="J551" s="220" t="s">
        <v>1106</v>
      </c>
      <c r="K551" s="221">
        <v>17207.2</v>
      </c>
      <c r="L551" s="221">
        <v>243.8</v>
      </c>
      <c r="M551" s="221">
        <v>10.039999999999999</v>
      </c>
      <c r="N551" s="222">
        <v>472558.77</v>
      </c>
      <c r="O551" s="223">
        <v>464081.61</v>
      </c>
      <c r="P551" s="221">
        <v>9030.450000000008</v>
      </c>
      <c r="Q551" s="222">
        <v>2292.41</v>
      </c>
      <c r="R551" s="222">
        <v>1739.12</v>
      </c>
      <c r="S551" s="224">
        <v>36735.14</v>
      </c>
      <c r="T551" s="221">
        <v>0</v>
      </c>
      <c r="U551" s="221">
        <v>0</v>
      </c>
      <c r="V551" s="226">
        <v>0</v>
      </c>
      <c r="W551" s="224">
        <v>0</v>
      </c>
      <c r="X551" s="227">
        <v>15089295.239999996</v>
      </c>
      <c r="Y551" s="220"/>
    </row>
    <row r="552" spans="2:25" ht="40.5" hidden="1">
      <c r="B552" s="219" t="s">
        <v>1973</v>
      </c>
      <c r="C552" s="220" t="s">
        <v>1354</v>
      </c>
      <c r="D552" s="220" t="s">
        <v>33</v>
      </c>
      <c r="E552" s="220" t="s">
        <v>358</v>
      </c>
      <c r="F552" s="220" t="s">
        <v>359</v>
      </c>
      <c r="G552" s="220" t="s">
        <v>1148</v>
      </c>
      <c r="H552" s="220"/>
      <c r="I552" s="220" t="s">
        <v>325</v>
      </c>
      <c r="J552" s="220" t="s">
        <v>326</v>
      </c>
      <c r="K552" s="221">
        <v>16232.2</v>
      </c>
      <c r="L552" s="221">
        <v>396.2</v>
      </c>
      <c r="M552" s="221">
        <v>10.039999999999999</v>
      </c>
      <c r="N552" s="222">
        <v>494401.83</v>
      </c>
      <c r="O552" s="223">
        <v>456167.99000000005</v>
      </c>
      <c r="P552" s="221">
        <v>35472.479999999952</v>
      </c>
      <c r="Q552" s="222">
        <v>7388.55</v>
      </c>
      <c r="R552" s="222">
        <v>10149.91</v>
      </c>
      <c r="S552" s="224">
        <v>4931.34</v>
      </c>
      <c r="T552" s="221">
        <v>0</v>
      </c>
      <c r="U552" s="221">
        <v>0</v>
      </c>
      <c r="V552" s="226">
        <v>0</v>
      </c>
      <c r="W552" s="224">
        <v>0</v>
      </c>
      <c r="X552" s="227">
        <v>4293385.6900000013</v>
      </c>
      <c r="Y552" s="220"/>
    </row>
    <row r="553" spans="2:25" ht="40.5" hidden="1">
      <c r="B553" s="219" t="s">
        <v>1973</v>
      </c>
      <c r="C553" s="220" t="s">
        <v>1355</v>
      </c>
      <c r="D553" s="220" t="s">
        <v>33</v>
      </c>
      <c r="E553" s="220" t="s">
        <v>337</v>
      </c>
      <c r="F553" s="220" t="s">
        <v>338</v>
      </c>
      <c r="G553" s="220" t="s">
        <v>1052</v>
      </c>
      <c r="H553" s="220"/>
      <c r="I553" s="220" t="s">
        <v>195</v>
      </c>
      <c r="J553" s="220" t="s">
        <v>51</v>
      </c>
      <c r="K553" s="221">
        <v>4736.3</v>
      </c>
      <c r="L553" s="221">
        <v>0</v>
      </c>
      <c r="M553" s="221">
        <v>9.66</v>
      </c>
      <c r="N553" s="222">
        <v>137257.89000000001</v>
      </c>
      <c r="O553" s="223">
        <v>131419.85</v>
      </c>
      <c r="P553" s="221">
        <v>13499.70000000001</v>
      </c>
      <c r="Q553" s="222">
        <v>7910.72</v>
      </c>
      <c r="R553" s="222">
        <v>249.06</v>
      </c>
      <c r="S553" s="224">
        <v>0</v>
      </c>
      <c r="T553" s="221">
        <v>0</v>
      </c>
      <c r="U553" s="221">
        <v>0</v>
      </c>
      <c r="V553" s="226">
        <v>0</v>
      </c>
      <c r="W553" s="224">
        <v>0</v>
      </c>
      <c r="X553" s="227">
        <v>4312483.9800000004</v>
      </c>
      <c r="Y553" s="220"/>
    </row>
    <row r="554" spans="2:25" ht="40.5" hidden="1">
      <c r="B554" s="219" t="s">
        <v>1973</v>
      </c>
      <c r="C554" s="220" t="s">
        <v>1356</v>
      </c>
      <c r="D554" s="220" t="s">
        <v>33</v>
      </c>
      <c r="E554" s="220" t="s">
        <v>471</v>
      </c>
      <c r="F554" s="220" t="s">
        <v>472</v>
      </c>
      <c r="G554" s="220" t="s">
        <v>680</v>
      </c>
      <c r="H554" s="220"/>
      <c r="I554" s="220" t="s">
        <v>345</v>
      </c>
      <c r="J554" s="220" t="s">
        <v>346</v>
      </c>
      <c r="K554" s="221">
        <v>17417.099999999999</v>
      </c>
      <c r="L554" s="221">
        <v>132.80000000000001</v>
      </c>
      <c r="M554" s="221">
        <v>10.039999999999999</v>
      </c>
      <c r="N554" s="222">
        <v>507939.49</v>
      </c>
      <c r="O554" s="223">
        <v>661054.76000000013</v>
      </c>
      <c r="P554" s="221">
        <v>-160768.20000000016</v>
      </c>
      <c r="Q554" s="222">
        <v>523.91999999999996</v>
      </c>
      <c r="R554" s="222">
        <v>8176.85</v>
      </c>
      <c r="S554" s="224">
        <v>2996.5699999999997</v>
      </c>
      <c r="T554" s="221">
        <v>0</v>
      </c>
      <c r="U554" s="221">
        <v>0</v>
      </c>
      <c r="V554" s="226">
        <v>0</v>
      </c>
      <c r="W554" s="224">
        <v>0</v>
      </c>
      <c r="X554" s="227">
        <v>2927731.46</v>
      </c>
      <c r="Y554" s="220"/>
    </row>
    <row r="555" spans="2:25" ht="40.5" hidden="1">
      <c r="B555" s="219" t="s">
        <v>1973</v>
      </c>
      <c r="C555" s="220" t="s">
        <v>1357</v>
      </c>
      <c r="D555" s="220" t="s">
        <v>33</v>
      </c>
      <c r="E555" s="220" t="s">
        <v>1358</v>
      </c>
      <c r="F555" s="220" t="s">
        <v>1359</v>
      </c>
      <c r="G555" s="220" t="s">
        <v>1360</v>
      </c>
      <c r="H555" s="220"/>
      <c r="I555" s="220" t="s">
        <v>1361</v>
      </c>
      <c r="J555" s="220" t="s">
        <v>1362</v>
      </c>
      <c r="K555" s="221">
        <v>17176.41</v>
      </c>
      <c r="L555" s="221">
        <v>0</v>
      </c>
      <c r="M555" s="221">
        <v>10.039999999999999</v>
      </c>
      <c r="N555" s="222">
        <v>517353.42</v>
      </c>
      <c r="O555" s="223">
        <v>517904.86</v>
      </c>
      <c r="P555" s="221">
        <v>-9760.309999999974</v>
      </c>
      <c r="Q555" s="222">
        <v>2803.03</v>
      </c>
      <c r="R555" s="222">
        <v>12011.9</v>
      </c>
      <c r="S555" s="224">
        <v>35042.980000000003</v>
      </c>
      <c r="T555" s="221">
        <v>0</v>
      </c>
      <c r="U555" s="221">
        <v>0</v>
      </c>
      <c r="V555" s="226">
        <v>0</v>
      </c>
      <c r="W555" s="224">
        <v>0</v>
      </c>
      <c r="X555" s="227">
        <v>14406168.780000001</v>
      </c>
      <c r="Y555" s="220"/>
    </row>
    <row r="556" spans="2:25" ht="60.75" hidden="1">
      <c r="B556" s="219" t="s">
        <v>1973</v>
      </c>
      <c r="C556" s="220" t="s">
        <v>1363</v>
      </c>
      <c r="D556" s="220" t="s">
        <v>33</v>
      </c>
      <c r="E556" s="220" t="s">
        <v>1257</v>
      </c>
      <c r="F556" s="220" t="s">
        <v>1258</v>
      </c>
      <c r="G556" s="220" t="s">
        <v>1364</v>
      </c>
      <c r="H556" s="220"/>
      <c r="I556" s="220" t="s">
        <v>1105</v>
      </c>
      <c r="J556" s="220" t="s">
        <v>1106</v>
      </c>
      <c r="K556" s="221">
        <v>17373.7</v>
      </c>
      <c r="L556" s="221">
        <v>1797</v>
      </c>
      <c r="M556" s="221">
        <v>10.039999999999999</v>
      </c>
      <c r="N556" s="222">
        <v>544882.18999999994</v>
      </c>
      <c r="O556" s="223">
        <v>548324.6100000001</v>
      </c>
      <c r="P556" s="221">
        <v>168.87999999983276</v>
      </c>
      <c r="Q556" s="222">
        <v>7754.24</v>
      </c>
      <c r="R556" s="222">
        <v>4142.9399999999996</v>
      </c>
      <c r="S556" s="224">
        <v>41170.92</v>
      </c>
      <c r="T556" s="221">
        <v>0</v>
      </c>
      <c r="U556" s="221">
        <v>0</v>
      </c>
      <c r="V556" s="226">
        <v>0</v>
      </c>
      <c r="W556" s="224">
        <v>0</v>
      </c>
      <c r="X556" s="227">
        <v>16968690.520000003</v>
      </c>
      <c r="Y556" s="241"/>
    </row>
    <row r="557" spans="2:25" ht="40.5" hidden="1">
      <c r="B557" s="219" t="s">
        <v>1973</v>
      </c>
      <c r="C557" s="220" t="s">
        <v>1365</v>
      </c>
      <c r="D557" s="220" t="s">
        <v>33</v>
      </c>
      <c r="E557" s="220" t="s">
        <v>699</v>
      </c>
      <c r="F557" s="220" t="s">
        <v>700</v>
      </c>
      <c r="G557" s="220" t="s">
        <v>270</v>
      </c>
      <c r="H557" s="220"/>
      <c r="I557" s="220" t="s">
        <v>195</v>
      </c>
      <c r="J557" s="220" t="s">
        <v>51</v>
      </c>
      <c r="K557" s="221">
        <v>4656.8</v>
      </c>
      <c r="L557" s="221">
        <v>0</v>
      </c>
      <c r="M557" s="221">
        <v>10.039999999999999</v>
      </c>
      <c r="N557" s="222">
        <v>140262.72</v>
      </c>
      <c r="O557" s="223">
        <v>129469.95999999999</v>
      </c>
      <c r="P557" s="221">
        <v>24018.08000000002</v>
      </c>
      <c r="Q557" s="222">
        <v>13228.23</v>
      </c>
      <c r="R557" s="222">
        <v>2.91</v>
      </c>
      <c r="S557" s="224">
        <v>3115.39</v>
      </c>
      <c r="T557" s="221">
        <v>0</v>
      </c>
      <c r="U557" s="221">
        <v>0</v>
      </c>
      <c r="V557" s="226">
        <v>0</v>
      </c>
      <c r="W557" s="224">
        <v>0</v>
      </c>
      <c r="X557" s="227">
        <v>2591766.83</v>
      </c>
      <c r="Y557" s="241"/>
    </row>
    <row r="558" spans="2:25" ht="40.5" hidden="1">
      <c r="B558" s="219" t="s">
        <v>1973</v>
      </c>
      <c r="C558" s="220" t="s">
        <v>1366</v>
      </c>
      <c r="D558" s="220" t="s">
        <v>33</v>
      </c>
      <c r="E558" s="220" t="s">
        <v>1358</v>
      </c>
      <c r="F558" s="220" t="s">
        <v>1359</v>
      </c>
      <c r="G558" s="220" t="s">
        <v>1164</v>
      </c>
      <c r="H558" s="220"/>
      <c r="I558" s="220" t="s">
        <v>1361</v>
      </c>
      <c r="J558" s="220" t="s">
        <v>1362</v>
      </c>
      <c r="K558" s="221">
        <v>19157.39</v>
      </c>
      <c r="L558" s="221">
        <v>0</v>
      </c>
      <c r="M558" s="221">
        <v>10.039999999999999</v>
      </c>
      <c r="N558" s="222">
        <v>580349.01</v>
      </c>
      <c r="O558" s="223">
        <v>581312.91</v>
      </c>
      <c r="P558" s="221">
        <v>773.85999999997216</v>
      </c>
      <c r="Q558" s="222">
        <v>2884.87</v>
      </c>
      <c r="R558" s="222">
        <v>1147.1099999999999</v>
      </c>
      <c r="S558" s="224">
        <v>40877.800000000003</v>
      </c>
      <c r="T558" s="221">
        <v>0</v>
      </c>
      <c r="U558" s="221">
        <v>0</v>
      </c>
      <c r="V558" s="226">
        <v>0</v>
      </c>
      <c r="W558" s="224">
        <v>0</v>
      </c>
      <c r="X558" s="227">
        <v>16744263.890000001</v>
      </c>
      <c r="Y558" s="220"/>
    </row>
    <row r="559" spans="2:25" ht="40.5" hidden="1">
      <c r="B559" s="219" t="s">
        <v>1973</v>
      </c>
      <c r="C559" s="220" t="s">
        <v>1367</v>
      </c>
      <c r="D559" s="220" t="s">
        <v>33</v>
      </c>
      <c r="E559" s="220" t="s">
        <v>1368</v>
      </c>
      <c r="F559" s="220" t="s">
        <v>1369</v>
      </c>
      <c r="G559" s="220" t="s">
        <v>728</v>
      </c>
      <c r="H559" s="220"/>
      <c r="I559" s="220" t="s">
        <v>157</v>
      </c>
      <c r="J559" s="220" t="s">
        <v>158</v>
      </c>
      <c r="K559" s="221">
        <v>18678.5</v>
      </c>
      <c r="L559" s="221">
        <v>35.200000000000003</v>
      </c>
      <c r="M559" s="221">
        <v>10.039999999999999</v>
      </c>
      <c r="N559" s="222">
        <v>563656.64399999997</v>
      </c>
      <c r="O559" s="223">
        <v>514979.23000000004</v>
      </c>
      <c r="P559" s="221">
        <v>64214.503999999884</v>
      </c>
      <c r="Q559" s="222">
        <v>22334.95</v>
      </c>
      <c r="R559" s="222">
        <v>6797.86</v>
      </c>
      <c r="S559" s="224">
        <v>7142.07</v>
      </c>
      <c r="T559" s="221">
        <v>0</v>
      </c>
      <c r="U559" s="221">
        <v>0</v>
      </c>
      <c r="V559" s="226">
        <v>0</v>
      </c>
      <c r="W559" s="224">
        <v>0</v>
      </c>
      <c r="X559" s="227">
        <v>6099300.7400000002</v>
      </c>
      <c r="Y559" s="220"/>
    </row>
    <row r="560" spans="2:25" ht="45.75" hidden="1" customHeight="1">
      <c r="B560" s="219" t="s">
        <v>1973</v>
      </c>
      <c r="C560" s="220" t="s">
        <v>1370</v>
      </c>
      <c r="D560" s="220" t="s">
        <v>33</v>
      </c>
      <c r="E560" s="220" t="s">
        <v>305</v>
      </c>
      <c r="F560" s="220" t="s">
        <v>306</v>
      </c>
      <c r="G560" s="220" t="s">
        <v>75</v>
      </c>
      <c r="H560" s="220"/>
      <c r="I560" s="220" t="s">
        <v>195</v>
      </c>
      <c r="J560" s="220" t="s">
        <v>51</v>
      </c>
      <c r="K560" s="221">
        <v>3791.3</v>
      </c>
      <c r="L560" s="221">
        <v>1378.2</v>
      </c>
      <c r="M560" s="221">
        <v>9.66</v>
      </c>
      <c r="N560" s="222">
        <v>163691.62</v>
      </c>
      <c r="O560" s="223">
        <v>198966.39</v>
      </c>
      <c r="P560" s="221">
        <v>-40360.320000000007</v>
      </c>
      <c r="Q560" s="222">
        <v>5412.45</v>
      </c>
      <c r="R560" s="222">
        <v>10498</v>
      </c>
      <c r="S560" s="224">
        <v>0</v>
      </c>
      <c r="T560" s="221">
        <v>0</v>
      </c>
      <c r="U560" s="221">
        <v>0</v>
      </c>
      <c r="V560" s="226">
        <v>0</v>
      </c>
      <c r="W560" s="224">
        <v>0</v>
      </c>
      <c r="X560" s="227">
        <v>5473838.6499999985</v>
      </c>
      <c r="Y560" s="220"/>
    </row>
    <row r="561" spans="2:25" ht="40.5" hidden="1">
      <c r="B561" s="219" t="s">
        <v>1973</v>
      </c>
      <c r="C561" s="220" t="s">
        <v>1371</v>
      </c>
      <c r="D561" s="220" t="s">
        <v>33</v>
      </c>
      <c r="E561" s="220" t="s">
        <v>471</v>
      </c>
      <c r="F561" s="220" t="s">
        <v>472</v>
      </c>
      <c r="G561" s="220" t="s">
        <v>1372</v>
      </c>
      <c r="H561" s="220"/>
      <c r="I561" s="220" t="s">
        <v>345</v>
      </c>
      <c r="J561" s="220" t="s">
        <v>346</v>
      </c>
      <c r="K561" s="221">
        <v>19599.400000000001</v>
      </c>
      <c r="L561" s="221">
        <v>190.8</v>
      </c>
      <c r="M561" s="221">
        <v>10.039999999999999</v>
      </c>
      <c r="N561" s="222">
        <v>588905.25</v>
      </c>
      <c r="O561" s="223">
        <v>583011.69999999995</v>
      </c>
      <c r="P561" s="221">
        <v>-8115.5999999999476</v>
      </c>
      <c r="Q561" s="222">
        <v>4649.38</v>
      </c>
      <c r="R561" s="222">
        <v>18658.53</v>
      </c>
      <c r="S561" s="224">
        <v>2447.5</v>
      </c>
      <c r="T561" s="221">
        <v>0</v>
      </c>
      <c r="U561" s="221">
        <v>0</v>
      </c>
      <c r="V561" s="226">
        <v>0</v>
      </c>
      <c r="W561" s="224">
        <v>0</v>
      </c>
      <c r="X561" s="227">
        <v>2430411.4600000004</v>
      </c>
      <c r="Y561" s="220"/>
    </row>
    <row r="562" spans="2:25" ht="60.75" hidden="1">
      <c r="B562" s="219" t="s">
        <v>1973</v>
      </c>
      <c r="C562" s="220" t="s">
        <v>1373</v>
      </c>
      <c r="D562" s="220" t="s">
        <v>33</v>
      </c>
      <c r="E562" s="220" t="s">
        <v>208</v>
      </c>
      <c r="F562" s="220" t="s">
        <v>209</v>
      </c>
      <c r="G562" s="220" t="s">
        <v>43</v>
      </c>
      <c r="H562" s="220"/>
      <c r="I562" s="220" t="s">
        <v>572</v>
      </c>
      <c r="J562" s="220" t="s">
        <v>573</v>
      </c>
      <c r="K562" s="221">
        <v>19591.2</v>
      </c>
      <c r="L562" s="221">
        <v>69.599999999999994</v>
      </c>
      <c r="M562" s="221">
        <v>10.039999999999999</v>
      </c>
      <c r="N562" s="222">
        <v>568072.17000000004</v>
      </c>
      <c r="O562" s="223">
        <v>477056.35</v>
      </c>
      <c r="P562" s="221">
        <v>90361.410000000062</v>
      </c>
      <c r="Q562" s="222">
        <v>3519.74</v>
      </c>
      <c r="R562" s="222">
        <v>4174.1499999999996</v>
      </c>
      <c r="S562" s="224">
        <v>0</v>
      </c>
      <c r="T562" s="221">
        <v>0</v>
      </c>
      <c r="U562" s="221">
        <v>0</v>
      </c>
      <c r="V562" s="226">
        <v>0</v>
      </c>
      <c r="W562" s="224">
        <v>0.3</v>
      </c>
      <c r="X562" s="227">
        <v>12647045.829999998</v>
      </c>
      <c r="Y562" s="220"/>
    </row>
    <row r="563" spans="2:25" ht="60.75" hidden="1">
      <c r="B563" s="219" t="s">
        <v>1973</v>
      </c>
      <c r="C563" s="220" t="s">
        <v>1374</v>
      </c>
      <c r="D563" s="220" t="s">
        <v>33</v>
      </c>
      <c r="E563" s="220" t="s">
        <v>765</v>
      </c>
      <c r="F563" s="220" t="s">
        <v>766</v>
      </c>
      <c r="G563" s="220" t="s">
        <v>162</v>
      </c>
      <c r="H563" s="220"/>
      <c r="I563" s="242" t="s">
        <v>349</v>
      </c>
      <c r="J563" s="242" t="s">
        <v>350</v>
      </c>
      <c r="K563" s="243">
        <v>19691.7</v>
      </c>
      <c r="L563" s="243">
        <v>146.9</v>
      </c>
      <c r="M563" s="243">
        <v>10.039999999999999</v>
      </c>
      <c r="N563" s="239">
        <v>597538.71</v>
      </c>
      <c r="O563" s="223">
        <v>580328.95999999996</v>
      </c>
      <c r="P563" s="221">
        <v>25124.710000000006</v>
      </c>
      <c r="Q563" s="222">
        <v>16643.88</v>
      </c>
      <c r="R563" s="222">
        <v>8728.92</v>
      </c>
      <c r="S563" s="224">
        <v>40327.89</v>
      </c>
      <c r="T563" s="221">
        <v>0</v>
      </c>
      <c r="U563" s="221">
        <v>0</v>
      </c>
      <c r="V563" s="226">
        <v>0</v>
      </c>
      <c r="W563" s="224">
        <v>0</v>
      </c>
      <c r="X563" s="227">
        <v>5840662.3499999996</v>
      </c>
      <c r="Y563" s="220"/>
    </row>
    <row r="564" spans="2:25" ht="40.5" hidden="1">
      <c r="B564" s="219" t="s">
        <v>1973</v>
      </c>
      <c r="C564" s="220" t="s">
        <v>1375</v>
      </c>
      <c r="D564" s="220" t="s">
        <v>33</v>
      </c>
      <c r="E564" s="220" t="s">
        <v>568</v>
      </c>
      <c r="F564" s="220" t="s">
        <v>569</v>
      </c>
      <c r="G564" s="220" t="s">
        <v>647</v>
      </c>
      <c r="H564" s="220"/>
      <c r="I564" s="220" t="s">
        <v>195</v>
      </c>
      <c r="J564" s="220" t="s">
        <v>51</v>
      </c>
      <c r="K564" s="221">
        <v>6163.9</v>
      </c>
      <c r="L564" s="221">
        <v>0</v>
      </c>
      <c r="M564" s="221">
        <v>9.66</v>
      </c>
      <c r="N564" s="222">
        <v>178629.84</v>
      </c>
      <c r="O564" s="223">
        <v>191997.79</v>
      </c>
      <c r="P564" s="221">
        <v>-3267.2200000000093</v>
      </c>
      <c r="Q564" s="222">
        <v>10297.44</v>
      </c>
      <c r="R564" s="222">
        <v>196.71</v>
      </c>
      <c r="S564" s="224">
        <v>3410.74</v>
      </c>
      <c r="T564" s="221">
        <v>0</v>
      </c>
      <c r="U564" s="221">
        <v>0</v>
      </c>
      <c r="V564" s="226">
        <v>0</v>
      </c>
      <c r="W564" s="224">
        <v>0</v>
      </c>
      <c r="X564" s="227">
        <v>2754091.3399999989</v>
      </c>
      <c r="Y564" s="220"/>
    </row>
    <row r="565" spans="2:25" ht="40.5" hidden="1">
      <c r="B565" s="219" t="s">
        <v>1973</v>
      </c>
      <c r="C565" s="220" t="s">
        <v>1376</v>
      </c>
      <c r="D565" s="220" t="s">
        <v>33</v>
      </c>
      <c r="E565" s="220" t="s">
        <v>236</v>
      </c>
      <c r="F565" s="220" t="s">
        <v>237</v>
      </c>
      <c r="G565" s="220" t="s">
        <v>339</v>
      </c>
      <c r="H565" s="220"/>
      <c r="I565" s="220" t="s">
        <v>1377</v>
      </c>
      <c r="J565" s="220" t="s">
        <v>1378</v>
      </c>
      <c r="K565" s="221">
        <v>22735.48</v>
      </c>
      <c r="L565" s="221">
        <v>903.8</v>
      </c>
      <c r="M565" s="221">
        <v>10.039999999999999</v>
      </c>
      <c r="N565" s="222">
        <v>683369.61</v>
      </c>
      <c r="O565" s="223">
        <v>635115.05000000005</v>
      </c>
      <c r="P565" s="221">
        <v>35021.459999999919</v>
      </c>
      <c r="Q565" s="222">
        <v>7670.85</v>
      </c>
      <c r="R565" s="222">
        <v>20903.95</v>
      </c>
      <c r="S565" s="224">
        <v>44627.8</v>
      </c>
      <c r="T565" s="221">
        <v>0</v>
      </c>
      <c r="U565" s="221">
        <v>0</v>
      </c>
      <c r="V565" s="226">
        <v>6999752.7199999997</v>
      </c>
      <c r="W565" s="224">
        <v>0</v>
      </c>
      <c r="X565" s="227">
        <v>10460171.890000004</v>
      </c>
      <c r="Y565" s="220"/>
    </row>
    <row r="566" spans="2:25" ht="40.5" hidden="1">
      <c r="B566" s="219" t="s">
        <v>1973</v>
      </c>
      <c r="C566" s="220" t="s">
        <v>1379</v>
      </c>
      <c r="D566" s="220" t="s">
        <v>33</v>
      </c>
      <c r="E566" s="220" t="s">
        <v>538</v>
      </c>
      <c r="F566" s="220" t="s">
        <v>1380</v>
      </c>
      <c r="G566" s="220" t="s">
        <v>1096</v>
      </c>
      <c r="H566" s="220"/>
      <c r="I566" s="220" t="s">
        <v>325</v>
      </c>
      <c r="J566" s="220" t="s">
        <v>326</v>
      </c>
      <c r="K566" s="221">
        <v>23936.5</v>
      </c>
      <c r="L566" s="221">
        <v>12.8</v>
      </c>
      <c r="M566" s="221">
        <v>10.039999999999999</v>
      </c>
      <c r="N566" s="222">
        <v>723534.05</v>
      </c>
      <c r="O566" s="223">
        <v>721098.60000000009</v>
      </c>
      <c r="P566" s="221">
        <v>5395.9599999999255</v>
      </c>
      <c r="Q566" s="222">
        <v>10022.719999999999</v>
      </c>
      <c r="R566" s="222">
        <v>7062.21</v>
      </c>
      <c r="S566" s="224">
        <v>49685.120000000003</v>
      </c>
      <c r="T566" s="221">
        <v>0</v>
      </c>
      <c r="U566" s="221">
        <v>0</v>
      </c>
      <c r="V566" s="226">
        <v>0</v>
      </c>
      <c r="W566" s="224">
        <v>0</v>
      </c>
      <c r="X566" s="227">
        <v>7012295.8099999977</v>
      </c>
      <c r="Y566" s="220"/>
    </row>
    <row r="567" spans="2:25" ht="40.5" hidden="1">
      <c r="B567" s="219" t="s">
        <v>1973</v>
      </c>
      <c r="C567" s="220" t="s">
        <v>1381</v>
      </c>
      <c r="D567" s="220" t="s">
        <v>443</v>
      </c>
      <c r="E567" s="220" t="s">
        <v>802</v>
      </c>
      <c r="F567" s="220" t="s">
        <v>1382</v>
      </c>
      <c r="G567" s="220" t="s">
        <v>213</v>
      </c>
      <c r="H567" s="220"/>
      <c r="I567" s="220" t="s">
        <v>1239</v>
      </c>
      <c r="J567" s="220" t="s">
        <v>1240</v>
      </c>
      <c r="K567" s="221">
        <v>5107.1000000000004</v>
      </c>
      <c r="L567" s="221">
        <v>0</v>
      </c>
      <c r="M567" s="221">
        <v>10.039999999999999</v>
      </c>
      <c r="N567" s="222">
        <v>148003.75</v>
      </c>
      <c r="O567" s="223">
        <v>127057.17000000001</v>
      </c>
      <c r="P567" s="221">
        <v>31744.549999999981</v>
      </c>
      <c r="Q567" s="222">
        <v>12173.15</v>
      </c>
      <c r="R567" s="222">
        <v>1375.18</v>
      </c>
      <c r="S567" s="224">
        <v>0</v>
      </c>
      <c r="T567" s="221">
        <v>0</v>
      </c>
      <c r="U567" s="221">
        <v>0</v>
      </c>
      <c r="V567" s="226">
        <v>0</v>
      </c>
      <c r="W567" s="224">
        <v>0</v>
      </c>
      <c r="X567" s="227">
        <v>4340744.3399999989</v>
      </c>
      <c r="Y567" s="220"/>
    </row>
    <row r="568" spans="2:25" ht="60.75" hidden="1">
      <c r="B568" s="219" t="s">
        <v>1973</v>
      </c>
      <c r="C568" s="220" t="s">
        <v>1383</v>
      </c>
      <c r="D568" s="220" t="s">
        <v>33</v>
      </c>
      <c r="E568" s="220" t="s">
        <v>1103</v>
      </c>
      <c r="F568" s="220" t="s">
        <v>1104</v>
      </c>
      <c r="G568" s="220" t="s">
        <v>786</v>
      </c>
      <c r="H568" s="220"/>
      <c r="I568" s="220" t="s">
        <v>1105</v>
      </c>
      <c r="J568" s="220" t="s">
        <v>1106</v>
      </c>
      <c r="K568" s="221">
        <v>24571.4</v>
      </c>
      <c r="L568" s="221">
        <v>2875.7</v>
      </c>
      <c r="M568" s="221">
        <v>10.039999999999999</v>
      </c>
      <c r="N568" s="222">
        <v>817378.14</v>
      </c>
      <c r="O568" s="223">
        <v>906141.64999999991</v>
      </c>
      <c r="P568" s="221">
        <v>-88549.679999999891</v>
      </c>
      <c r="Q568" s="222">
        <v>12643.63</v>
      </c>
      <c r="R568" s="222">
        <v>12429.8</v>
      </c>
      <c r="S568" s="224">
        <v>0</v>
      </c>
      <c r="T568" s="221">
        <v>0</v>
      </c>
      <c r="U568" s="221">
        <v>0</v>
      </c>
      <c r="V568" s="226">
        <v>0</v>
      </c>
      <c r="W568" s="224">
        <v>0</v>
      </c>
      <c r="X568" s="227">
        <v>4376609.22</v>
      </c>
      <c r="Y568" s="220"/>
    </row>
    <row r="569" spans="2:25" ht="60.75" hidden="1">
      <c r="B569" s="219" t="s">
        <v>1973</v>
      </c>
      <c r="C569" s="220" t="s">
        <v>1384</v>
      </c>
      <c r="D569" s="220" t="s">
        <v>33</v>
      </c>
      <c r="E569" s="220" t="s">
        <v>1385</v>
      </c>
      <c r="F569" s="220" t="s">
        <v>1386</v>
      </c>
      <c r="G569" s="220" t="s">
        <v>446</v>
      </c>
      <c r="H569" s="220"/>
      <c r="I569" s="220" t="s">
        <v>1387</v>
      </c>
      <c r="J569" s="220" t="s">
        <v>1388</v>
      </c>
      <c r="K569" s="221">
        <v>13742.8</v>
      </c>
      <c r="L569" s="221">
        <v>0</v>
      </c>
      <c r="M569" s="221">
        <v>10.039999999999999</v>
      </c>
      <c r="N569" s="222">
        <v>413933.15</v>
      </c>
      <c r="O569" s="223">
        <v>438389</v>
      </c>
      <c r="P569" s="221">
        <v>-10423.589999999958</v>
      </c>
      <c r="Q569" s="222">
        <v>15201.77</v>
      </c>
      <c r="R569" s="222">
        <v>1169.51</v>
      </c>
      <c r="S569" s="224">
        <v>3213.17</v>
      </c>
      <c r="T569" s="221">
        <v>0</v>
      </c>
      <c r="U569" s="221">
        <v>0</v>
      </c>
      <c r="V569" s="226">
        <v>0</v>
      </c>
      <c r="W569" s="224">
        <v>0</v>
      </c>
      <c r="X569" s="227">
        <v>2360131.3400000003</v>
      </c>
      <c r="Y569" s="220"/>
    </row>
    <row r="570" spans="2:25" ht="40.5" hidden="1">
      <c r="B570" s="219" t="s">
        <v>1973</v>
      </c>
      <c r="C570" s="220" t="s">
        <v>1389</v>
      </c>
      <c r="D570" s="220" t="s">
        <v>33</v>
      </c>
      <c r="E570" s="220" t="s">
        <v>471</v>
      </c>
      <c r="F570" s="220" t="s">
        <v>472</v>
      </c>
      <c r="G570" s="220" t="s">
        <v>1390</v>
      </c>
      <c r="H570" s="220"/>
      <c r="I570" s="220" t="s">
        <v>345</v>
      </c>
      <c r="J570" s="220" t="s">
        <v>346</v>
      </c>
      <c r="K570" s="221">
        <v>25292.7</v>
      </c>
      <c r="L570" s="221">
        <v>2706.8</v>
      </c>
      <c r="M570" s="221">
        <v>10.039999999999999</v>
      </c>
      <c r="N570" s="222">
        <v>843344.46</v>
      </c>
      <c r="O570" s="223">
        <v>1182462.99</v>
      </c>
      <c r="P570" s="221">
        <v>-331001.87000000005</v>
      </c>
      <c r="Q570" s="222">
        <v>41918.36</v>
      </c>
      <c r="R570" s="222">
        <v>33801.699999999997</v>
      </c>
      <c r="S570" s="224">
        <v>65728.94</v>
      </c>
      <c r="T570" s="221">
        <v>0</v>
      </c>
      <c r="U570" s="221">
        <v>0</v>
      </c>
      <c r="V570" s="226">
        <v>0</v>
      </c>
      <c r="W570" s="224">
        <v>0</v>
      </c>
      <c r="X570" s="227">
        <v>27169784.819999997</v>
      </c>
      <c r="Y570" s="220"/>
    </row>
    <row r="571" spans="2:25" ht="60.75" hidden="1">
      <c r="B571" s="219" t="s">
        <v>1973</v>
      </c>
      <c r="C571" s="220" t="s">
        <v>1391</v>
      </c>
      <c r="D571" s="220" t="s">
        <v>33</v>
      </c>
      <c r="E571" s="220" t="s">
        <v>255</v>
      </c>
      <c r="F571" s="220" t="s">
        <v>256</v>
      </c>
      <c r="G571" s="220" t="s">
        <v>432</v>
      </c>
      <c r="H571" s="220"/>
      <c r="I571" s="220" t="s">
        <v>258</v>
      </c>
      <c r="J571" s="220" t="s">
        <v>259</v>
      </c>
      <c r="K571" s="221">
        <v>24249.200000000001</v>
      </c>
      <c r="L571" s="221">
        <v>3866.3</v>
      </c>
      <c r="M571" s="221">
        <v>10.039999999999999</v>
      </c>
      <c r="N571" s="222">
        <v>847673.1</v>
      </c>
      <c r="O571" s="223">
        <v>889404.43</v>
      </c>
      <c r="P571" s="221">
        <v>-41731.330000000075</v>
      </c>
      <c r="Q571" s="222">
        <v>0</v>
      </c>
      <c r="R571" s="222">
        <v>0</v>
      </c>
      <c r="S571" s="224">
        <v>67839.69</v>
      </c>
      <c r="T571" s="221">
        <v>0</v>
      </c>
      <c r="U571" s="221">
        <v>0</v>
      </c>
      <c r="V571" s="226">
        <v>0</v>
      </c>
      <c r="W571" s="224">
        <v>0</v>
      </c>
      <c r="X571" s="227">
        <v>27719455.880000006</v>
      </c>
      <c r="Y571" s="220"/>
    </row>
    <row r="572" spans="2:25" ht="40.5" hidden="1">
      <c r="B572" s="219" t="s">
        <v>1973</v>
      </c>
      <c r="C572" s="220" t="s">
        <v>1392</v>
      </c>
      <c r="D572" s="220" t="s">
        <v>33</v>
      </c>
      <c r="E572" s="220" t="s">
        <v>1393</v>
      </c>
      <c r="F572" s="220" t="s">
        <v>1394</v>
      </c>
      <c r="G572" s="220" t="s">
        <v>115</v>
      </c>
      <c r="H572" s="220"/>
      <c r="I572" s="220" t="s">
        <v>1395</v>
      </c>
      <c r="J572" s="220" t="s">
        <v>1396</v>
      </c>
      <c r="K572" s="221">
        <v>32054.5</v>
      </c>
      <c r="L572" s="221">
        <v>231.7</v>
      </c>
      <c r="M572" s="221">
        <v>10.039999999999999</v>
      </c>
      <c r="N572" s="222">
        <v>972460.04</v>
      </c>
      <c r="O572" s="223">
        <v>972555.49</v>
      </c>
      <c r="P572" s="221">
        <v>57304.220000000045</v>
      </c>
      <c r="Q572" s="222">
        <v>69434.37</v>
      </c>
      <c r="R572" s="222">
        <v>12034.7</v>
      </c>
      <c r="S572" s="224">
        <v>5029.5600000000004</v>
      </c>
      <c r="T572" s="221">
        <v>0</v>
      </c>
      <c r="U572" s="221">
        <v>0</v>
      </c>
      <c r="V572" s="226">
        <v>0</v>
      </c>
      <c r="W572" s="224">
        <v>0</v>
      </c>
      <c r="X572" s="227">
        <v>4802861.3599999994</v>
      </c>
      <c r="Y572" s="220"/>
    </row>
    <row r="573" spans="2:25" ht="40.5" hidden="1">
      <c r="B573" s="219" t="s">
        <v>1973</v>
      </c>
      <c r="C573" s="220" t="s">
        <v>1397</v>
      </c>
      <c r="D573" s="220" t="s">
        <v>443</v>
      </c>
      <c r="E573" s="220" t="s">
        <v>47</v>
      </c>
      <c r="F573" s="220" t="s">
        <v>1398</v>
      </c>
      <c r="G573" s="220" t="s">
        <v>89</v>
      </c>
      <c r="H573" s="220"/>
      <c r="I573" s="220" t="s">
        <v>1239</v>
      </c>
      <c r="J573" s="220" t="s">
        <v>1240</v>
      </c>
      <c r="K573" s="221">
        <v>6491.8</v>
      </c>
      <c r="L573" s="221">
        <v>0</v>
      </c>
      <c r="M573" s="221">
        <v>9.66</v>
      </c>
      <c r="N573" s="222">
        <v>188132.364</v>
      </c>
      <c r="O573" s="223">
        <v>164683.54</v>
      </c>
      <c r="P573" s="221">
        <v>25722.054000000004</v>
      </c>
      <c r="Q573" s="222">
        <v>3042.26</v>
      </c>
      <c r="R573" s="222">
        <v>769.03</v>
      </c>
      <c r="S573" s="224">
        <v>0</v>
      </c>
      <c r="T573" s="221">
        <v>0</v>
      </c>
      <c r="U573" s="221">
        <v>0</v>
      </c>
      <c r="V573" s="226">
        <v>0</v>
      </c>
      <c r="W573" s="224">
        <v>0</v>
      </c>
      <c r="X573" s="227">
        <v>5605685.9299999997</v>
      </c>
      <c r="Y573" s="220"/>
    </row>
    <row r="574" spans="2:25" ht="60.75" hidden="1">
      <c r="B574" s="219" t="s">
        <v>1973</v>
      </c>
      <c r="C574" s="220" t="s">
        <v>1399</v>
      </c>
      <c r="D574" s="220" t="s">
        <v>827</v>
      </c>
      <c r="E574" s="220" t="s">
        <v>1183</v>
      </c>
      <c r="F574" s="220" t="s">
        <v>1179</v>
      </c>
      <c r="G574" s="220" t="s">
        <v>1069</v>
      </c>
      <c r="H574" s="220"/>
      <c r="I574" s="220" t="s">
        <v>1181</v>
      </c>
      <c r="J574" s="220" t="s">
        <v>831</v>
      </c>
      <c r="K574" s="221">
        <v>29451</v>
      </c>
      <c r="L574" s="221">
        <v>3659.1</v>
      </c>
      <c r="M574" s="221">
        <v>10.040019309314479</v>
      </c>
      <c r="N574" s="222">
        <v>997279.14</v>
      </c>
      <c r="O574" s="223">
        <v>719789.97</v>
      </c>
      <c r="P574" s="221">
        <v>276749.95</v>
      </c>
      <c r="Q574" s="222">
        <v>3299.34</v>
      </c>
      <c r="R574" s="222">
        <v>4038.56</v>
      </c>
      <c r="S574" s="224">
        <v>0</v>
      </c>
      <c r="T574" s="221">
        <v>0</v>
      </c>
      <c r="U574" s="221">
        <v>0</v>
      </c>
      <c r="V574" s="226">
        <v>0</v>
      </c>
      <c r="W574" s="224">
        <v>0</v>
      </c>
      <c r="X574" s="227">
        <v>5384520.9100000001</v>
      </c>
      <c r="Y574" s="220"/>
    </row>
    <row r="575" spans="2:25" ht="40.5" hidden="1">
      <c r="B575" s="219" t="s">
        <v>1973</v>
      </c>
      <c r="C575" s="220" t="s">
        <v>1400</v>
      </c>
      <c r="D575" s="220" t="s">
        <v>33</v>
      </c>
      <c r="E575" s="220" t="s">
        <v>208</v>
      </c>
      <c r="F575" s="220" t="s">
        <v>209</v>
      </c>
      <c r="G575" s="220" t="s">
        <v>1401</v>
      </c>
      <c r="H575" s="220"/>
      <c r="I575" s="242" t="s">
        <v>1291</v>
      </c>
      <c r="J575" s="242" t="s">
        <v>1292</v>
      </c>
      <c r="K575" s="243">
        <v>18698.859</v>
      </c>
      <c r="L575" s="243">
        <v>64</v>
      </c>
      <c r="M575" s="243">
        <v>10.039999999999999</v>
      </c>
      <c r="N575" s="239">
        <v>565136.79</v>
      </c>
      <c r="O575" s="223">
        <v>455912.13</v>
      </c>
      <c r="P575" s="221">
        <v>136612.57000000007</v>
      </c>
      <c r="Q575" s="222">
        <v>58089.27</v>
      </c>
      <c r="R575" s="222">
        <v>30701.360000000001</v>
      </c>
      <c r="S575" s="224">
        <v>44473.74</v>
      </c>
      <c r="T575" s="221">
        <v>0</v>
      </c>
      <c r="U575" s="221">
        <v>0</v>
      </c>
      <c r="V575" s="226">
        <v>0</v>
      </c>
      <c r="W575" s="224">
        <v>0</v>
      </c>
      <c r="X575" s="227">
        <v>18117984.809999999</v>
      </c>
      <c r="Y575" s="220"/>
    </row>
    <row r="576" spans="2:25" ht="40.5" hidden="1">
      <c r="B576" s="219" t="s">
        <v>1973</v>
      </c>
      <c r="C576" s="220" t="s">
        <v>1402</v>
      </c>
      <c r="D576" s="220" t="s">
        <v>33</v>
      </c>
      <c r="E576" s="220" t="s">
        <v>1403</v>
      </c>
      <c r="F576" s="220" t="s">
        <v>1404</v>
      </c>
      <c r="G576" s="220" t="s">
        <v>525</v>
      </c>
      <c r="H576" s="220"/>
      <c r="I576" s="220" t="s">
        <v>1225</v>
      </c>
      <c r="J576" s="220" t="s">
        <v>1226</v>
      </c>
      <c r="K576" s="221">
        <v>15575.9</v>
      </c>
      <c r="L576" s="221">
        <v>5377.27</v>
      </c>
      <c r="M576" s="221">
        <v>10.039999999999999</v>
      </c>
      <c r="N576" s="222">
        <v>631109</v>
      </c>
      <c r="O576" s="223">
        <v>733356.44000000006</v>
      </c>
      <c r="P576" s="221">
        <v>1405.9599999999391</v>
      </c>
      <c r="Q576" s="222">
        <v>119723</v>
      </c>
      <c r="R576" s="222">
        <v>16069.6</v>
      </c>
      <c r="S576" s="224">
        <v>0</v>
      </c>
      <c r="T576" s="221">
        <v>0</v>
      </c>
      <c r="U576" s="221">
        <v>0</v>
      </c>
      <c r="V576" s="226">
        <v>0</v>
      </c>
      <c r="W576" s="224">
        <v>0</v>
      </c>
      <c r="X576" s="227">
        <v>14129749.379999999</v>
      </c>
      <c r="Y576" s="220"/>
    </row>
    <row r="577" spans="2:25" ht="60.75" hidden="1">
      <c r="B577" s="219" t="s">
        <v>1973</v>
      </c>
      <c r="C577" s="220" t="s">
        <v>1405</v>
      </c>
      <c r="D577" s="220" t="s">
        <v>33</v>
      </c>
      <c r="E577" s="220" t="s">
        <v>255</v>
      </c>
      <c r="F577" s="220" t="s">
        <v>256</v>
      </c>
      <c r="G577" s="220" t="s">
        <v>162</v>
      </c>
      <c r="H577" s="220"/>
      <c r="I577" s="220" t="s">
        <v>1194</v>
      </c>
      <c r="J577" s="220" t="s">
        <v>1195</v>
      </c>
      <c r="K577" s="221">
        <v>23373.5</v>
      </c>
      <c r="L577" s="221">
        <v>3626.6</v>
      </c>
      <c r="M577" s="221">
        <v>10.039999999999999</v>
      </c>
      <c r="N577" s="222">
        <v>809908.71</v>
      </c>
      <c r="O577" s="223">
        <v>782592.94000000006</v>
      </c>
      <c r="P577" s="221">
        <v>38129.109999999942</v>
      </c>
      <c r="Q577" s="222">
        <v>32027.919999999998</v>
      </c>
      <c r="R577" s="222">
        <v>21214.58</v>
      </c>
      <c r="S577" s="224">
        <v>47709.63</v>
      </c>
      <c r="T577" s="221">
        <v>0</v>
      </c>
      <c r="U577" s="221">
        <v>0</v>
      </c>
      <c r="V577" s="226">
        <v>0</v>
      </c>
      <c r="W577" s="224">
        <v>0</v>
      </c>
      <c r="X577" s="227">
        <v>19669575.190000001</v>
      </c>
      <c r="Y577" s="220"/>
    </row>
    <row r="578" spans="2:25" ht="40.5" hidden="1">
      <c r="B578" s="219" t="s">
        <v>1973</v>
      </c>
      <c r="C578" s="220" t="s">
        <v>1407</v>
      </c>
      <c r="D578" s="220" t="s">
        <v>443</v>
      </c>
      <c r="E578" s="220" t="s">
        <v>893</v>
      </c>
      <c r="F578" s="220" t="s">
        <v>894</v>
      </c>
      <c r="G578" s="220" t="s">
        <v>115</v>
      </c>
      <c r="H578" s="220"/>
      <c r="I578" s="220" t="s">
        <v>1408</v>
      </c>
      <c r="J578" s="220" t="s">
        <v>1409</v>
      </c>
      <c r="K578" s="221">
        <v>9736.9599999999991</v>
      </c>
      <c r="L578" s="221">
        <v>150.5</v>
      </c>
      <c r="M578" s="221">
        <v>10.039999999999999</v>
      </c>
      <c r="N578" s="222">
        <v>300082.44</v>
      </c>
      <c r="O578" s="223">
        <v>289704.92</v>
      </c>
      <c r="P578" s="221">
        <v>10377.520000000019</v>
      </c>
      <c r="Q578" s="222">
        <v>0</v>
      </c>
      <c r="R578" s="222">
        <v>0</v>
      </c>
      <c r="S578" s="224">
        <v>0</v>
      </c>
      <c r="T578" s="221">
        <v>0</v>
      </c>
      <c r="U578" s="221">
        <v>0</v>
      </c>
      <c r="V578" s="226">
        <v>0</v>
      </c>
      <c r="W578" s="224">
        <v>0</v>
      </c>
      <c r="X578" s="227">
        <v>8939751.3599999994</v>
      </c>
      <c r="Y578" s="220"/>
    </row>
    <row r="579" spans="2:25" ht="40.5" hidden="1">
      <c r="B579" s="219" t="s">
        <v>1973</v>
      </c>
      <c r="C579" s="220" t="s">
        <v>1410</v>
      </c>
      <c r="D579" s="220" t="s">
        <v>33</v>
      </c>
      <c r="E579" s="220" t="s">
        <v>617</v>
      </c>
      <c r="F579" s="220" t="s">
        <v>618</v>
      </c>
      <c r="G579" s="220" t="s">
        <v>1259</v>
      </c>
      <c r="H579" s="220"/>
      <c r="I579" s="220" t="s">
        <v>345</v>
      </c>
      <c r="J579" s="220" t="s">
        <v>346</v>
      </c>
      <c r="K579" s="221">
        <v>2713.2</v>
      </c>
      <c r="L579" s="221">
        <v>864.7</v>
      </c>
      <c r="M579" s="221">
        <v>9.66</v>
      </c>
      <c r="N579" s="222">
        <v>103687.5</v>
      </c>
      <c r="O579" s="223">
        <v>121460.02</v>
      </c>
      <c r="P579" s="221">
        <v>-18962.200000000004</v>
      </c>
      <c r="Q579" s="222">
        <v>1575.08</v>
      </c>
      <c r="R579" s="222">
        <v>2764.76</v>
      </c>
      <c r="S579" s="224">
        <v>2841.98</v>
      </c>
      <c r="T579" s="221">
        <v>0</v>
      </c>
      <c r="U579" s="221">
        <v>0</v>
      </c>
      <c r="V579" s="226">
        <v>0</v>
      </c>
      <c r="W579" s="224">
        <v>0</v>
      </c>
      <c r="X579" s="227">
        <v>2373120.4099999997</v>
      </c>
      <c r="Y579" s="220"/>
    </row>
    <row r="580" spans="2:25" ht="40.5" hidden="1">
      <c r="B580" s="219" t="s">
        <v>1973</v>
      </c>
      <c r="C580" s="220" t="s">
        <v>1411</v>
      </c>
      <c r="D580" s="220" t="s">
        <v>33</v>
      </c>
      <c r="E580" s="220" t="s">
        <v>474</v>
      </c>
      <c r="F580" s="220" t="s">
        <v>475</v>
      </c>
      <c r="G580" s="220" t="s">
        <v>125</v>
      </c>
      <c r="H580" s="220"/>
      <c r="I580" s="242" t="s">
        <v>195</v>
      </c>
      <c r="J580" s="220" t="s">
        <v>51</v>
      </c>
      <c r="K580" s="221">
        <v>15172.3</v>
      </c>
      <c r="L580" s="221">
        <v>1243.7</v>
      </c>
      <c r="M580" s="221">
        <v>10.039999999999999</v>
      </c>
      <c r="N580" s="222">
        <v>494450.04</v>
      </c>
      <c r="O580" s="223">
        <v>540749.08000000007</v>
      </c>
      <c r="P580" s="221">
        <v>-43710.290000000095</v>
      </c>
      <c r="Q580" s="222">
        <v>37680.69</v>
      </c>
      <c r="R580" s="222">
        <v>35091.94</v>
      </c>
      <c r="S580" s="224">
        <v>5376.62</v>
      </c>
      <c r="T580" s="221">
        <v>0</v>
      </c>
      <c r="U580" s="221">
        <v>0</v>
      </c>
      <c r="V580" s="226">
        <v>1194833.48</v>
      </c>
      <c r="W580" s="224">
        <v>0</v>
      </c>
      <c r="X580" s="227">
        <v>3536861.5700000008</v>
      </c>
      <c r="Y580" s="220"/>
    </row>
    <row r="581" spans="2:25" ht="40.5" hidden="1">
      <c r="B581" s="219" t="s">
        <v>1973</v>
      </c>
      <c r="C581" s="220" t="s">
        <v>1412</v>
      </c>
      <c r="D581" s="220" t="s">
        <v>33</v>
      </c>
      <c r="E581" s="220" t="s">
        <v>617</v>
      </c>
      <c r="F581" s="220" t="s">
        <v>618</v>
      </c>
      <c r="G581" s="220" t="s">
        <v>138</v>
      </c>
      <c r="H581" s="220"/>
      <c r="I581" s="220" t="s">
        <v>345</v>
      </c>
      <c r="J581" s="220" t="s">
        <v>346</v>
      </c>
      <c r="K581" s="221">
        <v>7574</v>
      </c>
      <c r="L581" s="221">
        <v>196.1</v>
      </c>
      <c r="M581" s="221">
        <v>10.039999999999999</v>
      </c>
      <c r="N581" s="222">
        <v>214534.83</v>
      </c>
      <c r="O581" s="223">
        <v>274103.08</v>
      </c>
      <c r="P581" s="221">
        <v>-75960.050000000017</v>
      </c>
      <c r="Q581" s="222">
        <v>-9279.68</v>
      </c>
      <c r="R581" s="222">
        <v>7112.12</v>
      </c>
      <c r="S581" s="224">
        <v>2505.27</v>
      </c>
      <c r="T581" s="221">
        <v>0</v>
      </c>
      <c r="U581" s="221">
        <v>0</v>
      </c>
      <c r="V581" s="226">
        <v>0</v>
      </c>
      <c r="W581" s="224">
        <v>0</v>
      </c>
      <c r="X581" s="227">
        <v>2227051.5600000005</v>
      </c>
      <c r="Y581" s="220"/>
    </row>
    <row r="582" spans="2:25" ht="40.5" hidden="1">
      <c r="B582" s="219" t="s">
        <v>1973</v>
      </c>
      <c r="C582" s="220" t="s">
        <v>1413</v>
      </c>
      <c r="D582" s="220" t="s">
        <v>33</v>
      </c>
      <c r="E582" s="220" t="s">
        <v>617</v>
      </c>
      <c r="F582" s="220" t="s">
        <v>618</v>
      </c>
      <c r="G582" s="220" t="s">
        <v>1414</v>
      </c>
      <c r="H582" s="220"/>
      <c r="I582" s="220" t="s">
        <v>345</v>
      </c>
      <c r="J582" s="220" t="s">
        <v>346</v>
      </c>
      <c r="K582" s="221">
        <v>10446.299999999999</v>
      </c>
      <c r="L582" s="221">
        <v>0</v>
      </c>
      <c r="M582" s="221">
        <v>10.039999999999999</v>
      </c>
      <c r="N582" s="222">
        <v>314642.7</v>
      </c>
      <c r="O582" s="223">
        <v>319486.42</v>
      </c>
      <c r="P582" s="221">
        <v>-4037.83</v>
      </c>
      <c r="Q582" s="222">
        <v>2349.4699999999998</v>
      </c>
      <c r="R582" s="222">
        <v>1543.58</v>
      </c>
      <c r="S582" s="224">
        <v>462.82</v>
      </c>
      <c r="T582" s="221">
        <v>0</v>
      </c>
      <c r="U582" s="221">
        <v>0</v>
      </c>
      <c r="V582" s="226">
        <v>0</v>
      </c>
      <c r="W582" s="224">
        <v>0</v>
      </c>
      <c r="X582" s="227">
        <v>1245237.7700000007</v>
      </c>
      <c r="Y582" s="220"/>
    </row>
    <row r="583" spans="2:25" ht="40.5" hidden="1">
      <c r="B583" s="219" t="s">
        <v>1973</v>
      </c>
      <c r="C583" s="220" t="s">
        <v>1415</v>
      </c>
      <c r="D583" s="220" t="s">
        <v>33</v>
      </c>
      <c r="E583" s="220" t="s">
        <v>467</v>
      </c>
      <c r="F583" s="220" t="s">
        <v>468</v>
      </c>
      <c r="G583" s="220" t="s">
        <v>428</v>
      </c>
      <c r="H583" s="220"/>
      <c r="I583" s="220" t="s">
        <v>345</v>
      </c>
      <c r="J583" s="220" t="s">
        <v>346</v>
      </c>
      <c r="K583" s="221">
        <v>10542.8</v>
      </c>
      <c r="L583" s="221">
        <v>311.60000000000002</v>
      </c>
      <c r="M583" s="221">
        <v>10.039999999999999</v>
      </c>
      <c r="N583" s="222">
        <v>326934.65999999997</v>
      </c>
      <c r="O583" s="223">
        <v>372194.54000000004</v>
      </c>
      <c r="P583" s="221">
        <v>-40230.640000000087</v>
      </c>
      <c r="Q583" s="222">
        <v>8307.35</v>
      </c>
      <c r="R583" s="222">
        <v>3278.11</v>
      </c>
      <c r="S583" s="224">
        <v>0</v>
      </c>
      <c r="T583" s="221">
        <v>0</v>
      </c>
      <c r="U583" s="221">
        <v>0</v>
      </c>
      <c r="V583" s="226">
        <v>0</v>
      </c>
      <c r="W583" s="224">
        <v>0</v>
      </c>
      <c r="X583" s="227">
        <v>3529549.26</v>
      </c>
      <c r="Y583" s="220"/>
    </row>
    <row r="584" spans="2:25" ht="40.5" hidden="1">
      <c r="B584" s="219" t="s">
        <v>1973</v>
      </c>
      <c r="C584" s="220" t="s">
        <v>1416</v>
      </c>
      <c r="D584" s="220" t="s">
        <v>33</v>
      </c>
      <c r="E584" s="220" t="s">
        <v>617</v>
      </c>
      <c r="F584" s="220" t="s">
        <v>618</v>
      </c>
      <c r="G584" s="220" t="s">
        <v>1417</v>
      </c>
      <c r="H584" s="220"/>
      <c r="I584" s="220" t="s">
        <v>345</v>
      </c>
      <c r="J584" s="220" t="s">
        <v>346</v>
      </c>
      <c r="K584" s="221">
        <v>12437.6</v>
      </c>
      <c r="L584" s="221">
        <v>399.7</v>
      </c>
      <c r="M584" s="221">
        <v>10.039999999999999</v>
      </c>
      <c r="N584" s="222">
        <v>386659.53</v>
      </c>
      <c r="O584" s="223">
        <v>388136.04</v>
      </c>
      <c r="P584" s="221">
        <v>-3508.1799999999275</v>
      </c>
      <c r="Q584" s="222">
        <v>5409.65</v>
      </c>
      <c r="R584" s="222">
        <v>7441.32</v>
      </c>
      <c r="S584" s="224">
        <v>1551.04</v>
      </c>
      <c r="T584" s="221">
        <v>0</v>
      </c>
      <c r="U584" s="221">
        <v>0</v>
      </c>
      <c r="V584" s="226">
        <v>0</v>
      </c>
      <c r="W584" s="224">
        <v>0</v>
      </c>
      <c r="X584" s="227">
        <v>1552638.4200000002</v>
      </c>
      <c r="Y584" s="220"/>
    </row>
    <row r="585" spans="2:25" ht="60.75" hidden="1">
      <c r="B585" s="219" t="s">
        <v>1973</v>
      </c>
      <c r="C585" s="220" t="s">
        <v>1927</v>
      </c>
      <c r="D585" s="220" t="s">
        <v>33</v>
      </c>
      <c r="E585" s="220" t="s">
        <v>342</v>
      </c>
      <c r="F585" s="220" t="s">
        <v>343</v>
      </c>
      <c r="G585" s="220" t="s">
        <v>1997</v>
      </c>
      <c r="H585" s="220"/>
      <c r="I585" s="242" t="s">
        <v>345</v>
      </c>
      <c r="J585" s="242" t="s">
        <v>346</v>
      </c>
      <c r="K585" s="243">
        <v>2108</v>
      </c>
      <c r="L585" s="243">
        <v>263.8</v>
      </c>
      <c r="M585" s="243">
        <v>10.039999999999999</v>
      </c>
      <c r="N585" s="222">
        <v>71438.67</v>
      </c>
      <c r="O585" s="223">
        <v>63519.25</v>
      </c>
      <c r="P585" s="221">
        <v>8332.1200000000026</v>
      </c>
      <c r="Q585" s="222">
        <v>460.38</v>
      </c>
      <c r="R585" s="222">
        <v>47.68</v>
      </c>
      <c r="S585" s="224">
        <v>0</v>
      </c>
      <c r="T585" s="221">
        <v>0</v>
      </c>
      <c r="U585" s="221">
        <v>0</v>
      </c>
      <c r="V585" s="226">
        <v>0</v>
      </c>
      <c r="W585" s="224">
        <v>0</v>
      </c>
      <c r="X585" s="227">
        <v>869741.9800000001</v>
      </c>
      <c r="Y585" s="220"/>
    </row>
    <row r="586" spans="2:25" ht="40.5" hidden="1">
      <c r="B586" s="219" t="s">
        <v>1973</v>
      </c>
      <c r="C586" s="220" t="s">
        <v>1418</v>
      </c>
      <c r="D586" s="220" t="s">
        <v>33</v>
      </c>
      <c r="E586" s="220" t="s">
        <v>467</v>
      </c>
      <c r="F586" s="220" t="s">
        <v>468</v>
      </c>
      <c r="G586" s="220" t="s">
        <v>544</v>
      </c>
      <c r="H586" s="220"/>
      <c r="I586" s="220" t="s">
        <v>345</v>
      </c>
      <c r="J586" s="220" t="s">
        <v>346</v>
      </c>
      <c r="K586" s="221">
        <v>3229</v>
      </c>
      <c r="L586" s="221">
        <v>105.2</v>
      </c>
      <c r="M586" s="221">
        <v>9.66</v>
      </c>
      <c r="N586" s="222">
        <v>96625.11</v>
      </c>
      <c r="O586" s="223">
        <v>88347.75</v>
      </c>
      <c r="P586" s="221">
        <v>10055.589999999998</v>
      </c>
      <c r="Q586" s="222">
        <v>1826.67</v>
      </c>
      <c r="R586" s="222">
        <v>48.44</v>
      </c>
      <c r="S586" s="224">
        <v>1936.25</v>
      </c>
      <c r="T586" s="221">
        <v>0</v>
      </c>
      <c r="U586" s="221">
        <v>0</v>
      </c>
      <c r="V586" s="226">
        <v>0</v>
      </c>
      <c r="W586" s="224">
        <v>0</v>
      </c>
      <c r="X586" s="227">
        <v>1615039.5400000005</v>
      </c>
      <c r="Y586" s="220"/>
    </row>
    <row r="587" spans="2:25" ht="40.5" hidden="1">
      <c r="B587" s="219" t="s">
        <v>1973</v>
      </c>
      <c r="C587" s="220" t="s">
        <v>1421</v>
      </c>
      <c r="D587" s="220" t="s">
        <v>33</v>
      </c>
      <c r="E587" s="220" t="s">
        <v>298</v>
      </c>
      <c r="F587" s="220" t="s">
        <v>299</v>
      </c>
      <c r="G587" s="220" t="s">
        <v>62</v>
      </c>
      <c r="H587" s="220"/>
      <c r="I587" s="220" t="s">
        <v>1422</v>
      </c>
      <c r="J587" s="220" t="s">
        <v>1423</v>
      </c>
      <c r="K587" s="221">
        <v>3586.3</v>
      </c>
      <c r="L587" s="221">
        <v>477</v>
      </c>
      <c r="M587" s="221">
        <v>10.039999999999999</v>
      </c>
      <c r="N587" s="222">
        <v>122386.7</v>
      </c>
      <c r="O587" s="223">
        <v>189181.72</v>
      </c>
      <c r="P587" s="221">
        <v>-65841.849999999991</v>
      </c>
      <c r="Q587" s="222">
        <v>967.96</v>
      </c>
      <c r="R587" s="222">
        <v>14.79</v>
      </c>
      <c r="S587" s="224">
        <v>0</v>
      </c>
      <c r="T587" s="221">
        <v>0</v>
      </c>
      <c r="U587" s="221">
        <v>0</v>
      </c>
      <c r="V587" s="226">
        <v>0</v>
      </c>
      <c r="W587" s="224">
        <v>0</v>
      </c>
      <c r="X587" s="227">
        <v>3219795.29</v>
      </c>
      <c r="Y587" s="220"/>
    </row>
    <row r="588" spans="2:25" ht="60.75" hidden="1">
      <c r="B588" s="219" t="s">
        <v>1973</v>
      </c>
      <c r="C588" s="220" t="s">
        <v>1424</v>
      </c>
      <c r="D588" s="220" t="s">
        <v>33</v>
      </c>
      <c r="E588" s="220" t="s">
        <v>563</v>
      </c>
      <c r="F588" s="220" t="s">
        <v>564</v>
      </c>
      <c r="G588" s="220" t="s">
        <v>115</v>
      </c>
      <c r="H588" s="220"/>
      <c r="I588" s="220" t="s">
        <v>1425</v>
      </c>
      <c r="J588" s="220" t="s">
        <v>1426</v>
      </c>
      <c r="K588" s="221">
        <v>6588.6</v>
      </c>
      <c r="L588" s="221">
        <v>1665.7</v>
      </c>
      <c r="M588" s="221">
        <v>10.039999999999999</v>
      </c>
      <c r="N588" s="222">
        <v>248619.4</v>
      </c>
      <c r="O588" s="223">
        <v>189063.74000000002</v>
      </c>
      <c r="P588" s="221">
        <v>68835.289999999979</v>
      </c>
      <c r="Q588" s="222">
        <v>9332.5300000000007</v>
      </c>
      <c r="R588" s="222">
        <v>52.9</v>
      </c>
      <c r="S588" s="224">
        <v>3090.68</v>
      </c>
      <c r="T588" s="221">
        <v>0</v>
      </c>
      <c r="U588" s="221">
        <v>0</v>
      </c>
      <c r="V588" s="226">
        <v>0</v>
      </c>
      <c r="W588" s="224">
        <v>0</v>
      </c>
      <c r="X588" s="227">
        <v>2625619.3400000003</v>
      </c>
      <c r="Y588" s="220"/>
    </row>
    <row r="589" spans="2:25" ht="60.75" hidden="1">
      <c r="B589" s="219" t="s">
        <v>1973</v>
      </c>
      <c r="C589" s="220" t="s">
        <v>1929</v>
      </c>
      <c r="D589" s="220" t="s">
        <v>33</v>
      </c>
      <c r="E589" s="220" t="s">
        <v>578</v>
      </c>
      <c r="F589" s="220" t="s">
        <v>579</v>
      </c>
      <c r="G589" s="220" t="s">
        <v>821</v>
      </c>
      <c r="H589" s="220"/>
      <c r="I589" s="220" t="s">
        <v>1998</v>
      </c>
      <c r="J589" s="220">
        <v>2465106941</v>
      </c>
      <c r="K589" s="221">
        <v>10431</v>
      </c>
      <c r="L589" s="221">
        <v>81.3</v>
      </c>
      <c r="M589" s="221">
        <v>10.039999999999999</v>
      </c>
      <c r="N589" s="222">
        <v>0</v>
      </c>
      <c r="O589" s="223">
        <v>700</v>
      </c>
      <c r="P589" s="221">
        <v>-700</v>
      </c>
      <c r="Q589" s="222">
        <v>0</v>
      </c>
      <c r="R589" s="222">
        <v>0</v>
      </c>
      <c r="S589" s="224">
        <v>10904.54</v>
      </c>
      <c r="T589" s="221">
        <v>0</v>
      </c>
      <c r="U589" s="221">
        <v>0</v>
      </c>
      <c r="V589" s="226">
        <v>0</v>
      </c>
      <c r="W589" s="224">
        <v>0</v>
      </c>
      <c r="X589" s="227">
        <v>8684085.8100000005</v>
      </c>
      <c r="Y589" s="241"/>
    </row>
    <row r="590" spans="2:25" ht="81" hidden="1">
      <c r="B590" s="219" t="s">
        <v>1973</v>
      </c>
      <c r="C590" s="220" t="s">
        <v>1427</v>
      </c>
      <c r="D590" s="220" t="s">
        <v>33</v>
      </c>
      <c r="E590" s="220" t="s">
        <v>1428</v>
      </c>
      <c r="F590" s="220" t="s">
        <v>1429</v>
      </c>
      <c r="G590" s="220" t="s">
        <v>316</v>
      </c>
      <c r="H590" s="220"/>
      <c r="I590" s="220" t="s">
        <v>1422</v>
      </c>
      <c r="J590" s="220" t="s">
        <v>1423</v>
      </c>
      <c r="K590" s="221">
        <v>4750.5</v>
      </c>
      <c r="L590" s="221">
        <v>0</v>
      </c>
      <c r="M590" s="221">
        <v>10.039999999999999</v>
      </c>
      <c r="N590" s="222">
        <v>142237.79999999999</v>
      </c>
      <c r="O590" s="223">
        <v>139860.63999999998</v>
      </c>
      <c r="P590" s="221">
        <v>7440.1600000000117</v>
      </c>
      <c r="Q590" s="222">
        <v>5185.04</v>
      </c>
      <c r="R590" s="222">
        <v>122.04</v>
      </c>
      <c r="S590" s="224">
        <v>2000.87</v>
      </c>
      <c r="T590" s="221">
        <v>0</v>
      </c>
      <c r="U590" s="221">
        <v>0</v>
      </c>
      <c r="V590" s="226">
        <v>0</v>
      </c>
      <c r="W590" s="224">
        <v>0</v>
      </c>
      <c r="X590" s="227">
        <v>1701633.0599999998</v>
      </c>
      <c r="Y590" s="220"/>
    </row>
    <row r="591" spans="2:25" ht="60.75" hidden="1">
      <c r="B591" s="219" t="s">
        <v>1973</v>
      </c>
      <c r="C591" s="220" t="s">
        <v>1430</v>
      </c>
      <c r="D591" s="220" t="s">
        <v>33</v>
      </c>
      <c r="E591" s="220" t="s">
        <v>1431</v>
      </c>
      <c r="F591" s="220" t="s">
        <v>1432</v>
      </c>
      <c r="G591" s="220" t="s">
        <v>1433</v>
      </c>
      <c r="H591" s="220"/>
      <c r="I591" s="220" t="s">
        <v>1434</v>
      </c>
      <c r="J591" s="220" t="s">
        <v>1435</v>
      </c>
      <c r="K591" s="221">
        <v>3384.6</v>
      </c>
      <c r="L591" s="221">
        <v>1442.1</v>
      </c>
      <c r="M591" s="221" t="s">
        <v>96</v>
      </c>
      <c r="N591" s="222">
        <v>0</v>
      </c>
      <c r="O591" s="223">
        <v>135277.49</v>
      </c>
      <c r="P591" s="221">
        <v>-135277.49</v>
      </c>
      <c r="Q591" s="222">
        <v>0</v>
      </c>
      <c r="R591" s="222">
        <v>0</v>
      </c>
      <c r="S591" s="224">
        <v>4228.2700000000004</v>
      </c>
      <c r="T591" s="221">
        <v>0</v>
      </c>
      <c r="U591" s="221">
        <v>0</v>
      </c>
      <c r="V591" s="226">
        <v>735696</v>
      </c>
      <c r="W591" s="224">
        <v>0</v>
      </c>
      <c r="X591" s="227">
        <v>2738959.7199999997</v>
      </c>
      <c r="Y591" s="220"/>
    </row>
    <row r="592" spans="2:25" ht="60.75" hidden="1">
      <c r="B592" s="219" t="s">
        <v>1973</v>
      </c>
      <c r="C592" s="220" t="s">
        <v>1436</v>
      </c>
      <c r="D592" s="220" t="s">
        <v>33</v>
      </c>
      <c r="E592" s="220" t="s">
        <v>342</v>
      </c>
      <c r="F592" s="220" t="s">
        <v>343</v>
      </c>
      <c r="G592" s="220" t="s">
        <v>1437</v>
      </c>
      <c r="H592" s="220"/>
      <c r="I592" s="220" t="s">
        <v>345</v>
      </c>
      <c r="J592" s="220" t="s">
        <v>346</v>
      </c>
      <c r="K592" s="221">
        <v>2475.5</v>
      </c>
      <c r="L592" s="221">
        <v>71.8</v>
      </c>
      <c r="M592" s="221">
        <v>9.66</v>
      </c>
      <c r="N592" s="222">
        <v>73820.73</v>
      </c>
      <c r="O592" s="223">
        <v>83359.39</v>
      </c>
      <c r="P592" s="221">
        <v>-7444.3199999999988</v>
      </c>
      <c r="Q592" s="222">
        <v>2119.13</v>
      </c>
      <c r="R592" s="222">
        <v>24.79</v>
      </c>
      <c r="S592" s="224">
        <v>0</v>
      </c>
      <c r="T592" s="221">
        <v>0</v>
      </c>
      <c r="U592" s="221">
        <v>0</v>
      </c>
      <c r="V592" s="226">
        <v>0</v>
      </c>
      <c r="W592" s="224">
        <v>0</v>
      </c>
      <c r="X592" s="227">
        <v>737847.58000000007</v>
      </c>
      <c r="Y592" s="220"/>
    </row>
    <row r="593" spans="2:26" ht="40.5" hidden="1">
      <c r="B593" s="219" t="s">
        <v>1973</v>
      </c>
      <c r="C593" s="220" t="s">
        <v>1895</v>
      </c>
      <c r="D593" s="220" t="s">
        <v>33</v>
      </c>
      <c r="E593" s="220" t="s">
        <v>699</v>
      </c>
      <c r="F593" s="220" t="s">
        <v>700</v>
      </c>
      <c r="G593" s="220" t="s">
        <v>111</v>
      </c>
      <c r="H593" s="220"/>
      <c r="I593" s="220" t="s">
        <v>989</v>
      </c>
      <c r="J593" s="220" t="s">
        <v>990</v>
      </c>
      <c r="K593" s="221">
        <v>6214.77</v>
      </c>
      <c r="L593" s="221">
        <v>0</v>
      </c>
      <c r="M593" s="221">
        <v>10.039999999999999</v>
      </c>
      <c r="N593" s="222">
        <v>187283.13</v>
      </c>
      <c r="O593" s="223">
        <v>189987.3</v>
      </c>
      <c r="P593" s="221">
        <v>-3731.6799999999812</v>
      </c>
      <c r="Q593" s="222">
        <v>1225.44</v>
      </c>
      <c r="R593" s="222">
        <v>2252.9499999999998</v>
      </c>
      <c r="S593" s="224">
        <v>2788.1</v>
      </c>
      <c r="T593" s="221">
        <v>0</v>
      </c>
      <c r="U593" s="221">
        <v>0</v>
      </c>
      <c r="V593" s="226">
        <v>0</v>
      </c>
      <c r="W593" s="224">
        <v>0</v>
      </c>
      <c r="X593" s="227">
        <v>2368695.8200000003</v>
      </c>
      <c r="Y593" s="220"/>
    </row>
    <row r="594" spans="2:26" ht="40.5" hidden="1">
      <c r="B594" s="219" t="s">
        <v>1973</v>
      </c>
      <c r="C594" s="220" t="s">
        <v>1438</v>
      </c>
      <c r="D594" s="220" t="s">
        <v>33</v>
      </c>
      <c r="E594" s="220" t="s">
        <v>154</v>
      </c>
      <c r="F594" s="220" t="s">
        <v>155</v>
      </c>
      <c r="G594" s="220" t="s">
        <v>446</v>
      </c>
      <c r="H594" s="220"/>
      <c r="I594" s="220" t="s">
        <v>989</v>
      </c>
      <c r="J594" s="220" t="s">
        <v>990</v>
      </c>
      <c r="K594" s="221">
        <v>4564.3999999999996</v>
      </c>
      <c r="L594" s="221">
        <v>291</v>
      </c>
      <c r="M594" s="221">
        <v>9.66</v>
      </c>
      <c r="N594" s="222">
        <v>140709.45000000001</v>
      </c>
      <c r="O594" s="223">
        <v>140413.10999999999</v>
      </c>
      <c r="P594" s="221">
        <v>2060.6700000000187</v>
      </c>
      <c r="Q594" s="222">
        <v>1993.18</v>
      </c>
      <c r="R594" s="222">
        <v>228.85</v>
      </c>
      <c r="S594" s="224">
        <v>0</v>
      </c>
      <c r="T594" s="221">
        <v>0</v>
      </c>
      <c r="U594" s="221">
        <v>0</v>
      </c>
      <c r="V594" s="226">
        <v>0</v>
      </c>
      <c r="W594" s="224">
        <v>0</v>
      </c>
      <c r="X594" s="227">
        <v>667849.67999999993</v>
      </c>
      <c r="Y594" s="220"/>
    </row>
    <row r="595" spans="2:26" ht="40.5" hidden="1">
      <c r="B595" s="219" t="s">
        <v>1973</v>
      </c>
      <c r="C595" s="220" t="s">
        <v>1439</v>
      </c>
      <c r="D595" s="220" t="s">
        <v>33</v>
      </c>
      <c r="E595" s="220" t="s">
        <v>154</v>
      </c>
      <c r="F595" s="220" t="s">
        <v>155</v>
      </c>
      <c r="G595" s="220" t="s">
        <v>406</v>
      </c>
      <c r="H595" s="220"/>
      <c r="I595" s="220" t="s">
        <v>989</v>
      </c>
      <c r="J595" s="220" t="s">
        <v>990</v>
      </c>
      <c r="K595" s="221">
        <v>2560.1</v>
      </c>
      <c r="L595" s="221">
        <v>1380.9</v>
      </c>
      <c r="M595" s="221">
        <v>9.66</v>
      </c>
      <c r="N595" s="222">
        <v>114210.12</v>
      </c>
      <c r="O595" s="223">
        <v>116275.34999999999</v>
      </c>
      <c r="P595" s="221">
        <v>-1960.1799999999896</v>
      </c>
      <c r="Q595" s="222">
        <v>511.46</v>
      </c>
      <c r="R595" s="222">
        <v>406.41</v>
      </c>
      <c r="S595" s="224">
        <v>0</v>
      </c>
      <c r="T595" s="221">
        <v>0</v>
      </c>
      <c r="U595" s="221">
        <v>0</v>
      </c>
      <c r="V595" s="226">
        <v>539987.80000000005</v>
      </c>
      <c r="W595" s="224">
        <v>0</v>
      </c>
      <c r="X595" s="227">
        <v>1467481.97</v>
      </c>
      <c r="Y595" s="220"/>
    </row>
    <row r="596" spans="2:26" ht="40.5" hidden="1">
      <c r="B596" s="219" t="s">
        <v>1973</v>
      </c>
      <c r="C596" s="220" t="s">
        <v>1440</v>
      </c>
      <c r="D596" s="220" t="s">
        <v>33</v>
      </c>
      <c r="E596" s="220" t="s">
        <v>154</v>
      </c>
      <c r="F596" s="220" t="s">
        <v>155</v>
      </c>
      <c r="G596" s="220" t="s">
        <v>525</v>
      </c>
      <c r="H596" s="220"/>
      <c r="I596" s="220" t="s">
        <v>989</v>
      </c>
      <c r="J596" s="220" t="s">
        <v>990</v>
      </c>
      <c r="K596" s="221">
        <v>2552.5</v>
      </c>
      <c r="L596" s="221">
        <v>0</v>
      </c>
      <c r="M596" s="221">
        <v>9.66</v>
      </c>
      <c r="N596" s="222">
        <v>73971.42</v>
      </c>
      <c r="O596" s="223">
        <v>69972.89</v>
      </c>
      <c r="P596" s="221">
        <v>4100.1300000000056</v>
      </c>
      <c r="Q596" s="222">
        <v>131.21</v>
      </c>
      <c r="R596" s="222">
        <v>29.61</v>
      </c>
      <c r="S596" s="224">
        <v>0</v>
      </c>
      <c r="T596" s="221">
        <v>0</v>
      </c>
      <c r="U596" s="221">
        <v>0</v>
      </c>
      <c r="V596" s="226">
        <v>0</v>
      </c>
      <c r="W596" s="224">
        <v>0</v>
      </c>
      <c r="X596" s="227">
        <v>421232.74999999988</v>
      </c>
      <c r="Y596" s="220"/>
    </row>
    <row r="597" spans="2:26" ht="40.5" hidden="1">
      <c r="B597" s="219" t="s">
        <v>1973</v>
      </c>
      <c r="C597" s="220" t="s">
        <v>1441</v>
      </c>
      <c r="D597" s="220" t="s">
        <v>33</v>
      </c>
      <c r="E597" s="220" t="s">
        <v>154</v>
      </c>
      <c r="F597" s="220" t="s">
        <v>155</v>
      </c>
      <c r="G597" s="220" t="s">
        <v>644</v>
      </c>
      <c r="H597" s="220"/>
      <c r="I597" s="220" t="s">
        <v>989</v>
      </c>
      <c r="J597" s="220" t="s">
        <v>990</v>
      </c>
      <c r="K597" s="221">
        <v>3518.16</v>
      </c>
      <c r="L597" s="221">
        <v>0</v>
      </c>
      <c r="M597" s="221">
        <v>9.66</v>
      </c>
      <c r="N597" s="222">
        <v>101853.07</v>
      </c>
      <c r="O597" s="223">
        <v>91877.930000000008</v>
      </c>
      <c r="P597" s="221">
        <v>8944.7199999999957</v>
      </c>
      <c r="Q597" s="222">
        <v>439.23</v>
      </c>
      <c r="R597" s="222">
        <v>1469.65</v>
      </c>
      <c r="S597" s="224">
        <v>0</v>
      </c>
      <c r="T597" s="221">
        <v>0</v>
      </c>
      <c r="U597" s="221">
        <v>0</v>
      </c>
      <c r="V597" s="226">
        <v>0</v>
      </c>
      <c r="W597" s="224">
        <v>0</v>
      </c>
      <c r="X597" s="227">
        <v>437874.83</v>
      </c>
      <c r="Y597" s="220"/>
    </row>
    <row r="598" spans="2:26" ht="40.5" hidden="1">
      <c r="B598" s="219" t="s">
        <v>1973</v>
      </c>
      <c r="C598" s="220" t="s">
        <v>1442</v>
      </c>
      <c r="D598" s="220" t="s">
        <v>33</v>
      </c>
      <c r="E598" s="220" t="s">
        <v>84</v>
      </c>
      <c r="F598" s="220" t="s">
        <v>633</v>
      </c>
      <c r="G598" s="220" t="s">
        <v>115</v>
      </c>
      <c r="H598" s="220"/>
      <c r="I598" s="220" t="s">
        <v>989</v>
      </c>
      <c r="J598" s="220" t="s">
        <v>990</v>
      </c>
      <c r="K598" s="221">
        <v>3540.29</v>
      </c>
      <c r="L598" s="221">
        <v>0</v>
      </c>
      <c r="M598" s="221">
        <v>9.66</v>
      </c>
      <c r="N598" s="239">
        <v>102597.93</v>
      </c>
      <c r="O598" s="223">
        <v>118986.47</v>
      </c>
      <c r="P598" s="221">
        <v>-16314.280000000012</v>
      </c>
      <c r="Q598" s="222">
        <v>508.2</v>
      </c>
      <c r="R598" s="222">
        <v>433.94</v>
      </c>
      <c r="S598" s="224">
        <v>0</v>
      </c>
      <c r="T598" s="221">
        <v>0</v>
      </c>
      <c r="U598" s="221">
        <v>0</v>
      </c>
      <c r="V598" s="226">
        <v>1025000</v>
      </c>
      <c r="W598" s="224">
        <v>0</v>
      </c>
      <c r="X598" s="227">
        <v>2444699.5499999998</v>
      </c>
      <c r="Y598" s="220"/>
    </row>
    <row r="599" spans="2:26" ht="40.5" hidden="1">
      <c r="B599" s="219" t="s">
        <v>1973</v>
      </c>
      <c r="C599" s="220" t="s">
        <v>1443</v>
      </c>
      <c r="D599" s="220" t="s">
        <v>33</v>
      </c>
      <c r="E599" s="220" t="s">
        <v>1444</v>
      </c>
      <c r="F599" s="220" t="s">
        <v>1445</v>
      </c>
      <c r="G599" s="220" t="s">
        <v>1238</v>
      </c>
      <c r="H599" s="220"/>
      <c r="I599" s="220" t="s">
        <v>989</v>
      </c>
      <c r="J599" s="220" t="s">
        <v>990</v>
      </c>
      <c r="K599" s="221">
        <v>3783.19</v>
      </c>
      <c r="L599" s="221">
        <v>1060.5</v>
      </c>
      <c r="M599" s="221">
        <v>9.66</v>
      </c>
      <c r="N599" s="222">
        <v>140370.45000000001</v>
      </c>
      <c r="O599" s="223">
        <v>104246.45000000001</v>
      </c>
      <c r="P599" s="221">
        <v>36554.710000000014</v>
      </c>
      <c r="Q599" s="222">
        <v>484.39</v>
      </c>
      <c r="R599" s="222">
        <v>53.68</v>
      </c>
      <c r="S599" s="224">
        <v>0</v>
      </c>
      <c r="T599" s="221">
        <v>0</v>
      </c>
      <c r="U599" s="221">
        <v>0</v>
      </c>
      <c r="V599" s="226">
        <v>1320000</v>
      </c>
      <c r="W599" s="224">
        <v>0</v>
      </c>
      <c r="X599" s="227">
        <v>3138015.6500000004</v>
      </c>
      <c r="Y599" s="220"/>
    </row>
    <row r="600" spans="2:26" ht="40.5" hidden="1">
      <c r="B600" s="219" t="s">
        <v>1973</v>
      </c>
      <c r="C600" s="220" t="s">
        <v>1446</v>
      </c>
      <c r="D600" s="220" t="s">
        <v>33</v>
      </c>
      <c r="E600" s="220" t="s">
        <v>395</v>
      </c>
      <c r="F600" s="220" t="s">
        <v>396</v>
      </c>
      <c r="G600" s="220" t="s">
        <v>406</v>
      </c>
      <c r="H600" s="220"/>
      <c r="I600" s="220" t="s">
        <v>989</v>
      </c>
      <c r="J600" s="220" t="s">
        <v>990</v>
      </c>
      <c r="K600" s="221">
        <v>2937.7</v>
      </c>
      <c r="L600" s="221">
        <v>0</v>
      </c>
      <c r="M600" s="221">
        <v>9.66</v>
      </c>
      <c r="N600" s="222">
        <v>85186.8</v>
      </c>
      <c r="O600" s="223">
        <v>104139.97</v>
      </c>
      <c r="P600" s="221">
        <v>-20435.119999999995</v>
      </c>
      <c r="Q600" s="222">
        <v>500.33</v>
      </c>
      <c r="R600" s="222">
        <v>1982.28</v>
      </c>
      <c r="S600" s="224">
        <v>0</v>
      </c>
      <c r="T600" s="221">
        <v>0</v>
      </c>
      <c r="U600" s="221">
        <v>0</v>
      </c>
      <c r="V600" s="226">
        <v>0</v>
      </c>
      <c r="W600" s="224">
        <v>0</v>
      </c>
      <c r="X600" s="227">
        <v>965119.61999999988</v>
      </c>
      <c r="Y600" s="220"/>
    </row>
    <row r="601" spans="2:26" ht="60.75" hidden="1">
      <c r="B601" s="219" t="s">
        <v>1973</v>
      </c>
      <c r="C601" s="220" t="s">
        <v>1447</v>
      </c>
      <c r="D601" s="220" t="s">
        <v>1448</v>
      </c>
      <c r="E601" s="220" t="s">
        <v>1449</v>
      </c>
      <c r="F601" s="220" t="s">
        <v>614</v>
      </c>
      <c r="G601" s="220" t="s">
        <v>1450</v>
      </c>
      <c r="H601" s="220"/>
      <c r="I601" s="220" t="s">
        <v>1451</v>
      </c>
      <c r="J601" s="220">
        <v>2465132839</v>
      </c>
      <c r="K601" s="221">
        <v>7354.7</v>
      </c>
      <c r="L601" s="221">
        <v>668.6</v>
      </c>
      <c r="M601" s="221">
        <v>10.039999999999999</v>
      </c>
      <c r="N601" s="222">
        <v>196900.35</v>
      </c>
      <c r="O601" s="223">
        <v>265204.41000000003</v>
      </c>
      <c r="P601" s="221">
        <v>-68371.780000000042</v>
      </c>
      <c r="Q601" s="222">
        <v>1400.58</v>
      </c>
      <c r="R601" s="222">
        <v>1468.3</v>
      </c>
      <c r="S601" s="224">
        <v>0</v>
      </c>
      <c r="T601" s="221">
        <v>0</v>
      </c>
      <c r="U601" s="221">
        <v>0</v>
      </c>
      <c r="V601" s="226">
        <v>0</v>
      </c>
      <c r="W601" s="224">
        <v>0</v>
      </c>
      <c r="X601" s="227">
        <v>1255213.2</v>
      </c>
      <c r="Y601" s="220"/>
    </row>
    <row r="602" spans="2:26" ht="60.75" hidden="1">
      <c r="B602" s="219" t="s">
        <v>1973</v>
      </c>
      <c r="C602" s="220" t="s">
        <v>1452</v>
      </c>
      <c r="D602" s="220" t="s">
        <v>856</v>
      </c>
      <c r="E602" s="220" t="s">
        <v>1453</v>
      </c>
      <c r="F602" s="220" t="s">
        <v>1454</v>
      </c>
      <c r="G602" s="220" t="s">
        <v>105</v>
      </c>
      <c r="H602" s="220"/>
      <c r="I602" s="242" t="s">
        <v>349</v>
      </c>
      <c r="J602" s="242" t="s">
        <v>350</v>
      </c>
      <c r="K602" s="221">
        <v>2558.8000000000002</v>
      </c>
      <c r="L602" s="221">
        <v>0</v>
      </c>
      <c r="M602" s="221">
        <v>9.66</v>
      </c>
      <c r="N602" s="222">
        <v>74154.149999999994</v>
      </c>
      <c r="O602" s="223">
        <v>120559.55</v>
      </c>
      <c r="P602" s="221">
        <v>-45880.73</v>
      </c>
      <c r="Q602" s="222">
        <v>4544.6899999999996</v>
      </c>
      <c r="R602" s="222">
        <v>4020.02</v>
      </c>
      <c r="S602" s="224">
        <v>0</v>
      </c>
      <c r="T602" s="221">
        <v>0</v>
      </c>
      <c r="U602" s="221">
        <v>0</v>
      </c>
      <c r="V602" s="226">
        <v>0</v>
      </c>
      <c r="W602" s="224">
        <v>0</v>
      </c>
      <c r="X602" s="227">
        <v>1550810.3800000001</v>
      </c>
      <c r="Y602" s="220"/>
    </row>
    <row r="603" spans="2:26" ht="40.5" hidden="1">
      <c r="B603" s="219" t="s">
        <v>1973</v>
      </c>
      <c r="C603" s="220" t="s">
        <v>1455</v>
      </c>
      <c r="D603" s="220" t="s">
        <v>856</v>
      </c>
      <c r="E603" s="220" t="s">
        <v>1456</v>
      </c>
      <c r="F603" s="220" t="s">
        <v>569</v>
      </c>
      <c r="G603" s="220" t="s">
        <v>1302</v>
      </c>
      <c r="H603" s="220"/>
      <c r="I603" s="220" t="s">
        <v>157</v>
      </c>
      <c r="J603" s="220" t="s">
        <v>158</v>
      </c>
      <c r="K603" s="221">
        <v>4634.3</v>
      </c>
      <c r="L603" s="221">
        <v>102.3</v>
      </c>
      <c r="M603" s="221">
        <v>9.66</v>
      </c>
      <c r="N603" s="222">
        <v>137269.56599999999</v>
      </c>
      <c r="O603" s="223">
        <v>127243.78</v>
      </c>
      <c r="P603" s="221">
        <v>17829.09599999998</v>
      </c>
      <c r="Q603" s="222">
        <v>8414.86</v>
      </c>
      <c r="R603" s="222">
        <v>611.54999999999995</v>
      </c>
      <c r="S603" s="224">
        <v>0</v>
      </c>
      <c r="T603" s="221">
        <v>0</v>
      </c>
      <c r="U603" s="221">
        <v>0</v>
      </c>
      <c r="V603" s="226">
        <v>1391851.5</v>
      </c>
      <c r="W603" s="224">
        <v>0</v>
      </c>
      <c r="X603" s="227">
        <v>3150559.4699999997</v>
      </c>
      <c r="Y603" s="220"/>
    </row>
    <row r="604" spans="2:26" ht="40.5" hidden="1">
      <c r="B604" s="219" t="s">
        <v>1973</v>
      </c>
      <c r="C604" s="220" t="s">
        <v>1457</v>
      </c>
      <c r="D604" s="220" t="s">
        <v>856</v>
      </c>
      <c r="E604" s="220" t="s">
        <v>563</v>
      </c>
      <c r="F604" s="220" t="s">
        <v>564</v>
      </c>
      <c r="G604" s="220" t="s">
        <v>1458</v>
      </c>
      <c r="H604" s="220"/>
      <c r="I604" s="220" t="s">
        <v>238</v>
      </c>
      <c r="J604" s="220">
        <v>2462048307</v>
      </c>
      <c r="K604" s="221">
        <v>3543.9</v>
      </c>
      <c r="L604" s="221">
        <v>0</v>
      </c>
      <c r="M604" s="221">
        <v>9.66</v>
      </c>
      <c r="N604" s="222">
        <v>102702.3</v>
      </c>
      <c r="O604" s="223">
        <v>82949.45</v>
      </c>
      <c r="P604" s="221">
        <v>20092.07</v>
      </c>
      <c r="Q604" s="222">
        <v>242.43</v>
      </c>
      <c r="R604" s="222">
        <v>-96.79</v>
      </c>
      <c r="S604" s="224">
        <v>0</v>
      </c>
      <c r="T604" s="221">
        <v>0</v>
      </c>
      <c r="U604" s="221">
        <v>0</v>
      </c>
      <c r="V604" s="226">
        <v>2820827.02</v>
      </c>
      <c r="W604" s="224">
        <v>0</v>
      </c>
      <c r="X604" s="227">
        <v>478298.27</v>
      </c>
      <c r="Y604" s="220"/>
    </row>
    <row r="605" spans="2:26" ht="40.5" hidden="1">
      <c r="B605" s="219" t="s">
        <v>1973</v>
      </c>
      <c r="C605" s="220" t="s">
        <v>1459</v>
      </c>
      <c r="D605" s="220" t="s">
        <v>856</v>
      </c>
      <c r="E605" s="220" t="s">
        <v>703</v>
      </c>
      <c r="F605" s="220" t="s">
        <v>704</v>
      </c>
      <c r="G605" s="220" t="s">
        <v>75</v>
      </c>
      <c r="H605" s="220"/>
      <c r="I605" s="220" t="s">
        <v>705</v>
      </c>
      <c r="J605" s="220" t="s">
        <v>706</v>
      </c>
      <c r="K605" s="221">
        <v>2567.9</v>
      </c>
      <c r="L605" s="221">
        <v>0</v>
      </c>
      <c r="M605" s="221">
        <v>9.66</v>
      </c>
      <c r="N605" s="222">
        <v>74388.69</v>
      </c>
      <c r="O605" s="223">
        <v>81312.009999999995</v>
      </c>
      <c r="P605" s="221">
        <v>-5762.8899999999985</v>
      </c>
      <c r="Q605" s="222">
        <v>2056.65</v>
      </c>
      <c r="R605" s="222">
        <v>896.22</v>
      </c>
      <c r="S605" s="224">
        <v>0</v>
      </c>
      <c r="T605" s="221">
        <v>0</v>
      </c>
      <c r="U605" s="221">
        <v>0</v>
      </c>
      <c r="V605" s="226">
        <v>0</v>
      </c>
      <c r="W605" s="224">
        <v>0</v>
      </c>
      <c r="X605" s="227">
        <v>1984271.33</v>
      </c>
      <c r="Y605" s="220"/>
    </row>
    <row r="606" spans="2:26" ht="60.75" hidden="1">
      <c r="B606" s="219" t="s">
        <v>1973</v>
      </c>
      <c r="C606" s="220" t="s">
        <v>1460</v>
      </c>
      <c r="D606" s="220" t="s">
        <v>856</v>
      </c>
      <c r="E606" s="220" t="s">
        <v>1461</v>
      </c>
      <c r="F606" s="220" t="s">
        <v>674</v>
      </c>
      <c r="G606" s="220" t="s">
        <v>603</v>
      </c>
      <c r="H606" s="220"/>
      <c r="I606" s="220" t="s">
        <v>349</v>
      </c>
      <c r="J606" s="220" t="s">
        <v>350</v>
      </c>
      <c r="K606" s="221">
        <v>4535</v>
      </c>
      <c r="L606" s="221">
        <v>0</v>
      </c>
      <c r="M606" s="221">
        <v>9.66</v>
      </c>
      <c r="N606" s="239">
        <v>131424.54</v>
      </c>
      <c r="O606" s="223">
        <v>158581.22</v>
      </c>
      <c r="P606" s="221">
        <v>-21467.609999999982</v>
      </c>
      <c r="Q606" s="222">
        <v>6814.2</v>
      </c>
      <c r="R606" s="222">
        <v>1125.1300000000001</v>
      </c>
      <c r="S606" s="224">
        <v>0</v>
      </c>
      <c r="T606" s="221">
        <v>0</v>
      </c>
      <c r="U606" s="221">
        <v>0</v>
      </c>
      <c r="V606" s="226">
        <v>0</v>
      </c>
      <c r="W606" s="224">
        <v>0</v>
      </c>
      <c r="X606" s="227">
        <v>4507227.76</v>
      </c>
      <c r="Y606" s="220"/>
    </row>
    <row r="607" spans="2:26" ht="121.5" hidden="1">
      <c r="B607" s="219" t="s">
        <v>1973</v>
      </c>
      <c r="C607" s="220" t="s">
        <v>1462</v>
      </c>
      <c r="D607" s="220" t="s">
        <v>1463</v>
      </c>
      <c r="E607" s="220" t="s">
        <v>1999</v>
      </c>
      <c r="F607" s="220" t="s">
        <v>1465</v>
      </c>
      <c r="G607" s="220" t="s">
        <v>135</v>
      </c>
      <c r="H607" s="220"/>
      <c r="I607" s="220" t="s">
        <v>1466</v>
      </c>
      <c r="J607" s="220">
        <v>2450018474</v>
      </c>
      <c r="K607" s="221">
        <v>278.89999999999998</v>
      </c>
      <c r="L607" s="221">
        <v>0</v>
      </c>
      <c r="M607" s="221" t="s">
        <v>96</v>
      </c>
      <c r="N607" s="222">
        <v>0</v>
      </c>
      <c r="O607" s="223">
        <v>570.91</v>
      </c>
      <c r="P607" s="221">
        <v>-570.91</v>
      </c>
      <c r="Q607" s="222">
        <v>0</v>
      </c>
      <c r="R607" s="222">
        <v>0</v>
      </c>
      <c r="S607" s="224">
        <v>0</v>
      </c>
      <c r="T607" s="221">
        <v>189110.61</v>
      </c>
      <c r="U607" s="221">
        <v>0</v>
      </c>
      <c r="V607" s="226">
        <v>0</v>
      </c>
      <c r="W607" s="224">
        <v>0</v>
      </c>
      <c r="X607" s="227">
        <v>189681.52</v>
      </c>
      <c r="Y607" s="241" t="s">
        <v>1823</v>
      </c>
      <c r="Z607" s="250"/>
    </row>
    <row r="608" spans="2:26" ht="60.75" hidden="1">
      <c r="B608" s="219" t="s">
        <v>1973</v>
      </c>
      <c r="C608" s="220" t="s">
        <v>1468</v>
      </c>
      <c r="D608" s="220" t="s">
        <v>33</v>
      </c>
      <c r="E608" s="220" t="s">
        <v>1469</v>
      </c>
      <c r="F608" s="220" t="s">
        <v>1470</v>
      </c>
      <c r="G608" s="220" t="s">
        <v>246</v>
      </c>
      <c r="H608" s="220"/>
      <c r="I608" s="220" t="s">
        <v>1471</v>
      </c>
      <c r="J608" s="220">
        <v>2465326827</v>
      </c>
      <c r="K608" s="221">
        <v>0</v>
      </c>
      <c r="L608" s="221">
        <v>0</v>
      </c>
      <c r="M608" s="221" t="s">
        <v>96</v>
      </c>
      <c r="N608" s="222">
        <v>0</v>
      </c>
      <c r="O608" s="223">
        <v>30880.9</v>
      </c>
      <c r="P608" s="221">
        <v>-30880.9</v>
      </c>
      <c r="Q608" s="222">
        <v>0</v>
      </c>
      <c r="R608" s="222">
        <v>0</v>
      </c>
      <c r="S608" s="224">
        <v>0</v>
      </c>
      <c r="T608" s="221">
        <v>0</v>
      </c>
      <c r="U608" s="221">
        <v>0</v>
      </c>
      <c r="V608" s="226">
        <v>0</v>
      </c>
      <c r="W608" s="224">
        <v>1733</v>
      </c>
      <c r="X608" s="227">
        <v>92084.44</v>
      </c>
      <c r="Y608" s="220"/>
    </row>
    <row r="609" spans="2:25" ht="60.75" hidden="1">
      <c r="B609" s="219" t="s">
        <v>1973</v>
      </c>
      <c r="C609" s="220" t="s">
        <v>1472</v>
      </c>
      <c r="D609" s="220" t="s">
        <v>33</v>
      </c>
      <c r="E609" s="220" t="s">
        <v>752</v>
      </c>
      <c r="F609" s="220" t="s">
        <v>753</v>
      </c>
      <c r="G609" s="220" t="s">
        <v>75</v>
      </c>
      <c r="H609" s="220"/>
      <c r="I609" s="220" t="s">
        <v>566</v>
      </c>
      <c r="J609" s="220" t="s">
        <v>1473</v>
      </c>
      <c r="K609" s="221">
        <v>6167.2</v>
      </c>
      <c r="L609" s="221">
        <v>0</v>
      </c>
      <c r="M609" s="221">
        <v>9.66</v>
      </c>
      <c r="N609" s="222">
        <v>178936.38</v>
      </c>
      <c r="O609" s="223">
        <v>144119.59999999998</v>
      </c>
      <c r="P609" s="221">
        <v>34921.940000000039</v>
      </c>
      <c r="Q609" s="222">
        <v>233.39</v>
      </c>
      <c r="R609" s="222">
        <v>128.22999999999999</v>
      </c>
      <c r="S609" s="224">
        <v>3299.56</v>
      </c>
      <c r="T609" s="221">
        <v>0</v>
      </c>
      <c r="U609" s="221">
        <v>0</v>
      </c>
      <c r="V609" s="226">
        <v>0</v>
      </c>
      <c r="W609" s="224">
        <v>155018.09</v>
      </c>
      <c r="X609" s="227">
        <v>2591446.89</v>
      </c>
      <c r="Y609" s="241" t="s">
        <v>2000</v>
      </c>
    </row>
    <row r="610" spans="2:25" ht="60.75" hidden="1">
      <c r="B610" s="219" t="s">
        <v>1973</v>
      </c>
      <c r="C610" s="220" t="s">
        <v>1474</v>
      </c>
      <c r="D610" s="220" t="s">
        <v>33</v>
      </c>
      <c r="E610" s="220" t="s">
        <v>752</v>
      </c>
      <c r="F610" s="220" t="s">
        <v>753</v>
      </c>
      <c r="G610" s="220" t="s">
        <v>89</v>
      </c>
      <c r="H610" s="220"/>
      <c r="I610" s="220" t="s">
        <v>566</v>
      </c>
      <c r="J610" s="220" t="s">
        <v>1473</v>
      </c>
      <c r="K610" s="221">
        <v>6075.3</v>
      </c>
      <c r="L610" s="221">
        <v>0</v>
      </c>
      <c r="M610" s="221">
        <v>9.66</v>
      </c>
      <c r="N610" s="222">
        <v>176111.58</v>
      </c>
      <c r="O610" s="223">
        <v>169162.75</v>
      </c>
      <c r="P610" s="221">
        <v>8124.0699999999824</v>
      </c>
      <c r="Q610" s="222">
        <v>7107.12</v>
      </c>
      <c r="R610" s="222">
        <v>5931.88</v>
      </c>
      <c r="S610" s="224">
        <v>0</v>
      </c>
      <c r="T610" s="221">
        <v>0</v>
      </c>
      <c r="U610" s="221">
        <v>0</v>
      </c>
      <c r="V610" s="226">
        <v>0</v>
      </c>
      <c r="W610" s="224">
        <v>8831.18</v>
      </c>
      <c r="X610" s="227">
        <v>1321543.6699999997</v>
      </c>
      <c r="Y610" s="220" t="s">
        <v>2000</v>
      </c>
    </row>
    <row r="611" spans="2:25" ht="40.5" hidden="1">
      <c r="B611" s="219" t="s">
        <v>1973</v>
      </c>
      <c r="C611" s="220" t="s">
        <v>1475</v>
      </c>
      <c r="D611" s="220" t="s">
        <v>33</v>
      </c>
      <c r="E611" s="220" t="s">
        <v>752</v>
      </c>
      <c r="F611" s="220" t="s">
        <v>753</v>
      </c>
      <c r="G611" s="220" t="s">
        <v>135</v>
      </c>
      <c r="H611" s="220"/>
      <c r="I611" s="220" t="s">
        <v>566</v>
      </c>
      <c r="J611" s="220" t="s">
        <v>1473</v>
      </c>
      <c r="K611" s="221">
        <v>6046.8</v>
      </c>
      <c r="L611" s="221">
        <v>0</v>
      </c>
      <c r="M611" s="221">
        <v>9.66</v>
      </c>
      <c r="N611" s="222">
        <v>175284.99</v>
      </c>
      <c r="O611" s="223">
        <v>159439.09999999998</v>
      </c>
      <c r="P611" s="221">
        <v>15637.740000000005</v>
      </c>
      <c r="Q611" s="222">
        <v>464.49</v>
      </c>
      <c r="R611" s="222">
        <v>672.64</v>
      </c>
      <c r="S611" s="224">
        <v>0</v>
      </c>
      <c r="T611" s="221">
        <v>0</v>
      </c>
      <c r="U611" s="221">
        <v>0</v>
      </c>
      <c r="V611" s="226">
        <v>0</v>
      </c>
      <c r="W611" s="224">
        <v>0</v>
      </c>
      <c r="X611" s="227">
        <v>4037435.37</v>
      </c>
      <c r="Y611" s="220"/>
    </row>
    <row r="612" spans="2:25" ht="40.5" hidden="1">
      <c r="B612" s="219" t="s">
        <v>1973</v>
      </c>
      <c r="C612" s="220" t="s">
        <v>1476</v>
      </c>
      <c r="D612" s="220" t="s">
        <v>33</v>
      </c>
      <c r="E612" s="220" t="s">
        <v>1477</v>
      </c>
      <c r="F612" s="220" t="s">
        <v>1478</v>
      </c>
      <c r="G612" s="220" t="s">
        <v>128</v>
      </c>
      <c r="H612" s="220"/>
      <c r="I612" s="220" t="s">
        <v>566</v>
      </c>
      <c r="J612" s="220" t="s">
        <v>1473</v>
      </c>
      <c r="K612" s="221">
        <v>2624.4</v>
      </c>
      <c r="L612" s="221">
        <v>0</v>
      </c>
      <c r="M612" s="221">
        <v>9.66</v>
      </c>
      <c r="N612" s="222">
        <v>75866.759999999995</v>
      </c>
      <c r="O612" s="223">
        <v>82185.45</v>
      </c>
      <c r="P612" s="221">
        <v>-7800.8199999999961</v>
      </c>
      <c r="Q612" s="222">
        <v>1914.21</v>
      </c>
      <c r="R612" s="222">
        <v>3396.34</v>
      </c>
      <c r="S612" s="224">
        <v>0</v>
      </c>
      <c r="T612" s="221">
        <v>0</v>
      </c>
      <c r="U612" s="221">
        <v>0</v>
      </c>
      <c r="V612" s="226">
        <v>0</v>
      </c>
      <c r="W612" s="224">
        <v>0</v>
      </c>
      <c r="X612" s="227">
        <v>1522143.9700000002</v>
      </c>
      <c r="Y612" s="220"/>
    </row>
    <row r="613" spans="2:25" ht="40.5" hidden="1">
      <c r="B613" s="219" t="s">
        <v>1973</v>
      </c>
      <c r="C613" s="220" t="s">
        <v>1479</v>
      </c>
      <c r="D613" s="220" t="s">
        <v>33</v>
      </c>
      <c r="E613" s="220" t="s">
        <v>1477</v>
      </c>
      <c r="F613" s="220" t="s">
        <v>1478</v>
      </c>
      <c r="G613" s="220" t="s">
        <v>1036</v>
      </c>
      <c r="H613" s="220"/>
      <c r="I613" s="220" t="s">
        <v>566</v>
      </c>
      <c r="J613" s="220" t="s">
        <v>1473</v>
      </c>
      <c r="K613" s="221">
        <v>3412.3</v>
      </c>
      <c r="L613" s="221">
        <v>0</v>
      </c>
      <c r="M613" s="221">
        <v>9.66</v>
      </c>
      <c r="N613" s="222">
        <v>99008.28</v>
      </c>
      <c r="O613" s="223">
        <v>102506.16</v>
      </c>
      <c r="P613" s="221">
        <v>-5340.4499999999971</v>
      </c>
      <c r="Q613" s="222">
        <v>1744.57</v>
      </c>
      <c r="R613" s="222">
        <v>3587.14</v>
      </c>
      <c r="S613" s="224">
        <v>3866.6</v>
      </c>
      <c r="T613" s="221">
        <v>0</v>
      </c>
      <c r="U613" s="221">
        <v>0</v>
      </c>
      <c r="V613" s="226">
        <v>0</v>
      </c>
      <c r="W613" s="224">
        <v>0</v>
      </c>
      <c r="X613" s="227">
        <v>3160711.44</v>
      </c>
      <c r="Y613" s="220"/>
    </row>
    <row r="614" spans="2:25" ht="40.5" hidden="1">
      <c r="B614" s="219" t="s">
        <v>1973</v>
      </c>
      <c r="C614" s="220" t="s">
        <v>1480</v>
      </c>
      <c r="D614" s="220" t="s">
        <v>33</v>
      </c>
      <c r="E614" s="220" t="s">
        <v>752</v>
      </c>
      <c r="F614" s="220" t="s">
        <v>753</v>
      </c>
      <c r="G614" s="220" t="s">
        <v>115</v>
      </c>
      <c r="H614" s="220"/>
      <c r="I614" s="220" t="s">
        <v>566</v>
      </c>
      <c r="J614" s="220" t="s">
        <v>1473</v>
      </c>
      <c r="K614" s="221">
        <v>14572.68</v>
      </c>
      <c r="L614" s="221">
        <v>0</v>
      </c>
      <c r="M614" s="221">
        <v>10.039999999999999</v>
      </c>
      <c r="N614" s="222">
        <v>439785.18</v>
      </c>
      <c r="O614" s="223">
        <v>484660.65</v>
      </c>
      <c r="P614" s="221">
        <v>-47271.540000000052</v>
      </c>
      <c r="Q614" s="222">
        <v>3222.41</v>
      </c>
      <c r="R614" s="222">
        <v>5618.48</v>
      </c>
      <c r="S614" s="224">
        <v>0</v>
      </c>
      <c r="T614" s="221">
        <v>0</v>
      </c>
      <c r="U614" s="221">
        <v>0</v>
      </c>
      <c r="V614" s="226">
        <v>0</v>
      </c>
      <c r="W614" s="224">
        <v>0</v>
      </c>
      <c r="X614" s="227">
        <v>14731376.490000002</v>
      </c>
      <c r="Y614" s="220"/>
    </row>
    <row r="615" spans="2:25" ht="40.5" hidden="1">
      <c r="B615" s="219" t="s">
        <v>1973</v>
      </c>
      <c r="C615" s="220" t="s">
        <v>1898</v>
      </c>
      <c r="D615" s="220" t="s">
        <v>33</v>
      </c>
      <c r="E615" s="220" t="s">
        <v>1358</v>
      </c>
      <c r="F615" s="220" t="s">
        <v>1359</v>
      </c>
      <c r="G615" s="220" t="s">
        <v>1069</v>
      </c>
      <c r="H615" s="220"/>
      <c r="I615" s="220" t="s">
        <v>2001</v>
      </c>
      <c r="J615" s="220" t="s">
        <v>2002</v>
      </c>
      <c r="K615" s="221">
        <v>9508.1</v>
      </c>
      <c r="L615" s="221">
        <v>411.3</v>
      </c>
      <c r="M615" s="221">
        <v>10.039999999999999</v>
      </c>
      <c r="N615" s="222">
        <v>298782.59999999998</v>
      </c>
      <c r="O615" s="223">
        <v>240678.31</v>
      </c>
      <c r="P615" s="221">
        <v>76175.679999999978</v>
      </c>
      <c r="Q615" s="222">
        <v>25961.06</v>
      </c>
      <c r="R615" s="222">
        <v>7889.67</v>
      </c>
      <c r="S615" s="224">
        <v>9476.9599999999991</v>
      </c>
      <c r="T615" s="221">
        <v>0</v>
      </c>
      <c r="U615" s="221">
        <v>0</v>
      </c>
      <c r="V615" s="226">
        <v>0</v>
      </c>
      <c r="W615" s="224">
        <v>0</v>
      </c>
      <c r="X615" s="227">
        <v>7743407.0600000005</v>
      </c>
      <c r="Y615" s="220"/>
    </row>
    <row r="616" spans="2:25" ht="81" hidden="1">
      <c r="B616" s="219" t="s">
        <v>1973</v>
      </c>
      <c r="C616" s="220" t="s">
        <v>1481</v>
      </c>
      <c r="D616" s="220" t="s">
        <v>33</v>
      </c>
      <c r="E616" s="220" t="s">
        <v>814</v>
      </c>
      <c r="F616" s="220" t="s">
        <v>815</v>
      </c>
      <c r="G616" s="220" t="s">
        <v>69</v>
      </c>
      <c r="H616" s="220"/>
      <c r="I616" s="220" t="s">
        <v>1482</v>
      </c>
      <c r="J616" s="220">
        <v>2460118735</v>
      </c>
      <c r="K616" s="221">
        <v>2707.1</v>
      </c>
      <c r="L616" s="221">
        <v>0</v>
      </c>
      <c r="M616" s="221">
        <v>0</v>
      </c>
      <c r="N616" s="222">
        <v>0</v>
      </c>
      <c r="O616" s="223">
        <v>81689.070000000007</v>
      </c>
      <c r="P616" s="221">
        <v>-81689.070000000007</v>
      </c>
      <c r="Q616" s="222">
        <v>0</v>
      </c>
      <c r="R616" s="222">
        <v>0</v>
      </c>
      <c r="S616" s="224">
        <v>0</v>
      </c>
      <c r="T616" s="221">
        <v>0</v>
      </c>
      <c r="U616" s="221">
        <v>0</v>
      </c>
      <c r="V616" s="226">
        <v>0</v>
      </c>
      <c r="W616" s="224">
        <v>0</v>
      </c>
      <c r="X616" s="227">
        <v>2561094.75</v>
      </c>
      <c r="Y616" s="220"/>
    </row>
    <row r="617" spans="2:25" ht="81" hidden="1">
      <c r="B617" s="219" t="s">
        <v>1973</v>
      </c>
      <c r="C617" s="220" t="s">
        <v>1483</v>
      </c>
      <c r="D617" s="220" t="s">
        <v>33</v>
      </c>
      <c r="E617" s="220" t="s">
        <v>1228</v>
      </c>
      <c r="F617" s="220" t="s">
        <v>1229</v>
      </c>
      <c r="G617" s="220" t="s">
        <v>406</v>
      </c>
      <c r="H617" s="220"/>
      <c r="I617" s="220" t="s">
        <v>1824</v>
      </c>
      <c r="J617" s="220">
        <v>2463241857</v>
      </c>
      <c r="K617" s="221">
        <v>3361.7</v>
      </c>
      <c r="L617" s="221">
        <v>232.5</v>
      </c>
      <c r="M617" s="221">
        <v>9.66</v>
      </c>
      <c r="N617" s="222">
        <v>102890.31</v>
      </c>
      <c r="O617" s="223">
        <v>101327.6</v>
      </c>
      <c r="P617" s="221">
        <v>-709.14000000001352</v>
      </c>
      <c r="Q617" s="222">
        <v>99.01</v>
      </c>
      <c r="R617" s="222">
        <v>2370.86</v>
      </c>
      <c r="S617" s="224">
        <v>1941.16</v>
      </c>
      <c r="T617" s="221">
        <v>0</v>
      </c>
      <c r="U617" s="221">
        <v>0</v>
      </c>
      <c r="V617" s="226">
        <v>0</v>
      </c>
      <c r="W617" s="224">
        <v>0</v>
      </c>
      <c r="X617" s="227">
        <v>1626739</v>
      </c>
      <c r="Y617" s="220"/>
    </row>
    <row r="618" spans="2:25" ht="60.75" hidden="1">
      <c r="B618" s="219" t="s">
        <v>1973</v>
      </c>
      <c r="C618" s="220" t="s">
        <v>1485</v>
      </c>
      <c r="D618" s="220" t="s">
        <v>33</v>
      </c>
      <c r="E618" s="220" t="s">
        <v>563</v>
      </c>
      <c r="F618" s="220" t="s">
        <v>564</v>
      </c>
      <c r="G618" s="220" t="s">
        <v>1486</v>
      </c>
      <c r="H618" s="220"/>
      <c r="I618" s="220" t="s">
        <v>1487</v>
      </c>
      <c r="J618" s="220" t="s">
        <v>1473</v>
      </c>
      <c r="K618" s="221">
        <v>4150.3</v>
      </c>
      <c r="L618" s="221">
        <v>0</v>
      </c>
      <c r="M618" s="221">
        <v>9.66</v>
      </c>
      <c r="N618" s="222">
        <v>120275.76</v>
      </c>
      <c r="O618" s="223">
        <v>140409.70000000001</v>
      </c>
      <c r="P618" s="221">
        <v>-20682.820000000011</v>
      </c>
      <c r="Q618" s="222">
        <v>367.21</v>
      </c>
      <c r="R618" s="222">
        <v>916.09</v>
      </c>
      <c r="S618" s="224">
        <v>3263.64</v>
      </c>
      <c r="T618" s="221">
        <v>0</v>
      </c>
      <c r="U618" s="221">
        <v>0</v>
      </c>
      <c r="V618" s="226">
        <v>0</v>
      </c>
      <c r="W618" s="224">
        <v>0</v>
      </c>
      <c r="X618" s="227">
        <v>2710436.6799999997</v>
      </c>
      <c r="Y618" s="220"/>
    </row>
    <row r="619" spans="2:25" ht="60.75" hidden="1">
      <c r="B619" s="219" t="s">
        <v>1973</v>
      </c>
      <c r="C619" s="220" t="s">
        <v>1488</v>
      </c>
      <c r="D619" s="220" t="s">
        <v>33</v>
      </c>
      <c r="E619" s="220" t="s">
        <v>84</v>
      </c>
      <c r="F619" s="220" t="s">
        <v>633</v>
      </c>
      <c r="G619" s="220" t="s">
        <v>75</v>
      </c>
      <c r="H619" s="220"/>
      <c r="I619" s="220" t="s">
        <v>1825</v>
      </c>
      <c r="J619" s="220">
        <v>2462044172</v>
      </c>
      <c r="K619" s="221">
        <v>3481.6</v>
      </c>
      <c r="L619" s="221">
        <v>0</v>
      </c>
      <c r="M619" s="221">
        <v>9.66</v>
      </c>
      <c r="N619" s="222">
        <v>100896.77</v>
      </c>
      <c r="O619" s="223">
        <v>99682.9</v>
      </c>
      <c r="P619" s="221">
        <v>1213.8700000000099</v>
      </c>
      <c r="Q619" s="222">
        <v>0</v>
      </c>
      <c r="R619" s="222">
        <v>0</v>
      </c>
      <c r="S619" s="224">
        <v>1769.31</v>
      </c>
      <c r="T619" s="221">
        <v>0</v>
      </c>
      <c r="U619" s="221">
        <v>0</v>
      </c>
      <c r="V619" s="226">
        <v>0</v>
      </c>
      <c r="W619" s="224">
        <v>0</v>
      </c>
      <c r="X619" s="227">
        <v>1501318.34</v>
      </c>
      <c r="Y619" s="220"/>
    </row>
    <row r="620" spans="2:25" ht="40.5" hidden="1">
      <c r="B620" s="219" t="s">
        <v>1973</v>
      </c>
      <c r="C620" s="220" t="s">
        <v>1490</v>
      </c>
      <c r="D620" s="220" t="s">
        <v>33</v>
      </c>
      <c r="E620" s="220" t="s">
        <v>752</v>
      </c>
      <c r="F620" s="220" t="s">
        <v>753</v>
      </c>
      <c r="G620" s="220" t="s">
        <v>647</v>
      </c>
      <c r="H620" s="220"/>
      <c r="I620" s="220" t="s">
        <v>1491</v>
      </c>
      <c r="J620" s="220" t="s">
        <v>1473</v>
      </c>
      <c r="K620" s="221">
        <v>10666.49</v>
      </c>
      <c r="L620" s="221">
        <v>0</v>
      </c>
      <c r="M620" s="221">
        <v>10.039999999999999</v>
      </c>
      <c r="N620" s="222">
        <v>320834.55</v>
      </c>
      <c r="O620" s="223">
        <v>334528.87</v>
      </c>
      <c r="P620" s="221">
        <v>-16054.940000000024</v>
      </c>
      <c r="Q620" s="222">
        <v>1065.42</v>
      </c>
      <c r="R620" s="222">
        <v>3426.04</v>
      </c>
      <c r="S620" s="224">
        <v>0</v>
      </c>
      <c r="T620" s="221">
        <v>0</v>
      </c>
      <c r="U620" s="221">
        <v>0</v>
      </c>
      <c r="V620" s="226">
        <v>0</v>
      </c>
      <c r="W620" s="224">
        <v>0</v>
      </c>
      <c r="X620" s="227">
        <v>10873870.439999999</v>
      </c>
      <c r="Y620" s="220"/>
    </row>
    <row r="621" spans="2:25" ht="60.75" hidden="1">
      <c r="B621" s="219" t="s">
        <v>1973</v>
      </c>
      <c r="C621" s="220" t="s">
        <v>1492</v>
      </c>
      <c r="D621" s="220" t="s">
        <v>443</v>
      </c>
      <c r="E621" s="220" t="s">
        <v>736</v>
      </c>
      <c r="F621" s="220" t="s">
        <v>737</v>
      </c>
      <c r="G621" s="220" t="s">
        <v>786</v>
      </c>
      <c r="H621" s="220"/>
      <c r="I621" s="242" t="s">
        <v>1493</v>
      </c>
      <c r="J621" s="242" t="s">
        <v>1494</v>
      </c>
      <c r="K621" s="243">
        <v>5072.24</v>
      </c>
      <c r="L621" s="243">
        <v>0</v>
      </c>
      <c r="M621" s="243">
        <v>9.66</v>
      </c>
      <c r="N621" s="222">
        <v>146993.51999999999</v>
      </c>
      <c r="O621" s="223">
        <v>124367.06</v>
      </c>
      <c r="P621" s="221">
        <v>22626.459999999992</v>
      </c>
      <c r="Q621" s="222">
        <v>0</v>
      </c>
      <c r="R621" s="222">
        <v>0</v>
      </c>
      <c r="S621" s="224">
        <v>0</v>
      </c>
      <c r="T621" s="221">
        <v>0</v>
      </c>
      <c r="U621" s="221">
        <v>0</v>
      </c>
      <c r="V621" s="226">
        <v>0</v>
      </c>
      <c r="W621" s="224">
        <v>0</v>
      </c>
      <c r="X621" s="227">
        <v>4086661.1200000001</v>
      </c>
      <c r="Y621" s="220"/>
    </row>
    <row r="622" spans="2:25" ht="60.75" hidden="1">
      <c r="B622" s="219" t="s">
        <v>1973</v>
      </c>
      <c r="C622" s="220" t="s">
        <v>1495</v>
      </c>
      <c r="D622" s="220" t="s">
        <v>443</v>
      </c>
      <c r="E622" s="220" t="s">
        <v>893</v>
      </c>
      <c r="F622" s="220" t="s">
        <v>894</v>
      </c>
      <c r="G622" s="220" t="s">
        <v>821</v>
      </c>
      <c r="H622" s="220"/>
      <c r="I622" s="242" t="s">
        <v>1493</v>
      </c>
      <c r="J622" s="242" t="s">
        <v>1494</v>
      </c>
      <c r="K622" s="243">
        <v>11987</v>
      </c>
      <c r="L622" s="243">
        <v>206</v>
      </c>
      <c r="M622" s="243">
        <v>9.66</v>
      </c>
      <c r="N622" s="222">
        <v>353353.14</v>
      </c>
      <c r="O622" s="223">
        <v>360358.88</v>
      </c>
      <c r="P622" s="221">
        <v>-7005.7399999999907</v>
      </c>
      <c r="Q622" s="222">
        <v>0</v>
      </c>
      <c r="R622" s="222">
        <v>0</v>
      </c>
      <c r="S622" s="224">
        <v>0</v>
      </c>
      <c r="T622" s="221">
        <v>0</v>
      </c>
      <c r="U622" s="221">
        <v>0</v>
      </c>
      <c r="V622" s="226">
        <v>0</v>
      </c>
      <c r="W622" s="224">
        <v>0</v>
      </c>
      <c r="X622" s="227">
        <v>11241812.550000003</v>
      </c>
      <c r="Y622" s="220"/>
    </row>
    <row r="623" spans="2:25" ht="60.75" hidden="1">
      <c r="B623" s="219" t="s">
        <v>1973</v>
      </c>
      <c r="C623" s="220" t="s">
        <v>1496</v>
      </c>
      <c r="D623" s="220" t="s">
        <v>443</v>
      </c>
      <c r="E623" s="220" t="s">
        <v>311</v>
      </c>
      <c r="F623" s="220" t="s">
        <v>1237</v>
      </c>
      <c r="G623" s="220" t="s">
        <v>812</v>
      </c>
      <c r="H623" s="220"/>
      <c r="I623" s="220" t="s">
        <v>1493</v>
      </c>
      <c r="J623" s="220" t="s">
        <v>1494</v>
      </c>
      <c r="K623" s="221">
        <v>2951.53</v>
      </c>
      <c r="L623" s="221">
        <v>0</v>
      </c>
      <c r="M623" s="221">
        <v>9.66</v>
      </c>
      <c r="N623" s="222">
        <v>85535.34</v>
      </c>
      <c r="O623" s="223">
        <v>83915.51</v>
      </c>
      <c r="P623" s="221">
        <v>1619.8300000000017</v>
      </c>
      <c r="Q623" s="222">
        <v>0</v>
      </c>
      <c r="R623" s="222">
        <v>0</v>
      </c>
      <c r="S623" s="224">
        <v>0</v>
      </c>
      <c r="T623" s="221">
        <v>0</v>
      </c>
      <c r="U623" s="221">
        <v>0</v>
      </c>
      <c r="V623" s="226">
        <v>0</v>
      </c>
      <c r="W623" s="224">
        <v>0</v>
      </c>
      <c r="X623" s="227">
        <v>2848849.46</v>
      </c>
      <c r="Y623" s="220"/>
    </row>
    <row r="624" spans="2:25" ht="60.75" hidden="1">
      <c r="B624" s="219" t="s">
        <v>1973</v>
      </c>
      <c r="C624" s="220" t="s">
        <v>1497</v>
      </c>
      <c r="D624" s="220" t="s">
        <v>443</v>
      </c>
      <c r="E624" s="220" t="s">
        <v>1498</v>
      </c>
      <c r="F624" s="220" t="s">
        <v>1499</v>
      </c>
      <c r="G624" s="220" t="s">
        <v>540</v>
      </c>
      <c r="H624" s="220"/>
      <c r="I624" s="220" t="s">
        <v>1500</v>
      </c>
      <c r="J624" s="220" t="s">
        <v>1501</v>
      </c>
      <c r="K624" s="221">
        <v>2788.91</v>
      </c>
      <c r="L624" s="221">
        <v>0</v>
      </c>
      <c r="M624" s="221">
        <v>9.66</v>
      </c>
      <c r="N624" s="222">
        <v>80822.649999999994</v>
      </c>
      <c r="O624" s="223">
        <v>75804.799999999988</v>
      </c>
      <c r="P624" s="221">
        <v>5270.0800000000063</v>
      </c>
      <c r="Q624" s="222">
        <v>317.86</v>
      </c>
      <c r="R624" s="222">
        <v>65.63</v>
      </c>
      <c r="S624" s="224">
        <v>0</v>
      </c>
      <c r="T624" s="221">
        <v>0</v>
      </c>
      <c r="U624" s="221">
        <v>0</v>
      </c>
      <c r="V624" s="226">
        <v>0</v>
      </c>
      <c r="W624" s="224">
        <v>0</v>
      </c>
      <c r="X624" s="227">
        <v>2484350.06</v>
      </c>
      <c r="Y624" s="220"/>
    </row>
    <row r="625" spans="2:25" ht="60.75" hidden="1">
      <c r="B625" s="219" t="s">
        <v>1973</v>
      </c>
      <c r="C625" s="220" t="s">
        <v>1502</v>
      </c>
      <c r="D625" s="220" t="s">
        <v>443</v>
      </c>
      <c r="E625" s="220" t="s">
        <v>41</v>
      </c>
      <c r="F625" s="220" t="s">
        <v>1503</v>
      </c>
      <c r="G625" s="220" t="s">
        <v>909</v>
      </c>
      <c r="H625" s="220"/>
      <c r="I625" s="220" t="s">
        <v>1504</v>
      </c>
      <c r="J625" s="220" t="s">
        <v>1501</v>
      </c>
      <c r="K625" s="221">
        <v>5305.2</v>
      </c>
      <c r="L625" s="221">
        <v>0</v>
      </c>
      <c r="M625" s="221">
        <v>9.66</v>
      </c>
      <c r="N625" s="222">
        <v>157344.75</v>
      </c>
      <c r="O625" s="223">
        <v>124908.94</v>
      </c>
      <c r="P625" s="221">
        <v>33070.86</v>
      </c>
      <c r="Q625" s="222">
        <v>1025.1300000000001</v>
      </c>
      <c r="R625" s="222">
        <v>390.08</v>
      </c>
      <c r="S625" s="224">
        <v>34855.5</v>
      </c>
      <c r="T625" s="221">
        <v>0</v>
      </c>
      <c r="U625" s="221">
        <v>0</v>
      </c>
      <c r="V625" s="226">
        <v>0</v>
      </c>
      <c r="W625" s="224">
        <v>0</v>
      </c>
      <c r="X625" s="227">
        <v>4738311.540000001</v>
      </c>
      <c r="Y625" s="220"/>
    </row>
    <row r="626" spans="2:25" ht="60.75" hidden="1">
      <c r="B626" s="219" t="s">
        <v>1973</v>
      </c>
      <c r="C626" s="220" t="s">
        <v>1505</v>
      </c>
      <c r="D626" s="220" t="s">
        <v>33</v>
      </c>
      <c r="E626" s="220" t="s">
        <v>1393</v>
      </c>
      <c r="F626" s="220" t="s">
        <v>1394</v>
      </c>
      <c r="G626" s="220" t="s">
        <v>339</v>
      </c>
      <c r="H626" s="220"/>
      <c r="I626" s="220" t="s">
        <v>1506</v>
      </c>
      <c r="J626" s="220" t="s">
        <v>1507</v>
      </c>
      <c r="K626" s="221">
        <v>24865.4</v>
      </c>
      <c r="L626" s="221">
        <v>0</v>
      </c>
      <c r="M626" s="221" t="s">
        <v>96</v>
      </c>
      <c r="N626" s="222">
        <v>0</v>
      </c>
      <c r="O626" s="223">
        <v>0</v>
      </c>
      <c r="P626" s="221">
        <v>0</v>
      </c>
      <c r="Q626" s="222">
        <v>0</v>
      </c>
      <c r="R626" s="222">
        <v>0</v>
      </c>
      <c r="S626" s="224">
        <v>0</v>
      </c>
      <c r="T626" s="221">
        <v>0</v>
      </c>
      <c r="U626" s="221">
        <v>0</v>
      </c>
      <c r="V626" s="226">
        <v>0</v>
      </c>
      <c r="W626" s="224">
        <v>0</v>
      </c>
      <c r="X626" s="227">
        <v>20626389.52</v>
      </c>
      <c r="Y626" s="220" t="s">
        <v>1831</v>
      </c>
    </row>
    <row r="627" spans="2:25" ht="40.5" hidden="1">
      <c r="B627" s="219" t="s">
        <v>1973</v>
      </c>
      <c r="C627" s="220" t="s">
        <v>1508</v>
      </c>
      <c r="D627" s="220" t="s">
        <v>33</v>
      </c>
      <c r="E627" s="220" t="s">
        <v>54</v>
      </c>
      <c r="F627" s="220" t="s">
        <v>55</v>
      </c>
      <c r="G627" s="220" t="s">
        <v>1509</v>
      </c>
      <c r="H627" s="220"/>
      <c r="I627" s="220" t="s">
        <v>1510</v>
      </c>
      <c r="J627" s="220" t="s">
        <v>1511</v>
      </c>
      <c r="K627" s="221">
        <v>4314.3</v>
      </c>
      <c r="L627" s="221">
        <v>95.7</v>
      </c>
      <c r="M627" s="221">
        <v>9.66</v>
      </c>
      <c r="N627" s="222">
        <v>127801.8</v>
      </c>
      <c r="O627" s="223">
        <v>115728.83</v>
      </c>
      <c r="P627" s="221">
        <v>20146.459999999992</v>
      </c>
      <c r="Q627" s="222">
        <v>8964.35</v>
      </c>
      <c r="R627" s="222">
        <v>890.86</v>
      </c>
      <c r="S627" s="224">
        <v>2450.5500000000002</v>
      </c>
      <c r="T627" s="221">
        <v>0</v>
      </c>
      <c r="U627" s="221">
        <v>0</v>
      </c>
      <c r="V627" s="226">
        <v>0</v>
      </c>
      <c r="W627" s="224">
        <v>0</v>
      </c>
      <c r="X627" s="227">
        <v>2043866.5299999998</v>
      </c>
      <c r="Y627" s="220"/>
    </row>
    <row r="628" spans="2:25" ht="40.5" hidden="1">
      <c r="B628" s="219" t="s">
        <v>1973</v>
      </c>
      <c r="C628" s="220" t="s">
        <v>1512</v>
      </c>
      <c r="D628" s="220" t="s">
        <v>33</v>
      </c>
      <c r="E628" s="220" t="s">
        <v>54</v>
      </c>
      <c r="F628" s="220" t="s">
        <v>55</v>
      </c>
      <c r="G628" s="220" t="s">
        <v>873</v>
      </c>
      <c r="H628" s="220"/>
      <c r="I628" s="220" t="s">
        <v>1510</v>
      </c>
      <c r="J628" s="220" t="s">
        <v>1511</v>
      </c>
      <c r="K628" s="221">
        <v>3165</v>
      </c>
      <c r="L628" s="221">
        <v>656.71</v>
      </c>
      <c r="M628" s="221">
        <v>10.039999999999999</v>
      </c>
      <c r="N628" s="222">
        <v>115109.91</v>
      </c>
      <c r="O628" s="223">
        <v>108006.71</v>
      </c>
      <c r="P628" s="221">
        <v>11410.94999999999</v>
      </c>
      <c r="Q628" s="222">
        <v>5151.18</v>
      </c>
      <c r="R628" s="222">
        <v>843.43</v>
      </c>
      <c r="S628" s="224">
        <v>1309.32</v>
      </c>
      <c r="T628" s="221">
        <v>0</v>
      </c>
      <c r="U628" s="221">
        <v>0</v>
      </c>
      <c r="V628" s="226">
        <v>0</v>
      </c>
      <c r="W628" s="224">
        <v>0</v>
      </c>
      <c r="X628" s="227">
        <v>1128306.7700000003</v>
      </c>
      <c r="Y628" s="220"/>
    </row>
    <row r="629" spans="2:25" ht="40.5" hidden="1">
      <c r="B629" s="219" t="s">
        <v>1973</v>
      </c>
      <c r="C629" s="220" t="s">
        <v>1513</v>
      </c>
      <c r="D629" s="220" t="s">
        <v>33</v>
      </c>
      <c r="E629" s="220" t="s">
        <v>54</v>
      </c>
      <c r="F629" s="220" t="s">
        <v>55</v>
      </c>
      <c r="G629" s="220" t="s">
        <v>367</v>
      </c>
      <c r="H629" s="220"/>
      <c r="I629" s="220" t="s">
        <v>1510</v>
      </c>
      <c r="J629" s="220" t="s">
        <v>1511</v>
      </c>
      <c r="K629" s="221">
        <v>15039.43</v>
      </c>
      <c r="L629" s="221">
        <v>429</v>
      </c>
      <c r="M629" s="221">
        <v>10.039999999999999</v>
      </c>
      <c r="N629" s="222">
        <v>465909.11</v>
      </c>
      <c r="O629" s="223">
        <v>412421.72</v>
      </c>
      <c r="P629" s="221">
        <v>74806.849999999991</v>
      </c>
      <c r="Q629" s="222">
        <v>27639.54</v>
      </c>
      <c r="R629" s="222">
        <v>6320.08</v>
      </c>
      <c r="S629" s="224">
        <v>34796.9</v>
      </c>
      <c r="T629" s="221">
        <v>0</v>
      </c>
      <c r="U629" s="221">
        <v>0</v>
      </c>
      <c r="V629" s="226">
        <v>0</v>
      </c>
      <c r="W629" s="224">
        <v>0</v>
      </c>
      <c r="X629" s="227">
        <v>14198330.430000003</v>
      </c>
      <c r="Y629" s="220"/>
    </row>
    <row r="630" spans="2:25" ht="40.5" hidden="1">
      <c r="B630" s="219" t="s">
        <v>1973</v>
      </c>
      <c r="C630" s="220" t="s">
        <v>1514</v>
      </c>
      <c r="D630" s="220" t="s">
        <v>33</v>
      </c>
      <c r="E630" s="220" t="s">
        <v>582</v>
      </c>
      <c r="F630" s="220" t="s">
        <v>583</v>
      </c>
      <c r="G630" s="220" t="s">
        <v>1515</v>
      </c>
      <c r="H630" s="220"/>
      <c r="I630" s="220" t="s">
        <v>1510</v>
      </c>
      <c r="J630" s="220" t="s">
        <v>1511</v>
      </c>
      <c r="K630" s="221">
        <v>15294.2</v>
      </c>
      <c r="L630" s="221">
        <v>181.1</v>
      </c>
      <c r="M630" s="221">
        <v>10.039999999999999</v>
      </c>
      <c r="N630" s="222">
        <v>466116.04</v>
      </c>
      <c r="O630" s="223">
        <v>408853.03</v>
      </c>
      <c r="P630" s="221">
        <v>87562.969999999943</v>
      </c>
      <c r="Q630" s="222">
        <v>32160.43</v>
      </c>
      <c r="R630" s="222">
        <v>1860.47</v>
      </c>
      <c r="S630" s="224">
        <v>2859.24</v>
      </c>
      <c r="T630" s="221">
        <v>0</v>
      </c>
      <c r="U630" s="221">
        <v>0</v>
      </c>
      <c r="V630" s="226">
        <v>0</v>
      </c>
      <c r="W630" s="224">
        <v>0</v>
      </c>
      <c r="X630" s="227">
        <v>1364539.9999999979</v>
      </c>
      <c r="Y630" s="220"/>
    </row>
    <row r="631" spans="2:25" ht="40.5" hidden="1">
      <c r="B631" s="219" t="s">
        <v>1973</v>
      </c>
      <c r="C631" s="220" t="s">
        <v>1516</v>
      </c>
      <c r="D631" s="220" t="s">
        <v>33</v>
      </c>
      <c r="E631" s="220" t="s">
        <v>1517</v>
      </c>
      <c r="F631" s="220" t="s">
        <v>1518</v>
      </c>
      <c r="G631" s="220" t="s">
        <v>459</v>
      </c>
      <c r="H631" s="220"/>
      <c r="I631" s="220" t="s">
        <v>1510</v>
      </c>
      <c r="J631" s="220" t="s">
        <v>1511</v>
      </c>
      <c r="K631" s="221">
        <v>9159.7000000000007</v>
      </c>
      <c r="L631" s="221">
        <v>0</v>
      </c>
      <c r="M631" s="221">
        <v>10.039999999999999</v>
      </c>
      <c r="N631" s="222">
        <v>275890.15999999997</v>
      </c>
      <c r="O631" s="223">
        <v>281441.67</v>
      </c>
      <c r="P631" s="221">
        <v>13514.749999999995</v>
      </c>
      <c r="Q631" s="222">
        <v>19816.63</v>
      </c>
      <c r="R631" s="222">
        <v>750.37</v>
      </c>
      <c r="S631" s="224">
        <v>3045.81</v>
      </c>
      <c r="T631" s="221">
        <v>0</v>
      </c>
      <c r="U631" s="221">
        <v>0</v>
      </c>
      <c r="V631" s="226">
        <v>750000</v>
      </c>
      <c r="W631" s="224">
        <v>0</v>
      </c>
      <c r="X631" s="227">
        <v>1989263.6400000001</v>
      </c>
      <c r="Y631" s="220"/>
    </row>
    <row r="632" spans="2:25" ht="60.75" hidden="1">
      <c r="B632" s="219" t="s">
        <v>1973</v>
      </c>
      <c r="C632" s="220" t="s">
        <v>1519</v>
      </c>
      <c r="D632" s="220" t="s">
        <v>33</v>
      </c>
      <c r="E632" s="220" t="s">
        <v>1520</v>
      </c>
      <c r="F632" s="220" t="s">
        <v>1521</v>
      </c>
      <c r="G632" s="220" t="s">
        <v>138</v>
      </c>
      <c r="H632" s="220"/>
      <c r="I632" s="220" t="s">
        <v>1522</v>
      </c>
      <c r="J632" s="220" t="s">
        <v>1523</v>
      </c>
      <c r="K632" s="221">
        <v>8061.2</v>
      </c>
      <c r="L632" s="221">
        <v>2073.3000000000002</v>
      </c>
      <c r="M632" s="221">
        <v>10.039999999999999</v>
      </c>
      <c r="N632" s="222">
        <v>306278.71999999997</v>
      </c>
      <c r="O632" s="223">
        <v>267019.61</v>
      </c>
      <c r="P632" s="221">
        <v>39259.109999999986</v>
      </c>
      <c r="Q632" s="222">
        <v>0</v>
      </c>
      <c r="R632" s="222">
        <v>0</v>
      </c>
      <c r="S632" s="224">
        <v>35267.589999999997</v>
      </c>
      <c r="T632" s="221">
        <v>0</v>
      </c>
      <c r="U632" s="221">
        <v>0</v>
      </c>
      <c r="V632" s="226">
        <v>0</v>
      </c>
      <c r="W632" s="224">
        <v>0</v>
      </c>
      <c r="X632" s="227">
        <v>4905045.62</v>
      </c>
      <c r="Y632" s="220"/>
    </row>
    <row r="633" spans="2:25" ht="60.75" hidden="1">
      <c r="B633" s="219" t="s">
        <v>1973</v>
      </c>
      <c r="C633" s="220" t="s">
        <v>1525</v>
      </c>
      <c r="D633" s="220" t="s">
        <v>33</v>
      </c>
      <c r="E633" s="220" t="s">
        <v>1358</v>
      </c>
      <c r="F633" s="220" t="s">
        <v>1359</v>
      </c>
      <c r="G633" s="220" t="s">
        <v>880</v>
      </c>
      <c r="H633" s="220"/>
      <c r="I633" s="220" t="s">
        <v>1526</v>
      </c>
      <c r="J633" s="220" t="s">
        <v>1527</v>
      </c>
      <c r="K633" s="221">
        <v>7871.5</v>
      </c>
      <c r="L633" s="221">
        <v>3491.2</v>
      </c>
      <c r="M633" s="221">
        <v>10.039999999999999</v>
      </c>
      <c r="N633" s="222">
        <v>0</v>
      </c>
      <c r="O633" s="223">
        <v>369965.11</v>
      </c>
      <c r="P633" s="221">
        <v>-369965.11</v>
      </c>
      <c r="Q633" s="222">
        <v>0</v>
      </c>
      <c r="R633" s="222">
        <v>0</v>
      </c>
      <c r="S633" s="224">
        <v>0</v>
      </c>
      <c r="T633" s="221">
        <v>0</v>
      </c>
      <c r="U633" s="221">
        <v>0</v>
      </c>
      <c r="V633" s="226">
        <v>0</v>
      </c>
      <c r="W633" s="224">
        <v>0</v>
      </c>
      <c r="X633" s="227">
        <v>11360566.23</v>
      </c>
      <c r="Y633" s="220"/>
    </row>
    <row r="634" spans="2:25" ht="81" hidden="1">
      <c r="B634" s="219" t="s">
        <v>1973</v>
      </c>
      <c r="C634" s="220" t="s">
        <v>1528</v>
      </c>
      <c r="D634" s="220" t="s">
        <v>33</v>
      </c>
      <c r="E634" s="220" t="s">
        <v>328</v>
      </c>
      <c r="F634" s="220" t="s">
        <v>306</v>
      </c>
      <c r="G634" s="220" t="s">
        <v>743</v>
      </c>
      <c r="H634" s="220"/>
      <c r="I634" s="220" t="s">
        <v>1529</v>
      </c>
      <c r="J634" s="220" t="s">
        <v>1530</v>
      </c>
      <c r="K634" s="221">
        <v>10273.5</v>
      </c>
      <c r="L634" s="221">
        <v>0</v>
      </c>
      <c r="M634" s="221">
        <v>9.66</v>
      </c>
      <c r="N634" s="222">
        <v>301772.40000000002</v>
      </c>
      <c r="O634" s="223">
        <v>285129.34000000003</v>
      </c>
      <c r="P634" s="221">
        <v>16643.059999999998</v>
      </c>
      <c r="Q634" s="222">
        <v>0</v>
      </c>
      <c r="R634" s="222">
        <v>0</v>
      </c>
      <c r="S634" s="224">
        <v>5851.69</v>
      </c>
      <c r="T634" s="221">
        <v>0</v>
      </c>
      <c r="U634" s="221">
        <v>0</v>
      </c>
      <c r="V634" s="226">
        <v>0</v>
      </c>
      <c r="W634" s="224">
        <v>0</v>
      </c>
      <c r="X634" s="227">
        <v>4886240.4300000006</v>
      </c>
      <c r="Y634" s="220" t="s">
        <v>1531</v>
      </c>
    </row>
    <row r="635" spans="2:25" ht="40.5" hidden="1">
      <c r="B635" s="219" t="s">
        <v>1973</v>
      </c>
      <c r="C635" s="220" t="s">
        <v>1532</v>
      </c>
      <c r="D635" s="220" t="s">
        <v>33</v>
      </c>
      <c r="E635" s="220" t="s">
        <v>1533</v>
      </c>
      <c r="F635" s="220" t="s">
        <v>1534</v>
      </c>
      <c r="G635" s="220" t="s">
        <v>105</v>
      </c>
      <c r="H635" s="220"/>
      <c r="I635" s="220" t="s">
        <v>1529</v>
      </c>
      <c r="J635" s="220" t="s">
        <v>1530</v>
      </c>
      <c r="K635" s="221">
        <v>5552</v>
      </c>
      <c r="L635" s="221">
        <v>0</v>
      </c>
      <c r="M635" s="221">
        <v>10.039999999999999</v>
      </c>
      <c r="N635" s="222">
        <v>167226.20000000001</v>
      </c>
      <c r="O635" s="223">
        <v>149427.76</v>
      </c>
      <c r="P635" s="221">
        <v>17798.440000000002</v>
      </c>
      <c r="Q635" s="222">
        <v>0</v>
      </c>
      <c r="R635" s="222">
        <v>0</v>
      </c>
      <c r="S635" s="224">
        <v>2890.39</v>
      </c>
      <c r="T635" s="221">
        <v>0</v>
      </c>
      <c r="U635" s="221">
        <v>0</v>
      </c>
      <c r="V635" s="226">
        <v>0</v>
      </c>
      <c r="W635" s="224">
        <v>0</v>
      </c>
      <c r="X635" s="227">
        <v>2418181.9099999997</v>
      </c>
      <c r="Y635" s="220"/>
    </row>
    <row r="636" spans="2:25" ht="40.5" hidden="1">
      <c r="B636" s="219" t="s">
        <v>1973</v>
      </c>
      <c r="C636" s="220" t="s">
        <v>1535</v>
      </c>
      <c r="D636" s="220" t="s">
        <v>33</v>
      </c>
      <c r="E636" s="220" t="s">
        <v>1536</v>
      </c>
      <c r="F636" s="220" t="s">
        <v>1537</v>
      </c>
      <c r="G636" s="220" t="s">
        <v>565</v>
      </c>
      <c r="H636" s="220"/>
      <c r="I636" s="220" t="s">
        <v>1538</v>
      </c>
      <c r="J636" s="220" t="s">
        <v>1539</v>
      </c>
      <c r="K636" s="221">
        <v>10076.200000000001</v>
      </c>
      <c r="L636" s="221">
        <v>0</v>
      </c>
      <c r="M636" s="221">
        <v>10.039999999999999</v>
      </c>
      <c r="N636" s="222">
        <v>303477.21000000002</v>
      </c>
      <c r="O636" s="223">
        <v>324594.17</v>
      </c>
      <c r="P636" s="221">
        <v>-21116.959999999963</v>
      </c>
      <c r="Q636" s="222">
        <v>0</v>
      </c>
      <c r="R636" s="222">
        <v>0</v>
      </c>
      <c r="S636" s="224">
        <v>0</v>
      </c>
      <c r="T636" s="221">
        <v>0</v>
      </c>
      <c r="U636" s="221">
        <v>0</v>
      </c>
      <c r="V636" s="226">
        <v>0</v>
      </c>
      <c r="W636" s="224">
        <v>0</v>
      </c>
      <c r="X636" s="227">
        <v>2891363.27</v>
      </c>
      <c r="Y636" s="220"/>
    </row>
    <row r="637" spans="2:25" ht="81" hidden="1">
      <c r="B637" s="219" t="s">
        <v>1973</v>
      </c>
      <c r="C637" s="220" t="s">
        <v>1540</v>
      </c>
      <c r="D637" s="220" t="s">
        <v>33</v>
      </c>
      <c r="E637" s="220" t="s">
        <v>454</v>
      </c>
      <c r="F637" s="220" t="s">
        <v>455</v>
      </c>
      <c r="G637" s="220" t="s">
        <v>1541</v>
      </c>
      <c r="H637" s="220"/>
      <c r="I637" s="220" t="s">
        <v>1542</v>
      </c>
      <c r="J637" s="220" t="s">
        <v>1543</v>
      </c>
      <c r="K637" s="221">
        <v>7848.5</v>
      </c>
      <c r="L637" s="221">
        <v>0</v>
      </c>
      <c r="M637" s="221">
        <v>10.039999999999999</v>
      </c>
      <c r="N637" s="222">
        <v>0</v>
      </c>
      <c r="O637" s="223">
        <v>304465.36</v>
      </c>
      <c r="P637" s="221">
        <v>-304465.36</v>
      </c>
      <c r="Q637" s="222">
        <v>0</v>
      </c>
      <c r="R637" s="222">
        <v>0</v>
      </c>
      <c r="S637" s="224">
        <v>4796.53</v>
      </c>
      <c r="T637" s="221">
        <v>0</v>
      </c>
      <c r="U637" s="221">
        <v>0</v>
      </c>
      <c r="V637" s="226">
        <v>0</v>
      </c>
      <c r="W637" s="224">
        <v>0</v>
      </c>
      <c r="X637" s="227">
        <v>4017133.8900000006</v>
      </c>
      <c r="Y637" s="220"/>
    </row>
    <row r="638" spans="2:25" ht="60.75" hidden="1">
      <c r="B638" s="219" t="s">
        <v>1973</v>
      </c>
      <c r="C638" s="220" t="s">
        <v>1544</v>
      </c>
      <c r="D638" s="220" t="s">
        <v>33</v>
      </c>
      <c r="E638" s="220" t="s">
        <v>439</v>
      </c>
      <c r="F638" s="220" t="s">
        <v>440</v>
      </c>
      <c r="G638" s="220" t="s">
        <v>549</v>
      </c>
      <c r="H638" s="220"/>
      <c r="I638" s="220" t="s">
        <v>1545</v>
      </c>
      <c r="J638" s="220" t="s">
        <v>1546</v>
      </c>
      <c r="K638" s="221">
        <v>7377.12</v>
      </c>
      <c r="L638" s="221">
        <v>0</v>
      </c>
      <c r="M638" s="221">
        <v>10.039999999999999</v>
      </c>
      <c r="N638" s="222">
        <v>223154.91</v>
      </c>
      <c r="O638" s="223">
        <v>192884.4</v>
      </c>
      <c r="P638" s="221">
        <v>26831.710000000021</v>
      </c>
      <c r="Q638" s="222">
        <v>956.67</v>
      </c>
      <c r="R638" s="222">
        <v>4395.47</v>
      </c>
      <c r="S638" s="224">
        <v>0</v>
      </c>
      <c r="T638" s="221">
        <v>0</v>
      </c>
      <c r="U638" s="221">
        <v>0</v>
      </c>
      <c r="V638" s="226">
        <v>0</v>
      </c>
      <c r="W638" s="224">
        <v>0</v>
      </c>
      <c r="X638" s="227">
        <v>5878347.7700000005</v>
      </c>
      <c r="Y638" s="220"/>
    </row>
    <row r="639" spans="2:25" ht="60.75" hidden="1">
      <c r="B639" s="219" t="s">
        <v>1973</v>
      </c>
      <c r="C639" s="220" t="s">
        <v>1547</v>
      </c>
      <c r="D639" s="220" t="s">
        <v>33</v>
      </c>
      <c r="E639" s="220" t="s">
        <v>1358</v>
      </c>
      <c r="F639" s="220" t="s">
        <v>1359</v>
      </c>
      <c r="G639" s="220" t="s">
        <v>339</v>
      </c>
      <c r="H639" s="220"/>
      <c r="I639" s="220" t="s">
        <v>1548</v>
      </c>
      <c r="J639" s="220" t="s">
        <v>1549</v>
      </c>
      <c r="K639" s="221">
        <v>4299.7</v>
      </c>
      <c r="L639" s="221">
        <v>0</v>
      </c>
      <c r="M639" s="221">
        <v>9.66</v>
      </c>
      <c r="N639" s="222">
        <v>83070.2</v>
      </c>
      <c r="O639" s="223">
        <v>122999.37</v>
      </c>
      <c r="P639" s="221">
        <v>-39929.17</v>
      </c>
      <c r="Q639" s="222">
        <v>0</v>
      </c>
      <c r="R639" s="222">
        <v>0</v>
      </c>
      <c r="S639" s="224">
        <v>2277.41</v>
      </c>
      <c r="T639" s="221">
        <v>0</v>
      </c>
      <c r="U639" s="221">
        <v>0</v>
      </c>
      <c r="V639" s="226">
        <v>0</v>
      </c>
      <c r="W639" s="224">
        <v>0</v>
      </c>
      <c r="X639" s="227">
        <v>1913983.9200000002</v>
      </c>
      <c r="Y639" s="220"/>
    </row>
    <row r="640" spans="2:25" ht="60.75" hidden="1">
      <c r="B640" s="219" t="s">
        <v>1973</v>
      </c>
      <c r="C640" s="220" t="s">
        <v>1550</v>
      </c>
      <c r="D640" s="220" t="s">
        <v>33</v>
      </c>
      <c r="E640" s="220" t="s">
        <v>1551</v>
      </c>
      <c r="F640" s="220" t="s">
        <v>1552</v>
      </c>
      <c r="G640" s="220" t="s">
        <v>490</v>
      </c>
      <c r="H640" s="220"/>
      <c r="I640" s="220" t="s">
        <v>1553</v>
      </c>
      <c r="J640" s="220" t="s">
        <v>1554</v>
      </c>
      <c r="K640" s="221">
        <v>4898.8999999999996</v>
      </c>
      <c r="L640" s="221">
        <v>0</v>
      </c>
      <c r="M640" s="221">
        <v>10.039999999999999</v>
      </c>
      <c r="N640" s="222">
        <v>147554.91</v>
      </c>
      <c r="O640" s="223">
        <v>162773.33000000002</v>
      </c>
      <c r="P640" s="221">
        <v>-7356.1700000000255</v>
      </c>
      <c r="Q640" s="222">
        <v>9847.33</v>
      </c>
      <c r="R640" s="222">
        <v>1985.08</v>
      </c>
      <c r="S640" s="224">
        <v>28523.57</v>
      </c>
      <c r="T640" s="221">
        <v>0</v>
      </c>
      <c r="U640" s="221">
        <v>0</v>
      </c>
      <c r="V640" s="226">
        <v>0</v>
      </c>
      <c r="W640" s="224">
        <v>0</v>
      </c>
      <c r="X640" s="227">
        <v>3929429.6500000004</v>
      </c>
      <c r="Y640" s="220"/>
    </row>
    <row r="641" spans="2:25" ht="60.75" hidden="1">
      <c r="B641" s="219" t="s">
        <v>1973</v>
      </c>
      <c r="C641" s="220" t="s">
        <v>1555</v>
      </c>
      <c r="D641" s="220" t="s">
        <v>33</v>
      </c>
      <c r="E641" s="220" t="s">
        <v>362</v>
      </c>
      <c r="F641" s="220" t="s">
        <v>363</v>
      </c>
      <c r="G641" s="220" t="s">
        <v>391</v>
      </c>
      <c r="H641" s="220"/>
      <c r="I641" s="220" t="s">
        <v>1556</v>
      </c>
      <c r="J641" s="220" t="s">
        <v>1557</v>
      </c>
      <c r="K641" s="221">
        <v>9998.6</v>
      </c>
      <c r="L641" s="221">
        <v>0</v>
      </c>
      <c r="M641" s="221">
        <v>10.039999999999999</v>
      </c>
      <c r="N641" s="222">
        <v>301157.78999999998</v>
      </c>
      <c r="O641" s="223">
        <v>461615.14999999997</v>
      </c>
      <c r="P641" s="221">
        <v>-148468.01999999999</v>
      </c>
      <c r="Q641" s="222">
        <v>13677.12</v>
      </c>
      <c r="R641" s="222">
        <v>1687.78</v>
      </c>
      <c r="S641" s="224">
        <v>3807.19</v>
      </c>
      <c r="T641" s="221">
        <v>0</v>
      </c>
      <c r="U641" s="221">
        <v>0</v>
      </c>
      <c r="V641" s="226">
        <v>0</v>
      </c>
      <c r="W641" s="224">
        <v>0</v>
      </c>
      <c r="X641" s="227">
        <v>3415919.02</v>
      </c>
      <c r="Y641" s="220"/>
    </row>
    <row r="642" spans="2:25" ht="60.75" hidden="1">
      <c r="B642" s="219" t="s">
        <v>1973</v>
      </c>
      <c r="C642" s="220" t="s">
        <v>1558</v>
      </c>
      <c r="D642" s="220" t="s">
        <v>33</v>
      </c>
      <c r="E642" s="220" t="s">
        <v>1559</v>
      </c>
      <c r="F642" s="220" t="s">
        <v>1560</v>
      </c>
      <c r="G642" s="220" t="s">
        <v>162</v>
      </c>
      <c r="H642" s="220"/>
      <c r="I642" s="220" t="s">
        <v>1556</v>
      </c>
      <c r="J642" s="220" t="s">
        <v>1557</v>
      </c>
      <c r="K642" s="221">
        <v>20003.400000000001</v>
      </c>
      <c r="L642" s="221">
        <v>201.4</v>
      </c>
      <c r="M642" s="221">
        <v>10.039999999999999</v>
      </c>
      <c r="N642" s="222">
        <v>608568.84</v>
      </c>
      <c r="O642" s="223">
        <v>1054383.9800000002</v>
      </c>
      <c r="P642" s="221">
        <v>-457394.42000000027</v>
      </c>
      <c r="Q642" s="222">
        <v>17211.599999999999</v>
      </c>
      <c r="R642" s="222">
        <v>28790.880000000001</v>
      </c>
      <c r="S642" s="224">
        <v>44242.18</v>
      </c>
      <c r="T642" s="221">
        <v>0</v>
      </c>
      <c r="U642" s="221">
        <v>0</v>
      </c>
      <c r="V642" s="226">
        <v>5421500</v>
      </c>
      <c r="W642" s="224">
        <v>0</v>
      </c>
      <c r="X642" s="227">
        <v>14238223.179999996</v>
      </c>
      <c r="Y642" s="220"/>
    </row>
    <row r="643" spans="2:25" ht="40.5" hidden="1">
      <c r="B643" s="219" t="s">
        <v>1973</v>
      </c>
      <c r="C643" s="220" t="s">
        <v>1561</v>
      </c>
      <c r="D643" s="220" t="s">
        <v>33</v>
      </c>
      <c r="E643" s="220" t="s">
        <v>621</v>
      </c>
      <c r="F643" s="220" t="s">
        <v>622</v>
      </c>
      <c r="G643" s="220" t="s">
        <v>1562</v>
      </c>
      <c r="H643" s="220"/>
      <c r="I643" s="220" t="s">
        <v>1827</v>
      </c>
      <c r="J643" s="220" t="s">
        <v>1563</v>
      </c>
      <c r="K643" s="221">
        <v>6994</v>
      </c>
      <c r="L643" s="221">
        <v>0</v>
      </c>
      <c r="M643" s="221">
        <v>9.66</v>
      </c>
      <c r="N643" s="222">
        <v>202732.59</v>
      </c>
      <c r="O643" s="223">
        <v>213105.12</v>
      </c>
      <c r="P643" s="221">
        <v>-9395.8699999999862</v>
      </c>
      <c r="Q643" s="222">
        <v>3277.92</v>
      </c>
      <c r="R643" s="222">
        <v>2301.2600000000002</v>
      </c>
      <c r="S643" s="224">
        <v>0</v>
      </c>
      <c r="T643" s="221">
        <v>0</v>
      </c>
      <c r="U643" s="221">
        <v>0</v>
      </c>
      <c r="V643" s="226">
        <v>0</v>
      </c>
      <c r="W643" s="224">
        <v>0</v>
      </c>
      <c r="X643" s="227">
        <v>2031666.87</v>
      </c>
      <c r="Y643" s="220"/>
    </row>
    <row r="644" spans="2:25" ht="40.5" hidden="1">
      <c r="B644" s="219" t="s">
        <v>1973</v>
      </c>
      <c r="C644" s="220" t="s">
        <v>1564</v>
      </c>
      <c r="D644" s="220" t="s">
        <v>33</v>
      </c>
      <c r="E644" s="220" t="s">
        <v>925</v>
      </c>
      <c r="F644" s="220" t="s">
        <v>926</v>
      </c>
      <c r="G644" s="220" t="s">
        <v>647</v>
      </c>
      <c r="H644" s="220"/>
      <c r="I644" s="220" t="s">
        <v>1565</v>
      </c>
      <c r="J644" s="220" t="s">
        <v>1566</v>
      </c>
      <c r="K644" s="221">
        <v>2073.6999999999998</v>
      </c>
      <c r="L644" s="221">
        <v>1058.2</v>
      </c>
      <c r="M644" s="221">
        <v>9.66</v>
      </c>
      <c r="N644" s="222">
        <v>90762.45</v>
      </c>
      <c r="O644" s="223">
        <v>41474.18</v>
      </c>
      <c r="P644" s="221">
        <v>118145.62000000001</v>
      </c>
      <c r="Q644" s="222">
        <v>68944.240000000005</v>
      </c>
      <c r="R644" s="222">
        <v>86.89</v>
      </c>
      <c r="S644" s="224">
        <v>0</v>
      </c>
      <c r="T644" s="221">
        <v>0</v>
      </c>
      <c r="U644" s="221">
        <v>0</v>
      </c>
      <c r="V644" s="226">
        <v>0</v>
      </c>
      <c r="W644" s="224">
        <v>0</v>
      </c>
      <c r="X644" s="227">
        <v>1840012.68</v>
      </c>
      <c r="Y644" s="220"/>
    </row>
    <row r="645" spans="2:25" ht="40.5" hidden="1">
      <c r="B645" s="219" t="s">
        <v>1973</v>
      </c>
      <c r="C645" s="220" t="s">
        <v>1567</v>
      </c>
      <c r="D645" s="220" t="s">
        <v>33</v>
      </c>
      <c r="E645" s="220" t="s">
        <v>780</v>
      </c>
      <c r="F645" s="220" t="s">
        <v>781</v>
      </c>
      <c r="G645" s="220" t="s">
        <v>560</v>
      </c>
      <c r="H645" s="220"/>
      <c r="I645" s="220" t="s">
        <v>1510</v>
      </c>
      <c r="J645" s="220" t="s">
        <v>1511</v>
      </c>
      <c r="K645" s="221">
        <v>5845.8</v>
      </c>
      <c r="L645" s="221">
        <v>672.5</v>
      </c>
      <c r="M645" s="221">
        <v>9.66</v>
      </c>
      <c r="N645" s="222">
        <v>188900.33</v>
      </c>
      <c r="O645" s="223">
        <v>191739.3</v>
      </c>
      <c r="P645" s="221">
        <v>-60.349999999999909</v>
      </c>
      <c r="Q645" s="222">
        <v>4360.97</v>
      </c>
      <c r="R645" s="222">
        <v>1582.35</v>
      </c>
      <c r="S645" s="224">
        <v>0</v>
      </c>
      <c r="T645" s="221">
        <v>0</v>
      </c>
      <c r="U645" s="221">
        <v>0</v>
      </c>
      <c r="V645" s="226">
        <v>0</v>
      </c>
      <c r="W645" s="224">
        <v>0</v>
      </c>
      <c r="X645" s="227">
        <v>5863708.8900000006</v>
      </c>
      <c r="Y645" s="220"/>
    </row>
    <row r="646" spans="2:25" ht="60.75" hidden="1">
      <c r="B646" s="219" t="s">
        <v>1973</v>
      </c>
      <c r="C646" s="220" t="s">
        <v>1568</v>
      </c>
      <c r="D646" s="220" t="s">
        <v>33</v>
      </c>
      <c r="E646" s="220" t="s">
        <v>439</v>
      </c>
      <c r="F646" s="220" t="s">
        <v>440</v>
      </c>
      <c r="G646" s="220" t="s">
        <v>1569</v>
      </c>
      <c r="H646" s="220"/>
      <c r="I646" s="220" t="s">
        <v>1545</v>
      </c>
      <c r="J646" s="220" t="s">
        <v>1546</v>
      </c>
      <c r="K646" s="221">
        <v>3223.8</v>
      </c>
      <c r="L646" s="221">
        <v>0</v>
      </c>
      <c r="M646" s="221">
        <v>9.66</v>
      </c>
      <c r="N646" s="222">
        <v>114229.34</v>
      </c>
      <c r="O646" s="223">
        <v>105177.51</v>
      </c>
      <c r="P646" s="221">
        <v>9183.1199999999972</v>
      </c>
      <c r="Q646" s="222">
        <v>962.26</v>
      </c>
      <c r="R646" s="222">
        <v>830.97</v>
      </c>
      <c r="S646" s="224">
        <v>0</v>
      </c>
      <c r="T646" s="221">
        <v>0</v>
      </c>
      <c r="U646" s="221">
        <v>0</v>
      </c>
      <c r="V646" s="226">
        <v>0</v>
      </c>
      <c r="W646" s="224">
        <v>0</v>
      </c>
      <c r="X646" s="227">
        <v>2457076.5199999996</v>
      </c>
      <c r="Y646" s="220"/>
    </row>
    <row r="647" spans="2:25" ht="40.5" hidden="1">
      <c r="B647" s="219" t="s">
        <v>1973</v>
      </c>
      <c r="C647" s="220" t="s">
        <v>1571</v>
      </c>
      <c r="D647" s="220" t="s">
        <v>230</v>
      </c>
      <c r="E647" s="220" t="s">
        <v>1572</v>
      </c>
      <c r="F647" s="220" t="s">
        <v>1573</v>
      </c>
      <c r="G647" s="220" t="s">
        <v>383</v>
      </c>
      <c r="H647" s="220"/>
      <c r="I647" s="242" t="s">
        <v>1574</v>
      </c>
      <c r="J647" s="242" t="s">
        <v>1575</v>
      </c>
      <c r="K647" s="243">
        <v>3130.2</v>
      </c>
      <c r="L647" s="243">
        <v>142</v>
      </c>
      <c r="M647" s="243">
        <v>10.039999999999999</v>
      </c>
      <c r="N647" s="222">
        <v>94212</v>
      </c>
      <c r="O647" s="223">
        <v>100787.02</v>
      </c>
      <c r="P647" s="221">
        <v>-6575.0200000000041</v>
      </c>
      <c r="Q647" s="222">
        <v>0</v>
      </c>
      <c r="R647" s="222">
        <v>0</v>
      </c>
      <c r="S647" s="224">
        <v>24862.86</v>
      </c>
      <c r="T647" s="221">
        <v>0</v>
      </c>
      <c r="U647" s="221">
        <v>0</v>
      </c>
      <c r="V647" s="226">
        <v>0</v>
      </c>
      <c r="W647" s="224">
        <v>661</v>
      </c>
      <c r="X647" s="227">
        <v>3375726.27</v>
      </c>
      <c r="Y647" s="220"/>
    </row>
    <row r="648" spans="2:25" ht="81" hidden="1">
      <c r="B648" s="219" t="s">
        <v>1973</v>
      </c>
      <c r="C648" s="220" t="s">
        <v>1576</v>
      </c>
      <c r="D648" s="220" t="s">
        <v>443</v>
      </c>
      <c r="E648" s="220" t="s">
        <v>482</v>
      </c>
      <c r="F648" s="220" t="s">
        <v>1577</v>
      </c>
      <c r="G648" s="220" t="s">
        <v>446</v>
      </c>
      <c r="H648" s="220"/>
      <c r="I648" s="220" t="s">
        <v>1578</v>
      </c>
      <c r="J648" s="220" t="s">
        <v>1579</v>
      </c>
      <c r="K648" s="221">
        <v>5943.6</v>
      </c>
      <c r="L648" s="221">
        <v>0</v>
      </c>
      <c r="M648" s="221">
        <v>9.66</v>
      </c>
      <c r="N648" s="222">
        <v>172245.63</v>
      </c>
      <c r="O648" s="221">
        <v>174680.61000000002</v>
      </c>
      <c r="P648" s="221">
        <v>-1202.340000000007</v>
      </c>
      <c r="Q648" s="222">
        <v>2024.91</v>
      </c>
      <c r="R648" s="222">
        <v>792.27</v>
      </c>
      <c r="S648" s="224">
        <v>0</v>
      </c>
      <c r="T648" s="251">
        <v>0</v>
      </c>
      <c r="U648" s="221">
        <v>0</v>
      </c>
      <c r="V648" s="226">
        <v>0</v>
      </c>
      <c r="W648" s="224">
        <v>0</v>
      </c>
      <c r="X648" s="227">
        <v>5396354.5899999999</v>
      </c>
      <c r="Y648" s="220"/>
    </row>
    <row r="649" spans="2:25" ht="60.75" hidden="1">
      <c r="B649" s="219" t="s">
        <v>1973</v>
      </c>
      <c r="C649" s="220" t="s">
        <v>1580</v>
      </c>
      <c r="D649" s="220" t="s">
        <v>33</v>
      </c>
      <c r="E649" s="220" t="s">
        <v>1581</v>
      </c>
      <c r="F649" s="220" t="s">
        <v>1582</v>
      </c>
      <c r="G649" s="220" t="s">
        <v>1486</v>
      </c>
      <c r="H649" s="220"/>
      <c r="I649" s="220" t="s">
        <v>1583</v>
      </c>
      <c r="J649" s="242" t="s">
        <v>1584</v>
      </c>
      <c r="K649" s="221">
        <v>3572.1</v>
      </c>
      <c r="L649" s="221">
        <v>0</v>
      </c>
      <c r="M649" s="221">
        <v>9.66</v>
      </c>
      <c r="N649" s="222">
        <v>103519.47</v>
      </c>
      <c r="O649" s="223">
        <v>156046.18</v>
      </c>
      <c r="P649" s="221">
        <v>-58424.76999999999</v>
      </c>
      <c r="Q649" s="222">
        <v>23090.57</v>
      </c>
      <c r="R649" s="222">
        <v>28988.63</v>
      </c>
      <c r="S649" s="224">
        <v>0</v>
      </c>
      <c r="T649" s="221">
        <v>0</v>
      </c>
      <c r="U649" s="221">
        <v>0</v>
      </c>
      <c r="V649" s="226">
        <v>0</v>
      </c>
      <c r="W649" s="224">
        <v>0</v>
      </c>
      <c r="X649" s="227">
        <v>3083038.830000001</v>
      </c>
      <c r="Y649" s="220"/>
    </row>
    <row r="650" spans="2:25" ht="60.75" hidden="1">
      <c r="B650" s="219" t="s">
        <v>1973</v>
      </c>
      <c r="C650" s="220" t="s">
        <v>1585</v>
      </c>
      <c r="D650" s="220" t="s">
        <v>33</v>
      </c>
      <c r="E650" s="220" t="s">
        <v>1586</v>
      </c>
      <c r="F650" s="220" t="s">
        <v>1587</v>
      </c>
      <c r="G650" s="220" t="s">
        <v>459</v>
      </c>
      <c r="H650" s="220"/>
      <c r="I650" s="220" t="s">
        <v>1583</v>
      </c>
      <c r="J650" s="220" t="s">
        <v>1584</v>
      </c>
      <c r="K650" s="221">
        <v>2760.9</v>
      </c>
      <c r="L650" s="221">
        <v>0</v>
      </c>
      <c r="M650" s="221">
        <v>9.66</v>
      </c>
      <c r="N650" s="222">
        <v>79978.95</v>
      </c>
      <c r="O650" s="223">
        <v>65814.64</v>
      </c>
      <c r="P650" s="221">
        <v>15040.36999999999</v>
      </c>
      <c r="Q650" s="222">
        <v>879.18</v>
      </c>
      <c r="R650" s="222">
        <v>3.12</v>
      </c>
      <c r="S650" s="224">
        <v>0</v>
      </c>
      <c r="T650" s="221">
        <v>0</v>
      </c>
      <c r="U650" s="221">
        <v>0</v>
      </c>
      <c r="V650" s="226">
        <v>0</v>
      </c>
      <c r="W650" s="224">
        <v>0</v>
      </c>
      <c r="X650" s="227">
        <v>1828209.2399999995</v>
      </c>
      <c r="Y650" s="220"/>
    </row>
    <row r="651" spans="2:25" ht="60.75" hidden="1">
      <c r="B651" s="219" t="s">
        <v>1973</v>
      </c>
      <c r="C651" s="220" t="s">
        <v>1588</v>
      </c>
      <c r="D651" s="220" t="s">
        <v>33</v>
      </c>
      <c r="E651" s="220" t="s">
        <v>1589</v>
      </c>
      <c r="F651" s="220" t="s">
        <v>1590</v>
      </c>
      <c r="G651" s="220" t="s">
        <v>446</v>
      </c>
      <c r="H651" s="220"/>
      <c r="I651" s="220" t="s">
        <v>1583</v>
      </c>
      <c r="J651" s="220" t="s">
        <v>1584</v>
      </c>
      <c r="K651" s="221">
        <v>3804.5</v>
      </c>
      <c r="L651" s="221">
        <v>0</v>
      </c>
      <c r="M651" s="221">
        <v>9.66</v>
      </c>
      <c r="N651" s="222">
        <v>109127.03999999999</v>
      </c>
      <c r="O651" s="223">
        <v>94239.31</v>
      </c>
      <c r="P651" s="221">
        <v>14887.730000000001</v>
      </c>
      <c r="Q651" s="222">
        <v>640.85</v>
      </c>
      <c r="R651" s="222">
        <v>640.85</v>
      </c>
      <c r="S651" s="224">
        <v>3686.16</v>
      </c>
      <c r="T651" s="221">
        <v>0</v>
      </c>
      <c r="U651" s="221">
        <v>0</v>
      </c>
      <c r="V651" s="226">
        <v>0</v>
      </c>
      <c r="W651" s="224">
        <v>0</v>
      </c>
      <c r="X651" s="227">
        <v>3008515.2399999998</v>
      </c>
      <c r="Y651" s="220"/>
    </row>
    <row r="652" spans="2:25" ht="60.75" hidden="1">
      <c r="B652" s="219" t="s">
        <v>1973</v>
      </c>
      <c r="C652" s="220" t="s">
        <v>1932</v>
      </c>
      <c r="D652" s="220" t="s">
        <v>33</v>
      </c>
      <c r="E652" s="220" t="s">
        <v>1589</v>
      </c>
      <c r="F652" s="220" t="s">
        <v>1590</v>
      </c>
      <c r="G652" s="220" t="s">
        <v>246</v>
      </c>
      <c r="H652" s="220"/>
      <c r="I652" s="220" t="s">
        <v>1583</v>
      </c>
      <c r="J652" s="220" t="s">
        <v>1584</v>
      </c>
      <c r="K652" s="221">
        <v>5343.6</v>
      </c>
      <c r="L652" s="221">
        <v>0</v>
      </c>
      <c r="M652" s="221">
        <v>10.039999999999999</v>
      </c>
      <c r="N652" s="222">
        <v>157181.16</v>
      </c>
      <c r="O652" s="223">
        <v>204037.25</v>
      </c>
      <c r="P652" s="221">
        <v>-36530.349999999991</v>
      </c>
      <c r="Q652" s="222">
        <v>14896.04</v>
      </c>
      <c r="R652" s="222">
        <v>4570.3</v>
      </c>
      <c r="S652" s="224">
        <v>5934.18</v>
      </c>
      <c r="T652" s="221">
        <v>0</v>
      </c>
      <c r="U652" s="221">
        <v>0</v>
      </c>
      <c r="V652" s="226">
        <v>0</v>
      </c>
      <c r="W652" s="224">
        <v>0</v>
      </c>
      <c r="X652" s="227">
        <v>4889298.9699999988</v>
      </c>
      <c r="Y652" s="220"/>
    </row>
    <row r="653" spans="2:25" ht="60.75" hidden="1">
      <c r="B653" s="219" t="s">
        <v>1973</v>
      </c>
      <c r="C653" s="220" t="s">
        <v>1591</v>
      </c>
      <c r="D653" s="220" t="s">
        <v>33</v>
      </c>
      <c r="E653" s="220" t="s">
        <v>1589</v>
      </c>
      <c r="F653" s="220" t="s">
        <v>1590</v>
      </c>
      <c r="G653" s="220" t="s">
        <v>406</v>
      </c>
      <c r="H653" s="220"/>
      <c r="I653" s="220" t="s">
        <v>1583</v>
      </c>
      <c r="J653" s="220" t="s">
        <v>1584</v>
      </c>
      <c r="K653" s="221">
        <v>1964.2</v>
      </c>
      <c r="L653" s="221">
        <v>0</v>
      </c>
      <c r="M653" s="221">
        <v>9.66</v>
      </c>
      <c r="N653" s="222">
        <v>56922.53</v>
      </c>
      <c r="O653" s="223">
        <v>50507.519999999997</v>
      </c>
      <c r="P653" s="221">
        <v>6415.010000000002</v>
      </c>
      <c r="Q653" s="222">
        <v>8.18</v>
      </c>
      <c r="R653" s="222">
        <v>8.18</v>
      </c>
      <c r="S653" s="224">
        <v>0</v>
      </c>
      <c r="T653" s="221">
        <v>0</v>
      </c>
      <c r="U653" s="221">
        <v>0</v>
      </c>
      <c r="V653" s="226">
        <v>0</v>
      </c>
      <c r="W653" s="224">
        <v>0</v>
      </c>
      <c r="X653" s="227">
        <v>1811544.3399999996</v>
      </c>
      <c r="Y653" s="220"/>
    </row>
    <row r="654" spans="2:25" ht="60.75" hidden="1">
      <c r="B654" s="219" t="s">
        <v>1973</v>
      </c>
      <c r="C654" s="220" t="s">
        <v>1592</v>
      </c>
      <c r="D654" s="220" t="s">
        <v>33</v>
      </c>
      <c r="E654" s="220" t="s">
        <v>1593</v>
      </c>
      <c r="F654" s="220" t="s">
        <v>1100</v>
      </c>
      <c r="G654" s="220" t="s">
        <v>62</v>
      </c>
      <c r="H654" s="220"/>
      <c r="I654" s="220" t="s">
        <v>1583</v>
      </c>
      <c r="J654" s="220" t="s">
        <v>1584</v>
      </c>
      <c r="K654" s="221">
        <v>5043.8999999999996</v>
      </c>
      <c r="L654" s="221">
        <v>0</v>
      </c>
      <c r="M654" s="221">
        <v>10.039999999999999</v>
      </c>
      <c r="N654" s="222">
        <v>148154.01</v>
      </c>
      <c r="O654" s="223">
        <v>159864.58000000002</v>
      </c>
      <c r="P654" s="221">
        <v>-7896.970000000013</v>
      </c>
      <c r="Q654" s="222">
        <v>7834.15</v>
      </c>
      <c r="R654" s="222">
        <v>4020.55</v>
      </c>
      <c r="S654" s="224">
        <v>5665.16</v>
      </c>
      <c r="T654" s="221">
        <v>0</v>
      </c>
      <c r="U654" s="221">
        <v>0</v>
      </c>
      <c r="V654" s="226">
        <v>0</v>
      </c>
      <c r="W654" s="224">
        <v>0</v>
      </c>
      <c r="X654" s="227">
        <v>4645269.3499999996</v>
      </c>
      <c r="Y654" s="220"/>
    </row>
    <row r="655" spans="2:25" ht="60.75" hidden="1">
      <c r="B655" s="219" t="s">
        <v>1973</v>
      </c>
      <c r="C655" s="220" t="s">
        <v>1594</v>
      </c>
      <c r="D655" s="220" t="s">
        <v>33</v>
      </c>
      <c r="E655" s="220" t="s">
        <v>1593</v>
      </c>
      <c r="F655" s="220" t="s">
        <v>1100</v>
      </c>
      <c r="G655" s="220" t="s">
        <v>335</v>
      </c>
      <c r="H655" s="220"/>
      <c r="I655" s="220" t="s">
        <v>1583</v>
      </c>
      <c r="J655" s="220" t="s">
        <v>1584</v>
      </c>
      <c r="K655" s="221">
        <v>4925.3</v>
      </c>
      <c r="L655" s="221">
        <v>94.8</v>
      </c>
      <c r="M655" s="221">
        <v>10.039999999999999</v>
      </c>
      <c r="N655" s="222">
        <v>148542.93</v>
      </c>
      <c r="O655" s="223">
        <v>162781.47</v>
      </c>
      <c r="P655" s="221">
        <v>-14957.640000000009</v>
      </c>
      <c r="Q655" s="222">
        <v>12621</v>
      </c>
      <c r="R655" s="222">
        <v>13340.1</v>
      </c>
      <c r="S655" s="224">
        <v>5476.8</v>
      </c>
      <c r="T655" s="221">
        <v>0</v>
      </c>
      <c r="U655" s="221">
        <v>0</v>
      </c>
      <c r="V655" s="226">
        <v>0</v>
      </c>
      <c r="W655" s="224">
        <v>0</v>
      </c>
      <c r="X655" s="227">
        <v>4499796.1500000004</v>
      </c>
      <c r="Y655" s="220"/>
    </row>
    <row r="656" spans="2:25" ht="60.75" hidden="1">
      <c r="B656" s="219" t="s">
        <v>1973</v>
      </c>
      <c r="C656" s="220" t="s">
        <v>1595</v>
      </c>
      <c r="D656" s="220" t="s">
        <v>33</v>
      </c>
      <c r="E656" s="220" t="s">
        <v>60</v>
      </c>
      <c r="F656" s="220" t="s">
        <v>61</v>
      </c>
      <c r="G656" s="220" t="s">
        <v>335</v>
      </c>
      <c r="H656" s="220"/>
      <c r="I656" s="220" t="s">
        <v>1583</v>
      </c>
      <c r="J656" s="220" t="s">
        <v>1584</v>
      </c>
      <c r="K656" s="221">
        <v>3069.8</v>
      </c>
      <c r="L656" s="221">
        <v>0</v>
      </c>
      <c r="M656" s="221">
        <v>9.66</v>
      </c>
      <c r="N656" s="222">
        <v>87348.08</v>
      </c>
      <c r="O656" s="223">
        <v>83761.100000000006</v>
      </c>
      <c r="P656" s="221">
        <v>2930.2400000000025</v>
      </c>
      <c r="Q656" s="222">
        <v>25.21</v>
      </c>
      <c r="R656" s="222">
        <v>681.95</v>
      </c>
      <c r="S656" s="224">
        <v>3430.88</v>
      </c>
      <c r="T656" s="221">
        <v>0</v>
      </c>
      <c r="U656" s="221">
        <v>0</v>
      </c>
      <c r="V656" s="226">
        <v>0</v>
      </c>
      <c r="W656" s="224">
        <v>0</v>
      </c>
      <c r="X656" s="227">
        <v>2796981.6100000003</v>
      </c>
      <c r="Y656" s="220"/>
    </row>
    <row r="657" spans="2:25" ht="60.75" hidden="1">
      <c r="B657" s="219" t="s">
        <v>1973</v>
      </c>
      <c r="C657" s="220" t="s">
        <v>1596</v>
      </c>
      <c r="D657" s="220" t="s">
        <v>33</v>
      </c>
      <c r="E657" s="220" t="s">
        <v>1597</v>
      </c>
      <c r="F657" s="220" t="s">
        <v>1598</v>
      </c>
      <c r="G657" s="220" t="s">
        <v>469</v>
      </c>
      <c r="H657" s="220"/>
      <c r="I657" s="242" t="s">
        <v>1583</v>
      </c>
      <c r="J657" s="242" t="s">
        <v>1584</v>
      </c>
      <c r="K657" s="243">
        <v>7108.7</v>
      </c>
      <c r="L657" s="243">
        <v>0</v>
      </c>
      <c r="M657" s="243">
        <v>10.039999999999999</v>
      </c>
      <c r="N657" s="222">
        <v>214110.93</v>
      </c>
      <c r="O657" s="223">
        <v>200649.74</v>
      </c>
      <c r="P657" s="221">
        <v>14188.810000000001</v>
      </c>
      <c r="Q657" s="222">
        <v>1922.25</v>
      </c>
      <c r="R657" s="222">
        <v>1194.6300000000001</v>
      </c>
      <c r="S657" s="224">
        <v>0</v>
      </c>
      <c r="T657" s="221">
        <v>0</v>
      </c>
      <c r="U657" s="221">
        <v>0</v>
      </c>
      <c r="V657" s="226">
        <v>0</v>
      </c>
      <c r="W657" s="224">
        <v>0</v>
      </c>
      <c r="X657" s="227">
        <v>6480478.6400000006</v>
      </c>
      <c r="Y657" s="220"/>
    </row>
    <row r="658" spans="2:25" ht="60.75" hidden="1">
      <c r="B658" s="219" t="s">
        <v>1973</v>
      </c>
      <c r="C658" s="220" t="s">
        <v>1599</v>
      </c>
      <c r="D658" s="220" t="s">
        <v>33</v>
      </c>
      <c r="E658" s="220" t="s">
        <v>1600</v>
      </c>
      <c r="F658" s="220" t="s">
        <v>1601</v>
      </c>
      <c r="G658" s="220" t="s">
        <v>1036</v>
      </c>
      <c r="H658" s="220"/>
      <c r="I658" s="220" t="s">
        <v>1583</v>
      </c>
      <c r="J658" s="220" t="s">
        <v>1584</v>
      </c>
      <c r="K658" s="221">
        <v>7185</v>
      </c>
      <c r="L658" s="221">
        <v>0</v>
      </c>
      <c r="M658" s="221">
        <v>10.039999999999999</v>
      </c>
      <c r="N658" s="222">
        <v>212230.98</v>
      </c>
      <c r="O658" s="223">
        <v>268688.21999999997</v>
      </c>
      <c r="P658" s="221">
        <v>-27360.749999999978</v>
      </c>
      <c r="Q658" s="222">
        <v>38832.14</v>
      </c>
      <c r="R658" s="222">
        <v>9735.65</v>
      </c>
      <c r="S658" s="224">
        <v>7449.96</v>
      </c>
      <c r="T658" s="221">
        <v>0</v>
      </c>
      <c r="U658" s="221">
        <v>0</v>
      </c>
      <c r="V658" s="226">
        <v>0</v>
      </c>
      <c r="W658" s="224">
        <v>11867.21</v>
      </c>
      <c r="X658" s="227">
        <v>6153186.3299999991</v>
      </c>
      <c r="Y658" s="220"/>
    </row>
    <row r="659" spans="2:25" ht="60.75" hidden="1">
      <c r="B659" s="219" t="s">
        <v>1973</v>
      </c>
      <c r="C659" s="220" t="s">
        <v>1602</v>
      </c>
      <c r="D659" s="220" t="s">
        <v>33</v>
      </c>
      <c r="E659" s="220" t="s">
        <v>1600</v>
      </c>
      <c r="F659" s="220" t="s">
        <v>1601</v>
      </c>
      <c r="G659" s="220" t="s">
        <v>111</v>
      </c>
      <c r="H659" s="220"/>
      <c r="I659" s="220" t="s">
        <v>1583</v>
      </c>
      <c r="J659" s="220" t="s">
        <v>1584</v>
      </c>
      <c r="K659" s="221">
        <v>4699.3999999999996</v>
      </c>
      <c r="L659" s="221">
        <v>0</v>
      </c>
      <c r="M659" s="221">
        <v>10.039999999999999</v>
      </c>
      <c r="N659" s="222">
        <v>141545.94</v>
      </c>
      <c r="O659" s="223">
        <v>118099.16</v>
      </c>
      <c r="P659" s="221">
        <v>24118.92</v>
      </c>
      <c r="Q659" s="222">
        <v>809.5</v>
      </c>
      <c r="R659" s="222">
        <v>137.36000000000001</v>
      </c>
      <c r="S659" s="224">
        <v>0</v>
      </c>
      <c r="T659" s="221">
        <v>0</v>
      </c>
      <c r="U659" s="221">
        <v>0</v>
      </c>
      <c r="V659" s="226">
        <v>0</v>
      </c>
      <c r="W659" s="224">
        <v>0</v>
      </c>
      <c r="X659" s="227">
        <v>3252802.69</v>
      </c>
      <c r="Y659" s="220"/>
    </row>
    <row r="660" spans="2:25" ht="60.75" hidden="1">
      <c r="B660" s="219" t="s">
        <v>1973</v>
      </c>
      <c r="C660" s="220" t="s">
        <v>1603</v>
      </c>
      <c r="D660" s="220" t="s">
        <v>33</v>
      </c>
      <c r="E660" s="220" t="s">
        <v>1604</v>
      </c>
      <c r="F660" s="220" t="s">
        <v>1605</v>
      </c>
      <c r="G660" s="220" t="s">
        <v>75</v>
      </c>
      <c r="H660" s="220"/>
      <c r="I660" s="220" t="s">
        <v>1583</v>
      </c>
      <c r="J660" s="220" t="s">
        <v>1584</v>
      </c>
      <c r="K660" s="221">
        <v>7032.1</v>
      </c>
      <c r="L660" s="221">
        <v>0</v>
      </c>
      <c r="M660" s="221">
        <v>10.039999999999999</v>
      </c>
      <c r="N660" s="222">
        <v>206848.95</v>
      </c>
      <c r="O660" s="223">
        <v>185309.37</v>
      </c>
      <c r="P660" s="221">
        <v>26011.170000000016</v>
      </c>
      <c r="Q660" s="222">
        <v>4897</v>
      </c>
      <c r="R660" s="222">
        <v>425.41</v>
      </c>
      <c r="S660" s="224">
        <v>7509.11</v>
      </c>
      <c r="T660" s="221">
        <v>0</v>
      </c>
      <c r="U660" s="221">
        <v>0</v>
      </c>
      <c r="V660" s="226">
        <v>0</v>
      </c>
      <c r="W660" s="224">
        <v>0</v>
      </c>
      <c r="X660" s="227">
        <v>6131053.5500000007</v>
      </c>
      <c r="Y660" s="220"/>
    </row>
    <row r="661" spans="2:25" ht="60.75" hidden="1">
      <c r="B661" s="219" t="s">
        <v>1973</v>
      </c>
      <c r="C661" s="220" t="s">
        <v>1606</v>
      </c>
      <c r="D661" s="220" t="s">
        <v>33</v>
      </c>
      <c r="E661" s="220" t="s">
        <v>1604</v>
      </c>
      <c r="F661" s="220" t="s">
        <v>1605</v>
      </c>
      <c r="G661" s="220" t="s">
        <v>383</v>
      </c>
      <c r="H661" s="220"/>
      <c r="I661" s="220" t="s">
        <v>1583</v>
      </c>
      <c r="J661" s="220" t="s">
        <v>1584</v>
      </c>
      <c r="K661" s="221">
        <v>7577.4</v>
      </c>
      <c r="L661" s="221">
        <v>0</v>
      </c>
      <c r="M661" s="221">
        <v>10.039999999999999</v>
      </c>
      <c r="N661" s="222">
        <v>222622.65</v>
      </c>
      <c r="O661" s="223">
        <v>274238.15000000002</v>
      </c>
      <c r="P661" s="221">
        <v>-50798.290000000037</v>
      </c>
      <c r="Q661" s="222">
        <v>18027.900000000001</v>
      </c>
      <c r="R661" s="222">
        <v>17210.689999999999</v>
      </c>
      <c r="S661" s="224">
        <v>8609.39</v>
      </c>
      <c r="T661" s="221">
        <v>0</v>
      </c>
      <c r="U661" s="221">
        <v>0</v>
      </c>
      <c r="V661" s="226">
        <v>0</v>
      </c>
      <c r="W661" s="224">
        <v>0</v>
      </c>
      <c r="X661" s="227">
        <v>7097384.5599999996</v>
      </c>
      <c r="Y661" s="220"/>
    </row>
    <row r="662" spans="2:25" ht="60.75" hidden="1">
      <c r="B662" s="219" t="s">
        <v>1973</v>
      </c>
      <c r="C662" s="220" t="s">
        <v>1607</v>
      </c>
      <c r="D662" s="220" t="s">
        <v>33</v>
      </c>
      <c r="E662" s="220" t="s">
        <v>1604</v>
      </c>
      <c r="F662" s="220" t="s">
        <v>1605</v>
      </c>
      <c r="G662" s="220" t="s">
        <v>89</v>
      </c>
      <c r="H662" s="220"/>
      <c r="I662" s="220" t="s">
        <v>1583</v>
      </c>
      <c r="J662" s="220" t="s">
        <v>1584</v>
      </c>
      <c r="K662" s="221">
        <v>7318.6</v>
      </c>
      <c r="L662" s="221">
        <v>0</v>
      </c>
      <c r="M662" s="221">
        <v>10.039999999999999</v>
      </c>
      <c r="N662" s="222">
        <v>213779.44</v>
      </c>
      <c r="O662" s="223">
        <v>223406.2</v>
      </c>
      <c r="P662" s="221">
        <v>-3201.0000000000055</v>
      </c>
      <c r="Q662" s="222">
        <v>12427.66</v>
      </c>
      <c r="R662" s="222">
        <v>6001.9</v>
      </c>
      <c r="S662" s="224">
        <v>8207.07</v>
      </c>
      <c r="T662" s="221">
        <v>0</v>
      </c>
      <c r="U662" s="221">
        <v>0</v>
      </c>
      <c r="V662" s="226">
        <v>0</v>
      </c>
      <c r="W662" s="224">
        <v>0</v>
      </c>
      <c r="X662" s="227">
        <v>6707747.6499999994</v>
      </c>
      <c r="Y662" s="220"/>
    </row>
    <row r="663" spans="2:25" ht="60.75" hidden="1">
      <c r="B663" s="219" t="s">
        <v>1973</v>
      </c>
      <c r="C663" s="220" t="s">
        <v>1608</v>
      </c>
      <c r="D663" s="220" t="s">
        <v>33</v>
      </c>
      <c r="E663" s="220" t="s">
        <v>1604</v>
      </c>
      <c r="F663" s="220" t="s">
        <v>1605</v>
      </c>
      <c r="G663" s="220" t="s">
        <v>105</v>
      </c>
      <c r="H663" s="220"/>
      <c r="I663" s="220" t="s">
        <v>1583</v>
      </c>
      <c r="J663" s="220" t="s">
        <v>1584</v>
      </c>
      <c r="K663" s="221">
        <v>1979.5</v>
      </c>
      <c r="L663" s="221">
        <v>0</v>
      </c>
      <c r="M663" s="221">
        <v>9.66</v>
      </c>
      <c r="N663" s="222">
        <v>57365.91</v>
      </c>
      <c r="O663" s="223">
        <v>54816.67</v>
      </c>
      <c r="P663" s="221">
        <v>6498.1300000000056</v>
      </c>
      <c r="Q663" s="222">
        <v>4056.93</v>
      </c>
      <c r="R663" s="222">
        <v>108.04</v>
      </c>
      <c r="S663" s="224">
        <v>0</v>
      </c>
      <c r="T663" s="221">
        <v>0</v>
      </c>
      <c r="U663" s="221">
        <v>0</v>
      </c>
      <c r="V663" s="226">
        <v>0</v>
      </c>
      <c r="W663" s="224">
        <v>0</v>
      </c>
      <c r="X663" s="227">
        <v>1647720.6199999999</v>
      </c>
      <c r="Y663" s="220"/>
    </row>
    <row r="664" spans="2:25" ht="60.75" hidden="1">
      <c r="B664" s="219" t="s">
        <v>1973</v>
      </c>
      <c r="C664" s="220" t="s">
        <v>1609</v>
      </c>
      <c r="D664" s="220" t="s">
        <v>33</v>
      </c>
      <c r="E664" s="220" t="s">
        <v>1604</v>
      </c>
      <c r="F664" s="220" t="s">
        <v>1605</v>
      </c>
      <c r="G664" s="220" t="s">
        <v>62</v>
      </c>
      <c r="H664" s="220"/>
      <c r="I664" s="220" t="s">
        <v>1583</v>
      </c>
      <c r="J664" s="220" t="s">
        <v>1584</v>
      </c>
      <c r="K664" s="221">
        <v>1981.1</v>
      </c>
      <c r="L664" s="221">
        <v>0</v>
      </c>
      <c r="M664" s="221">
        <v>9.66</v>
      </c>
      <c r="N664" s="222">
        <v>57412.26</v>
      </c>
      <c r="O664" s="223">
        <v>56912.24</v>
      </c>
      <c r="P664" s="221">
        <v>1508.3400000000038</v>
      </c>
      <c r="Q664" s="222">
        <v>1009.32</v>
      </c>
      <c r="R664" s="222">
        <v>1</v>
      </c>
      <c r="S664" s="224">
        <v>0</v>
      </c>
      <c r="T664" s="221">
        <v>0</v>
      </c>
      <c r="U664" s="221">
        <v>0</v>
      </c>
      <c r="V664" s="226">
        <v>0</v>
      </c>
      <c r="W664" s="224">
        <v>0</v>
      </c>
      <c r="X664" s="227">
        <v>1802361.05</v>
      </c>
      <c r="Y664" s="220"/>
    </row>
    <row r="665" spans="2:25" ht="60.75" hidden="1">
      <c r="B665" s="219" t="s">
        <v>1973</v>
      </c>
      <c r="C665" s="220" t="s">
        <v>1610</v>
      </c>
      <c r="D665" s="220" t="s">
        <v>33</v>
      </c>
      <c r="E665" s="220" t="s">
        <v>1604</v>
      </c>
      <c r="F665" s="220" t="s">
        <v>1605</v>
      </c>
      <c r="G665" s="220" t="s">
        <v>335</v>
      </c>
      <c r="H665" s="220"/>
      <c r="I665" s="220" t="s">
        <v>1583</v>
      </c>
      <c r="J665" s="220" t="s">
        <v>1584</v>
      </c>
      <c r="K665" s="221">
        <v>1973.1</v>
      </c>
      <c r="L665" s="221">
        <v>0</v>
      </c>
      <c r="M665" s="221">
        <v>9.66</v>
      </c>
      <c r="N665" s="222">
        <v>57180.54</v>
      </c>
      <c r="O665" s="223">
        <v>61346.239999999998</v>
      </c>
      <c r="P665" s="221">
        <v>-2694.7799999999993</v>
      </c>
      <c r="Q665" s="222">
        <v>1479.49</v>
      </c>
      <c r="R665" s="222">
        <v>8.57</v>
      </c>
      <c r="S665" s="224">
        <v>0</v>
      </c>
      <c r="T665" s="221">
        <v>0</v>
      </c>
      <c r="U665" s="221">
        <v>0</v>
      </c>
      <c r="V665" s="226">
        <v>0</v>
      </c>
      <c r="W665" s="224">
        <v>0</v>
      </c>
      <c r="X665" s="227">
        <v>1497992.34</v>
      </c>
      <c r="Y665" s="220"/>
    </row>
    <row r="666" spans="2:25" ht="40.5" hidden="1">
      <c r="B666" s="219" t="s">
        <v>1973</v>
      </c>
      <c r="C666" s="220" t="s">
        <v>1611</v>
      </c>
      <c r="D666" s="220" t="s">
        <v>1612</v>
      </c>
      <c r="E666" s="220" t="s">
        <v>1613</v>
      </c>
      <c r="F666" s="220" t="s">
        <v>1614</v>
      </c>
      <c r="G666" s="220" t="s">
        <v>218</v>
      </c>
      <c r="H666" s="220"/>
      <c r="I666" s="220" t="s">
        <v>1615</v>
      </c>
      <c r="J666" s="220" t="s">
        <v>1616</v>
      </c>
      <c r="K666" s="221">
        <v>862.8</v>
      </c>
      <c r="L666" s="221">
        <v>0</v>
      </c>
      <c r="M666" s="221">
        <v>10.039999999999999</v>
      </c>
      <c r="N666" s="222">
        <v>25987.54</v>
      </c>
      <c r="O666" s="223">
        <v>25659.87</v>
      </c>
      <c r="P666" s="221">
        <v>327.67000000000189</v>
      </c>
      <c r="Q666" s="222">
        <v>0</v>
      </c>
      <c r="R666" s="222">
        <v>0</v>
      </c>
      <c r="S666" s="224">
        <v>0</v>
      </c>
      <c r="T666" s="221">
        <v>0</v>
      </c>
      <c r="U666" s="221">
        <v>0</v>
      </c>
      <c r="V666" s="226">
        <v>0</v>
      </c>
      <c r="W666" s="224">
        <v>0</v>
      </c>
      <c r="X666" s="227">
        <v>648930.07000000007</v>
      </c>
      <c r="Y666" s="220"/>
    </row>
    <row r="667" spans="2:25" ht="40.5" hidden="1">
      <c r="B667" s="219" t="s">
        <v>1973</v>
      </c>
      <c r="C667" s="220" t="s">
        <v>1617</v>
      </c>
      <c r="D667" s="220" t="s">
        <v>1612</v>
      </c>
      <c r="E667" s="220" t="s">
        <v>1618</v>
      </c>
      <c r="F667" s="220" t="s">
        <v>1619</v>
      </c>
      <c r="G667" s="220" t="s">
        <v>465</v>
      </c>
      <c r="H667" s="220"/>
      <c r="I667" s="220" t="s">
        <v>1615</v>
      </c>
      <c r="J667" s="220" t="s">
        <v>1616</v>
      </c>
      <c r="K667" s="221">
        <v>718.5</v>
      </c>
      <c r="L667" s="221">
        <v>0</v>
      </c>
      <c r="M667" s="221">
        <v>10.039999999999999</v>
      </c>
      <c r="N667" s="222">
        <v>21641.22</v>
      </c>
      <c r="O667" s="223">
        <v>19064.04</v>
      </c>
      <c r="P667" s="221">
        <v>2577.1800000000003</v>
      </c>
      <c r="Q667" s="222">
        <v>0</v>
      </c>
      <c r="R667" s="222">
        <v>0</v>
      </c>
      <c r="S667" s="224">
        <v>0</v>
      </c>
      <c r="T667" s="221">
        <v>0</v>
      </c>
      <c r="U667" s="221">
        <v>0</v>
      </c>
      <c r="V667" s="226">
        <v>0</v>
      </c>
      <c r="W667" s="224">
        <v>0</v>
      </c>
      <c r="X667" s="227">
        <v>643211.66999999993</v>
      </c>
      <c r="Y667" s="220"/>
    </row>
    <row r="668" spans="2:25" ht="40.5" hidden="1">
      <c r="B668" s="219" t="s">
        <v>1973</v>
      </c>
      <c r="C668" s="220" t="s">
        <v>1620</v>
      </c>
      <c r="D668" s="220" t="s">
        <v>1612</v>
      </c>
      <c r="E668" s="220" t="s">
        <v>1618</v>
      </c>
      <c r="F668" s="220" t="s">
        <v>1619</v>
      </c>
      <c r="G668" s="220" t="s">
        <v>115</v>
      </c>
      <c r="H668" s="220"/>
      <c r="I668" s="220" t="s">
        <v>1615</v>
      </c>
      <c r="J668" s="220" t="s">
        <v>1616</v>
      </c>
      <c r="K668" s="221">
        <v>293.5</v>
      </c>
      <c r="L668" s="221">
        <v>0</v>
      </c>
      <c r="M668" s="221">
        <v>10.039999999999999</v>
      </c>
      <c r="N668" s="222">
        <v>0</v>
      </c>
      <c r="O668" s="223">
        <v>6109.08</v>
      </c>
      <c r="P668" s="221">
        <v>-6109.08</v>
      </c>
      <c r="Q668" s="222">
        <v>0</v>
      </c>
      <c r="R668" s="222">
        <v>0</v>
      </c>
      <c r="S668" s="224">
        <v>0</v>
      </c>
      <c r="T668" s="221">
        <v>0</v>
      </c>
      <c r="U668" s="221">
        <v>0</v>
      </c>
      <c r="V668" s="226">
        <v>0</v>
      </c>
      <c r="W668" s="224">
        <v>0</v>
      </c>
      <c r="X668" s="227">
        <v>252432.31</v>
      </c>
      <c r="Y668" s="220"/>
    </row>
    <row r="669" spans="2:25" ht="60.75" hidden="1">
      <c r="B669" s="219" t="s">
        <v>1973</v>
      </c>
      <c r="C669" s="220" t="s">
        <v>1623</v>
      </c>
      <c r="D669" s="220" t="s">
        <v>443</v>
      </c>
      <c r="E669" s="220" t="s">
        <v>1162</v>
      </c>
      <c r="F669" s="220" t="s">
        <v>1163</v>
      </c>
      <c r="G669" s="220" t="s">
        <v>502</v>
      </c>
      <c r="H669" s="220"/>
      <c r="I669" s="220" t="s">
        <v>1626</v>
      </c>
      <c r="J669" s="220" t="s">
        <v>1627</v>
      </c>
      <c r="K669" s="221">
        <v>4436.3999999999996</v>
      </c>
      <c r="L669" s="221">
        <v>0</v>
      </c>
      <c r="M669" s="221">
        <v>9.66</v>
      </c>
      <c r="N669" s="222">
        <v>128563.98</v>
      </c>
      <c r="O669" s="223">
        <v>118454.40999999999</v>
      </c>
      <c r="P669" s="221">
        <v>9266.2200000000066</v>
      </c>
      <c r="Q669" s="222">
        <v>0</v>
      </c>
      <c r="R669" s="222">
        <v>843.35</v>
      </c>
      <c r="S669" s="224">
        <v>0</v>
      </c>
      <c r="T669" s="221">
        <v>0</v>
      </c>
      <c r="U669" s="221">
        <v>0</v>
      </c>
      <c r="V669" s="226">
        <v>0</v>
      </c>
      <c r="W669" s="224">
        <v>0</v>
      </c>
      <c r="X669" s="227">
        <v>4004343.7699999996</v>
      </c>
      <c r="Y669" s="220"/>
    </row>
    <row r="670" spans="2:25" ht="60.75" hidden="1">
      <c r="B670" s="219" t="s">
        <v>1973</v>
      </c>
      <c r="C670" s="220" t="s">
        <v>1625</v>
      </c>
      <c r="D670" s="220" t="s">
        <v>443</v>
      </c>
      <c r="E670" s="220" t="s">
        <v>444</v>
      </c>
      <c r="F670" s="220" t="s">
        <v>445</v>
      </c>
      <c r="G670" s="220" t="s">
        <v>329</v>
      </c>
      <c r="H670" s="220"/>
      <c r="I670" s="220" t="s">
        <v>1626</v>
      </c>
      <c r="J670" s="220" t="s">
        <v>1627</v>
      </c>
      <c r="K670" s="221">
        <v>6526.5</v>
      </c>
      <c r="L670" s="221">
        <v>0</v>
      </c>
      <c r="M670" s="221">
        <v>9.66</v>
      </c>
      <c r="N670" s="222">
        <v>188430.9</v>
      </c>
      <c r="O670" s="223">
        <v>182210.4</v>
      </c>
      <c r="P670" s="221">
        <v>4922.28</v>
      </c>
      <c r="Q670" s="222">
        <v>0</v>
      </c>
      <c r="R670" s="222">
        <v>1298.22</v>
      </c>
      <c r="S670" s="224">
        <v>7339.08</v>
      </c>
      <c r="T670" s="221">
        <v>0</v>
      </c>
      <c r="U670" s="221">
        <v>0</v>
      </c>
      <c r="V670" s="226">
        <v>0</v>
      </c>
      <c r="W670" s="224">
        <v>0</v>
      </c>
      <c r="X670" s="227">
        <v>6001135.6100000003</v>
      </c>
      <c r="Y670" s="220"/>
    </row>
    <row r="671" spans="2:25" ht="81" hidden="1">
      <c r="B671" s="219" t="s">
        <v>1973</v>
      </c>
      <c r="C671" s="220" t="s">
        <v>1901</v>
      </c>
      <c r="D671" s="220" t="s">
        <v>1629</v>
      </c>
      <c r="E671" s="220" t="s">
        <v>1630</v>
      </c>
      <c r="F671" s="220" t="s">
        <v>1631</v>
      </c>
      <c r="G671" s="220" t="s">
        <v>62</v>
      </c>
      <c r="H671" s="220"/>
      <c r="I671" s="220" t="s">
        <v>1632</v>
      </c>
      <c r="J671" s="220" t="s">
        <v>1633</v>
      </c>
      <c r="K671" s="221">
        <v>712.9</v>
      </c>
      <c r="L671" s="221">
        <v>0</v>
      </c>
      <c r="M671" s="221">
        <v>11.45</v>
      </c>
      <c r="N671" s="222">
        <v>24488.25</v>
      </c>
      <c r="O671" s="223">
        <v>22748.84</v>
      </c>
      <c r="P671" s="221">
        <v>1739.4099999999999</v>
      </c>
      <c r="Q671" s="222">
        <v>0</v>
      </c>
      <c r="R671" s="222">
        <v>0</v>
      </c>
      <c r="S671" s="224">
        <v>0</v>
      </c>
      <c r="T671" s="221">
        <v>0</v>
      </c>
      <c r="U671" s="221">
        <v>0</v>
      </c>
      <c r="V671" s="226">
        <v>0</v>
      </c>
      <c r="W671" s="224">
        <v>0</v>
      </c>
      <c r="X671" s="227">
        <v>696749.67999999993</v>
      </c>
      <c r="Y671" s="220"/>
    </row>
    <row r="672" spans="2:25" ht="81" hidden="1">
      <c r="B672" s="219" t="s">
        <v>1973</v>
      </c>
      <c r="C672" s="220" t="s">
        <v>1904</v>
      </c>
      <c r="D672" s="220" t="s">
        <v>1629</v>
      </c>
      <c r="E672" s="220" t="s">
        <v>1630</v>
      </c>
      <c r="F672" s="220" t="s">
        <v>1631</v>
      </c>
      <c r="G672" s="220" t="s">
        <v>1052</v>
      </c>
      <c r="H672" s="220"/>
      <c r="I672" s="220" t="s">
        <v>1632</v>
      </c>
      <c r="J672" s="220" t="s">
        <v>1633</v>
      </c>
      <c r="K672" s="221">
        <v>491.7</v>
      </c>
      <c r="L672" s="221">
        <v>0</v>
      </c>
      <c r="M672" s="221">
        <v>11.45</v>
      </c>
      <c r="N672" s="222">
        <v>16889.97</v>
      </c>
      <c r="O672" s="223">
        <v>9815.32</v>
      </c>
      <c r="P672" s="221">
        <v>7074.6500000000015</v>
      </c>
      <c r="Q672" s="222">
        <v>0</v>
      </c>
      <c r="R672" s="222">
        <v>0</v>
      </c>
      <c r="S672" s="224">
        <v>0</v>
      </c>
      <c r="T672" s="221">
        <v>0</v>
      </c>
      <c r="U672" s="221">
        <v>0</v>
      </c>
      <c r="V672" s="226">
        <v>0</v>
      </c>
      <c r="W672" s="224">
        <v>0</v>
      </c>
      <c r="X672" s="227">
        <v>516834.05</v>
      </c>
      <c r="Y672" s="220"/>
    </row>
    <row r="673" spans="2:25" ht="81" hidden="1">
      <c r="B673" s="219" t="s">
        <v>1973</v>
      </c>
      <c r="C673" s="220" t="s">
        <v>1628</v>
      </c>
      <c r="D673" s="220" t="s">
        <v>1629</v>
      </c>
      <c r="E673" s="220" t="s">
        <v>1630</v>
      </c>
      <c r="F673" s="220" t="s">
        <v>1631</v>
      </c>
      <c r="G673" s="220" t="s">
        <v>383</v>
      </c>
      <c r="H673" s="220"/>
      <c r="I673" s="220" t="s">
        <v>1632</v>
      </c>
      <c r="J673" s="220" t="s">
        <v>1633</v>
      </c>
      <c r="K673" s="221">
        <v>479.8</v>
      </c>
      <c r="L673" s="221">
        <v>0</v>
      </c>
      <c r="M673" s="221">
        <v>11.45</v>
      </c>
      <c r="N673" s="222">
        <v>16481.189999999999</v>
      </c>
      <c r="O673" s="223">
        <v>35623.08</v>
      </c>
      <c r="P673" s="221">
        <v>-19141.890000000003</v>
      </c>
      <c r="Q673" s="222">
        <v>0</v>
      </c>
      <c r="R673" s="222">
        <v>0</v>
      </c>
      <c r="S673" s="224">
        <v>0</v>
      </c>
      <c r="T673" s="221">
        <v>0</v>
      </c>
      <c r="U673" s="221">
        <v>0</v>
      </c>
      <c r="V673" s="226">
        <v>0</v>
      </c>
      <c r="W673" s="224">
        <v>0</v>
      </c>
      <c r="X673" s="227">
        <v>540535.51</v>
      </c>
      <c r="Y673" s="220"/>
    </row>
    <row r="674" spans="2:25" ht="81" hidden="1">
      <c r="B674" s="219" t="s">
        <v>1973</v>
      </c>
      <c r="C674" s="220" t="s">
        <v>1907</v>
      </c>
      <c r="D674" s="220" t="s">
        <v>1629</v>
      </c>
      <c r="E674" s="220" t="s">
        <v>1630</v>
      </c>
      <c r="F674" s="220" t="s">
        <v>1631</v>
      </c>
      <c r="G674" s="220" t="s">
        <v>339</v>
      </c>
      <c r="H674" s="220"/>
      <c r="I674" s="220" t="s">
        <v>1632</v>
      </c>
      <c r="J674" s="220" t="s">
        <v>1633</v>
      </c>
      <c r="K674" s="221">
        <v>244.9</v>
      </c>
      <c r="L674" s="221">
        <v>256.2</v>
      </c>
      <c r="M674" s="221">
        <v>11.45</v>
      </c>
      <c r="N674" s="222">
        <v>15289.23</v>
      </c>
      <c r="O674" s="223">
        <v>5752.12</v>
      </c>
      <c r="P674" s="221">
        <v>9537.11</v>
      </c>
      <c r="Q674" s="222">
        <v>0</v>
      </c>
      <c r="R674" s="222">
        <v>0</v>
      </c>
      <c r="S674" s="224">
        <v>0</v>
      </c>
      <c r="T674" s="221">
        <v>0</v>
      </c>
      <c r="U674" s="221">
        <v>0</v>
      </c>
      <c r="V674" s="226">
        <v>0</v>
      </c>
      <c r="W674" s="224">
        <v>0</v>
      </c>
      <c r="X674" s="227">
        <v>401006.61999999988</v>
      </c>
      <c r="Y674" s="220"/>
    </row>
    <row r="675" spans="2:25" ht="81" hidden="1">
      <c r="B675" s="219" t="s">
        <v>1973</v>
      </c>
      <c r="C675" s="220" t="s">
        <v>1910</v>
      </c>
      <c r="D675" s="220" t="s">
        <v>1629</v>
      </c>
      <c r="E675" s="220" t="s">
        <v>715</v>
      </c>
      <c r="F675" s="220" t="s">
        <v>1635</v>
      </c>
      <c r="G675" s="220" t="s">
        <v>89</v>
      </c>
      <c r="H675" s="220"/>
      <c r="I675" s="220" t="s">
        <v>1632</v>
      </c>
      <c r="J675" s="220" t="s">
        <v>1633</v>
      </c>
      <c r="K675" s="221">
        <v>728.6</v>
      </c>
      <c r="L675" s="221">
        <v>0</v>
      </c>
      <c r="M675" s="221">
        <v>11.45</v>
      </c>
      <c r="N675" s="222">
        <v>24924.48</v>
      </c>
      <c r="O675" s="223">
        <v>42901.75</v>
      </c>
      <c r="P675" s="221">
        <v>-17977.27</v>
      </c>
      <c r="Q675" s="222">
        <v>0</v>
      </c>
      <c r="R675" s="222">
        <v>0</v>
      </c>
      <c r="S675" s="224">
        <v>0</v>
      </c>
      <c r="T675" s="221">
        <v>0</v>
      </c>
      <c r="U675" s="221">
        <v>0</v>
      </c>
      <c r="V675" s="226">
        <v>0</v>
      </c>
      <c r="W675" s="224">
        <v>0</v>
      </c>
      <c r="X675" s="227">
        <v>813520.3</v>
      </c>
      <c r="Y675" s="220"/>
    </row>
    <row r="676" spans="2:25" ht="81" hidden="1">
      <c r="B676" s="219" t="s">
        <v>1973</v>
      </c>
      <c r="C676" s="220" t="s">
        <v>1634</v>
      </c>
      <c r="D676" s="220" t="s">
        <v>1629</v>
      </c>
      <c r="E676" s="220" t="s">
        <v>715</v>
      </c>
      <c r="F676" s="220" t="s">
        <v>1635</v>
      </c>
      <c r="G676" s="220" t="s">
        <v>75</v>
      </c>
      <c r="H676" s="220"/>
      <c r="I676" s="220" t="s">
        <v>1632</v>
      </c>
      <c r="J676" s="220" t="s">
        <v>1633</v>
      </c>
      <c r="K676" s="221">
        <v>721.1</v>
      </c>
      <c r="L676" s="221">
        <v>0</v>
      </c>
      <c r="M676" s="221">
        <v>11.45</v>
      </c>
      <c r="N676" s="222">
        <v>24769.89</v>
      </c>
      <c r="O676" s="223">
        <v>22410.74</v>
      </c>
      <c r="P676" s="221">
        <v>2359.1499999999978</v>
      </c>
      <c r="Q676" s="222">
        <v>0</v>
      </c>
      <c r="R676" s="222">
        <v>0</v>
      </c>
      <c r="S676" s="224">
        <v>0</v>
      </c>
      <c r="T676" s="221">
        <v>0</v>
      </c>
      <c r="U676" s="221">
        <v>0</v>
      </c>
      <c r="V676" s="226">
        <v>0</v>
      </c>
      <c r="W676" s="224">
        <v>0</v>
      </c>
      <c r="X676" s="227">
        <v>772271.4</v>
      </c>
      <c r="Y676" s="220"/>
    </row>
    <row r="677" spans="2:25" ht="81" hidden="1">
      <c r="B677" s="219" t="s">
        <v>1973</v>
      </c>
      <c r="C677" s="220" t="s">
        <v>1913</v>
      </c>
      <c r="D677" s="220" t="s">
        <v>1629</v>
      </c>
      <c r="E677" s="220" t="s">
        <v>715</v>
      </c>
      <c r="F677" s="220" t="s">
        <v>1635</v>
      </c>
      <c r="G677" s="220" t="s">
        <v>162</v>
      </c>
      <c r="H677" s="220"/>
      <c r="I677" s="220" t="s">
        <v>1632</v>
      </c>
      <c r="J677" s="220" t="s">
        <v>1633</v>
      </c>
      <c r="K677" s="221">
        <v>937.3</v>
      </c>
      <c r="L677" s="221">
        <v>0</v>
      </c>
      <c r="M677" s="221">
        <v>11.45</v>
      </c>
      <c r="N677" s="222">
        <v>32289.09</v>
      </c>
      <c r="O677" s="223">
        <v>24555.68</v>
      </c>
      <c r="P677" s="221">
        <v>7733.41</v>
      </c>
      <c r="Q677" s="222">
        <v>0</v>
      </c>
      <c r="R677" s="222">
        <v>0</v>
      </c>
      <c r="S677" s="224">
        <v>0</v>
      </c>
      <c r="T677" s="221">
        <v>0</v>
      </c>
      <c r="U677" s="221">
        <v>0</v>
      </c>
      <c r="V677" s="226">
        <v>0</v>
      </c>
      <c r="W677" s="224">
        <v>0</v>
      </c>
      <c r="X677" s="227">
        <v>919920.76000000013</v>
      </c>
      <c r="Y677" s="220"/>
    </row>
    <row r="678" spans="2:25" ht="81" hidden="1">
      <c r="B678" s="219" t="s">
        <v>1973</v>
      </c>
      <c r="C678" s="220" t="s">
        <v>1916</v>
      </c>
      <c r="D678" s="220" t="s">
        <v>1629</v>
      </c>
      <c r="E678" s="220" t="s">
        <v>715</v>
      </c>
      <c r="F678" s="220" t="s">
        <v>1635</v>
      </c>
      <c r="G678" s="220" t="s">
        <v>135</v>
      </c>
      <c r="H678" s="220"/>
      <c r="I678" s="220" t="s">
        <v>1632</v>
      </c>
      <c r="J678" s="220" t="s">
        <v>1633</v>
      </c>
      <c r="K678" s="221">
        <v>713.5</v>
      </c>
      <c r="L678" s="221">
        <v>0</v>
      </c>
      <c r="M678" s="221">
        <v>11.45</v>
      </c>
      <c r="N678" s="222">
        <v>24508.83</v>
      </c>
      <c r="O678" s="223">
        <v>16344.54</v>
      </c>
      <c r="P678" s="221">
        <v>8164.2900000000009</v>
      </c>
      <c r="Q678" s="222">
        <v>0</v>
      </c>
      <c r="R678" s="222">
        <v>0</v>
      </c>
      <c r="S678" s="224">
        <v>0</v>
      </c>
      <c r="T678" s="221">
        <v>0</v>
      </c>
      <c r="U678" s="221">
        <v>0</v>
      </c>
      <c r="V678" s="226">
        <v>0</v>
      </c>
      <c r="W678" s="224">
        <v>0</v>
      </c>
      <c r="X678" s="227">
        <v>710280.04</v>
      </c>
      <c r="Y678" s="220"/>
    </row>
    <row r="679" spans="2:25" ht="40.5" hidden="1">
      <c r="B679" s="219" t="s">
        <v>1973</v>
      </c>
      <c r="C679" s="220" t="s">
        <v>1636</v>
      </c>
      <c r="D679" s="220" t="s">
        <v>33</v>
      </c>
      <c r="E679" s="220" t="s">
        <v>613</v>
      </c>
      <c r="F679" s="220" t="s">
        <v>614</v>
      </c>
      <c r="G679" s="220" t="s">
        <v>745</v>
      </c>
      <c r="H679" s="220"/>
      <c r="I679" s="220" t="s">
        <v>1829</v>
      </c>
      <c r="J679" s="220" t="s">
        <v>1637</v>
      </c>
      <c r="K679" s="221">
        <v>5951.1</v>
      </c>
      <c r="L679" s="221">
        <v>586.1</v>
      </c>
      <c r="M679" s="221">
        <v>10.039999999999999</v>
      </c>
      <c r="N679" s="222">
        <v>241661.77</v>
      </c>
      <c r="O679" s="223">
        <v>210597.81</v>
      </c>
      <c r="P679" s="221">
        <v>29755.499999999996</v>
      </c>
      <c r="Q679" s="222">
        <v>494.6</v>
      </c>
      <c r="R679" s="222">
        <v>1803.06</v>
      </c>
      <c r="S679" s="224">
        <v>0</v>
      </c>
      <c r="T679" s="221">
        <v>0</v>
      </c>
      <c r="U679" s="221">
        <v>0</v>
      </c>
      <c r="V679" s="226">
        <v>0</v>
      </c>
      <c r="W679" s="224">
        <v>0</v>
      </c>
      <c r="X679" s="227">
        <v>943615.21</v>
      </c>
      <c r="Y679" s="220"/>
    </row>
    <row r="680" spans="2:25" ht="60.75" hidden="1">
      <c r="B680" s="219" t="s">
        <v>1973</v>
      </c>
      <c r="C680" s="220" t="s">
        <v>1638</v>
      </c>
      <c r="D680" s="220" t="s">
        <v>827</v>
      </c>
      <c r="E680" s="220" t="s">
        <v>1639</v>
      </c>
      <c r="F680" s="220" t="s">
        <v>1640</v>
      </c>
      <c r="G680" s="220" t="s">
        <v>188</v>
      </c>
      <c r="H680" s="220"/>
      <c r="I680" s="220" t="s">
        <v>1641</v>
      </c>
      <c r="J680" s="220">
        <v>2458013333</v>
      </c>
      <c r="K680" s="221">
        <v>4782.3</v>
      </c>
      <c r="L680" s="221">
        <v>87.8</v>
      </c>
      <c r="M680" s="221">
        <v>9.66</v>
      </c>
      <c r="N680" s="222">
        <v>141135.63</v>
      </c>
      <c r="O680" s="223">
        <v>-4748.82</v>
      </c>
      <c r="P680" s="221">
        <v>141619.67000000001</v>
      </c>
      <c r="Q680" s="222">
        <v>484.04</v>
      </c>
      <c r="R680" s="222">
        <v>4748.82</v>
      </c>
      <c r="S680" s="224">
        <v>5495.15</v>
      </c>
      <c r="T680" s="221">
        <v>0</v>
      </c>
      <c r="U680" s="221">
        <v>0</v>
      </c>
      <c r="V680" s="226">
        <v>0</v>
      </c>
      <c r="W680" s="224">
        <v>0</v>
      </c>
      <c r="X680" s="227">
        <v>4393802.08</v>
      </c>
      <c r="Y680" s="220"/>
    </row>
    <row r="681" spans="2:25" ht="60.75" hidden="1">
      <c r="B681" s="219" t="s">
        <v>1973</v>
      </c>
      <c r="C681" s="220" t="s">
        <v>1643</v>
      </c>
      <c r="D681" s="220" t="s">
        <v>827</v>
      </c>
      <c r="E681" s="220" t="s">
        <v>1639</v>
      </c>
      <c r="F681" s="220" t="s">
        <v>1640</v>
      </c>
      <c r="G681" s="220" t="s">
        <v>728</v>
      </c>
      <c r="H681" s="220"/>
      <c r="I681" s="220" t="s">
        <v>830</v>
      </c>
      <c r="J681" s="220">
        <v>2458013333</v>
      </c>
      <c r="K681" s="243">
        <v>4375.8999999999996</v>
      </c>
      <c r="L681" s="243">
        <v>70.099999999999994</v>
      </c>
      <c r="M681" s="243">
        <v>9.66</v>
      </c>
      <c r="N681" s="239">
        <v>128845.29</v>
      </c>
      <c r="O681" s="223">
        <v>-3541.55</v>
      </c>
      <c r="P681" s="221">
        <v>129560.51</v>
      </c>
      <c r="Q681" s="222">
        <v>715.22</v>
      </c>
      <c r="R681" s="222">
        <v>3541.55</v>
      </c>
      <c r="S681" s="252" t="s">
        <v>2003</v>
      </c>
      <c r="T681" s="221">
        <v>0</v>
      </c>
      <c r="U681" s="221">
        <v>0</v>
      </c>
      <c r="V681" s="226">
        <v>0</v>
      </c>
      <c r="W681" s="224">
        <v>0</v>
      </c>
      <c r="X681" s="227">
        <v>3996761.6599999997</v>
      </c>
      <c r="Y681" s="220"/>
    </row>
    <row r="682" spans="2:25" ht="60.75" hidden="1">
      <c r="B682" s="219" t="s">
        <v>1973</v>
      </c>
      <c r="C682" s="220" t="s">
        <v>1644</v>
      </c>
      <c r="D682" s="220" t="s">
        <v>827</v>
      </c>
      <c r="E682" s="220" t="s">
        <v>1639</v>
      </c>
      <c r="F682" s="220" t="s">
        <v>1640</v>
      </c>
      <c r="G682" s="220" t="s">
        <v>339</v>
      </c>
      <c r="H682" s="220"/>
      <c r="I682" s="220" t="s">
        <v>830</v>
      </c>
      <c r="J682" s="220">
        <v>2458013333</v>
      </c>
      <c r="K682" s="221">
        <v>4421.1000000000004</v>
      </c>
      <c r="L682" s="221">
        <v>0</v>
      </c>
      <c r="M682" s="221">
        <v>9.66</v>
      </c>
      <c r="N682" s="222">
        <v>128064.26</v>
      </c>
      <c r="O682" s="223">
        <v>-3611.16</v>
      </c>
      <c r="P682" s="221">
        <v>136963.56</v>
      </c>
      <c r="Q682" s="222">
        <v>8899.2999999999993</v>
      </c>
      <c r="R682" s="222">
        <v>3611.16</v>
      </c>
      <c r="S682" s="224">
        <v>4957.3599999999997</v>
      </c>
      <c r="T682" s="221">
        <v>0</v>
      </c>
      <c r="U682" s="221">
        <v>0</v>
      </c>
      <c r="V682" s="226">
        <v>0</v>
      </c>
      <c r="W682" s="224">
        <v>0</v>
      </c>
      <c r="X682" s="227">
        <v>3963886.8299999996</v>
      </c>
      <c r="Y682" s="220"/>
    </row>
    <row r="683" spans="2:25" ht="60.75" hidden="1">
      <c r="B683" s="219" t="s">
        <v>1973</v>
      </c>
      <c r="C683" s="220" t="s">
        <v>1645</v>
      </c>
      <c r="D683" s="220" t="s">
        <v>827</v>
      </c>
      <c r="E683" s="220" t="s">
        <v>1183</v>
      </c>
      <c r="F683" s="220" t="s">
        <v>1179</v>
      </c>
      <c r="G683" s="220" t="s">
        <v>339</v>
      </c>
      <c r="H683" s="220"/>
      <c r="I683" s="220" t="s">
        <v>830</v>
      </c>
      <c r="J683" s="220">
        <v>2458013333</v>
      </c>
      <c r="K683" s="221">
        <v>7617.07</v>
      </c>
      <c r="L683" s="221">
        <v>1769.6</v>
      </c>
      <c r="M683" s="221">
        <v>10.039999999999999</v>
      </c>
      <c r="N683" s="222">
        <v>283013.18</v>
      </c>
      <c r="O683" s="223">
        <v>-633.37</v>
      </c>
      <c r="P683" s="221">
        <v>285111.90999999997</v>
      </c>
      <c r="Q683" s="222">
        <v>2098.73</v>
      </c>
      <c r="R683" s="222">
        <v>633.37</v>
      </c>
      <c r="S683" s="224">
        <v>9030.31</v>
      </c>
      <c r="T683" s="221">
        <v>0</v>
      </c>
      <c r="U683" s="221">
        <v>0</v>
      </c>
      <c r="V683" s="226">
        <v>0</v>
      </c>
      <c r="W683" s="224">
        <v>0</v>
      </c>
      <c r="X683" s="227">
        <v>7228592.8899999997</v>
      </c>
      <c r="Y683" s="220"/>
    </row>
    <row r="684" spans="2:25" ht="60.75" hidden="1">
      <c r="B684" s="219" t="s">
        <v>1973</v>
      </c>
      <c r="C684" s="220" t="s">
        <v>1646</v>
      </c>
      <c r="D684" s="220" t="s">
        <v>827</v>
      </c>
      <c r="E684" s="220" t="s">
        <v>1183</v>
      </c>
      <c r="F684" s="220" t="s">
        <v>1179</v>
      </c>
      <c r="G684" s="220" t="s">
        <v>1052</v>
      </c>
      <c r="H684" s="220"/>
      <c r="I684" s="220" t="s">
        <v>830</v>
      </c>
      <c r="J684" s="220">
        <v>2458013333</v>
      </c>
      <c r="K684" s="221">
        <v>4056.2</v>
      </c>
      <c r="L684" s="221">
        <v>38.6</v>
      </c>
      <c r="M684" s="221">
        <v>9.66</v>
      </c>
      <c r="N684" s="222">
        <v>118542</v>
      </c>
      <c r="O684" s="223">
        <v>1917.0100000000002</v>
      </c>
      <c r="P684" s="221">
        <v>117384.75</v>
      </c>
      <c r="Q684" s="222">
        <v>1349.67</v>
      </c>
      <c r="R684" s="222">
        <v>589.91</v>
      </c>
      <c r="S684" s="224">
        <v>4598.0200000000004</v>
      </c>
      <c r="T684" s="221">
        <v>0</v>
      </c>
      <c r="U684" s="221">
        <v>0</v>
      </c>
      <c r="V684" s="226">
        <v>0</v>
      </c>
      <c r="W684" s="224">
        <v>1166.92</v>
      </c>
      <c r="X684" s="227">
        <v>3677576.5700000003</v>
      </c>
      <c r="Y684" s="220"/>
    </row>
    <row r="685" spans="2:25" ht="60.75" hidden="1">
      <c r="B685" s="219" t="s">
        <v>1973</v>
      </c>
      <c r="C685" s="220" t="s">
        <v>1647</v>
      </c>
      <c r="D685" s="220" t="s">
        <v>827</v>
      </c>
      <c r="E685" s="220" t="s">
        <v>1183</v>
      </c>
      <c r="F685" s="220" t="s">
        <v>1179</v>
      </c>
      <c r="G685" s="220" t="s">
        <v>324</v>
      </c>
      <c r="H685" s="220"/>
      <c r="I685" s="220" t="s">
        <v>830</v>
      </c>
      <c r="J685" s="220">
        <v>2458013333</v>
      </c>
      <c r="K685" s="221">
        <v>2177.9</v>
      </c>
      <c r="L685" s="221">
        <v>0</v>
      </c>
      <c r="M685" s="221">
        <v>10.039999999999999</v>
      </c>
      <c r="N685" s="222">
        <v>70874.84</v>
      </c>
      <c r="O685" s="223">
        <v>-36.11</v>
      </c>
      <c r="P685" s="221">
        <v>70894.86</v>
      </c>
      <c r="Q685" s="222">
        <v>20.02</v>
      </c>
      <c r="R685" s="222">
        <v>36.11</v>
      </c>
      <c r="S685" s="224">
        <v>2451.36</v>
      </c>
      <c r="T685" s="221">
        <v>0</v>
      </c>
      <c r="U685" s="221">
        <v>0</v>
      </c>
      <c r="V685" s="226">
        <v>0</v>
      </c>
      <c r="W685" s="224">
        <v>0</v>
      </c>
      <c r="X685" s="227">
        <v>1961086.35</v>
      </c>
      <c r="Y685" s="220"/>
    </row>
    <row r="686" spans="2:25" ht="60.75" hidden="1">
      <c r="B686" s="219" t="s">
        <v>1973</v>
      </c>
      <c r="C686" s="220" t="s">
        <v>1648</v>
      </c>
      <c r="D686" s="220" t="s">
        <v>827</v>
      </c>
      <c r="E686" s="220" t="s">
        <v>1183</v>
      </c>
      <c r="F686" s="220" t="s">
        <v>1179</v>
      </c>
      <c r="G686" s="220" t="s">
        <v>1148</v>
      </c>
      <c r="H686" s="220"/>
      <c r="I686" s="220" t="s">
        <v>830</v>
      </c>
      <c r="J686" s="220">
        <v>2458013333</v>
      </c>
      <c r="K686" s="221">
        <v>4877.8</v>
      </c>
      <c r="L686" s="221">
        <v>0</v>
      </c>
      <c r="M686" s="221">
        <v>9.66</v>
      </c>
      <c r="N686" s="222">
        <v>141345.93</v>
      </c>
      <c r="O686" s="223">
        <v>-1096.6500000000001</v>
      </c>
      <c r="P686" s="221">
        <v>141655.65</v>
      </c>
      <c r="Q686" s="222">
        <v>309.72000000000003</v>
      </c>
      <c r="R686" s="222">
        <v>1096.6500000000001</v>
      </c>
      <c r="S686" s="224">
        <v>5508.71</v>
      </c>
      <c r="T686" s="221">
        <v>0</v>
      </c>
      <c r="U686" s="221">
        <v>0</v>
      </c>
      <c r="V686" s="226">
        <v>0</v>
      </c>
      <c r="W686" s="224">
        <v>0</v>
      </c>
      <c r="X686" s="227">
        <v>4405006.83</v>
      </c>
      <c r="Y686" s="220"/>
    </row>
    <row r="687" spans="2:25" ht="60.75" hidden="1">
      <c r="B687" s="219" t="s">
        <v>1973</v>
      </c>
      <c r="C687" s="220" t="s">
        <v>1649</v>
      </c>
      <c r="D687" s="220" t="s">
        <v>827</v>
      </c>
      <c r="E687" s="220" t="s">
        <v>1183</v>
      </c>
      <c r="F687" s="220" t="s">
        <v>1179</v>
      </c>
      <c r="G687" s="220" t="s">
        <v>367</v>
      </c>
      <c r="H687" s="220"/>
      <c r="I687" s="220" t="s">
        <v>830</v>
      </c>
      <c r="J687" s="220">
        <v>2458013333</v>
      </c>
      <c r="K687" s="221">
        <v>4474.7</v>
      </c>
      <c r="L687" s="221">
        <v>0</v>
      </c>
      <c r="M687" s="221">
        <v>9.66</v>
      </c>
      <c r="N687" s="222">
        <v>129820.07</v>
      </c>
      <c r="O687" s="223">
        <v>-11402.83</v>
      </c>
      <c r="P687" s="221">
        <v>133356.1</v>
      </c>
      <c r="Q687" s="222">
        <v>3536.03</v>
      </c>
      <c r="R687" s="222">
        <v>11402.83</v>
      </c>
      <c r="S687" s="224">
        <v>5008.9399999999996</v>
      </c>
      <c r="T687" s="221">
        <v>0</v>
      </c>
      <c r="U687" s="221">
        <v>0</v>
      </c>
      <c r="V687" s="226">
        <v>0</v>
      </c>
      <c r="W687" s="224">
        <v>0</v>
      </c>
      <c r="X687" s="227">
        <v>4005499.25</v>
      </c>
      <c r="Y687" s="220"/>
    </row>
    <row r="688" spans="2:25" ht="40.5" hidden="1">
      <c r="B688" s="219" t="s">
        <v>1973</v>
      </c>
      <c r="C688" s="220" t="s">
        <v>1650</v>
      </c>
      <c r="D688" s="220" t="s">
        <v>33</v>
      </c>
      <c r="E688" s="220" t="s">
        <v>333</v>
      </c>
      <c r="F688" s="220" t="s">
        <v>334</v>
      </c>
      <c r="G688" s="220" t="s">
        <v>728</v>
      </c>
      <c r="H688" s="220"/>
      <c r="I688" s="220" t="s">
        <v>1651</v>
      </c>
      <c r="J688" s="220" t="s">
        <v>1652</v>
      </c>
      <c r="K688" s="221">
        <v>6642.9</v>
      </c>
      <c r="L688" s="221">
        <v>1048.4000000000001</v>
      </c>
      <c r="M688" s="221">
        <v>10.039999999999999</v>
      </c>
      <c r="N688" s="222">
        <v>206864.1</v>
      </c>
      <c r="O688" s="223">
        <v>203633.07</v>
      </c>
      <c r="P688" s="221">
        <v>3231.0299999999988</v>
      </c>
      <c r="Q688" s="222">
        <v>0</v>
      </c>
      <c r="R688" s="222">
        <v>0</v>
      </c>
      <c r="S688" s="224">
        <v>2592.66</v>
      </c>
      <c r="T688" s="221">
        <v>0</v>
      </c>
      <c r="U688" s="221">
        <v>0</v>
      </c>
      <c r="V688" s="226">
        <v>0</v>
      </c>
      <c r="W688" s="224">
        <v>0</v>
      </c>
      <c r="X688" s="227">
        <v>2224433.5900000008</v>
      </c>
      <c r="Y688" s="220"/>
    </row>
    <row r="689" spans="2:25" ht="60.75" hidden="1">
      <c r="B689" s="219" t="s">
        <v>1973</v>
      </c>
      <c r="C689" s="220" t="s">
        <v>1653</v>
      </c>
      <c r="D689" s="220" t="s">
        <v>33</v>
      </c>
      <c r="E689" s="220" t="s">
        <v>642</v>
      </c>
      <c r="F689" s="220" t="s">
        <v>643</v>
      </c>
      <c r="G689" s="220" t="s">
        <v>128</v>
      </c>
      <c r="H689" s="220"/>
      <c r="I689" s="220" t="s">
        <v>1529</v>
      </c>
      <c r="J689" s="220" t="s">
        <v>1530</v>
      </c>
      <c r="K689" s="221">
        <v>5963.5</v>
      </c>
      <c r="L689" s="221">
        <v>0</v>
      </c>
      <c r="M689" s="221" t="s">
        <v>96</v>
      </c>
      <c r="N689" s="222">
        <v>0</v>
      </c>
      <c r="O689" s="223">
        <v>0</v>
      </c>
      <c r="P689" s="221">
        <v>0</v>
      </c>
      <c r="Q689" s="222">
        <v>0</v>
      </c>
      <c r="R689" s="222">
        <v>0</v>
      </c>
      <c r="S689" s="224">
        <v>0</v>
      </c>
      <c r="T689" s="221">
        <v>0</v>
      </c>
      <c r="U689" s="221">
        <v>0</v>
      </c>
      <c r="V689" s="226">
        <v>0</v>
      </c>
      <c r="W689" s="224">
        <v>0</v>
      </c>
      <c r="X689" s="227">
        <v>0</v>
      </c>
      <c r="Y689" s="220" t="s">
        <v>1830</v>
      </c>
    </row>
    <row r="690" spans="2:25" ht="60.75" hidden="1">
      <c r="B690" s="219" t="s">
        <v>1973</v>
      </c>
      <c r="C690" s="220" t="s">
        <v>1919</v>
      </c>
      <c r="D690" s="220" t="s">
        <v>33</v>
      </c>
      <c r="E690" s="220" t="s">
        <v>171</v>
      </c>
      <c r="F690" s="220" t="s">
        <v>172</v>
      </c>
      <c r="G690" s="220" t="s">
        <v>1964</v>
      </c>
      <c r="H690" s="220"/>
      <c r="I690" s="220" t="s">
        <v>2004</v>
      </c>
      <c r="J690" s="220">
        <v>2461050906</v>
      </c>
      <c r="K690" s="221">
        <v>6483.8</v>
      </c>
      <c r="L690" s="221">
        <v>1168.5999999999999</v>
      </c>
      <c r="M690" s="221" t="s">
        <v>96</v>
      </c>
      <c r="N690" s="222" t="s">
        <v>1664</v>
      </c>
      <c r="O690" s="223">
        <v>0</v>
      </c>
      <c r="P690" s="221">
        <v>0</v>
      </c>
      <c r="Q690" s="222">
        <v>0</v>
      </c>
      <c r="R690" s="222">
        <v>0</v>
      </c>
      <c r="S690" s="224">
        <v>0</v>
      </c>
      <c r="T690" s="221">
        <v>0</v>
      </c>
      <c r="U690" s="221">
        <v>0</v>
      </c>
      <c r="V690" s="226">
        <v>0</v>
      </c>
      <c r="W690" s="224">
        <v>0</v>
      </c>
      <c r="X690" s="227">
        <v>1649769.66</v>
      </c>
      <c r="Y690" s="220" t="s">
        <v>2005</v>
      </c>
    </row>
    <row r="691" spans="2:25" ht="60.75" hidden="1">
      <c r="B691" s="219" t="s">
        <v>1973</v>
      </c>
      <c r="C691" s="220" t="s">
        <v>1922</v>
      </c>
      <c r="D691" s="220" t="s">
        <v>33</v>
      </c>
      <c r="E691" s="220" t="s">
        <v>736</v>
      </c>
      <c r="F691" s="220" t="s">
        <v>737</v>
      </c>
      <c r="G691" s="220" t="s">
        <v>1541</v>
      </c>
      <c r="H691" s="220"/>
      <c r="I691" s="220" t="s">
        <v>2004</v>
      </c>
      <c r="J691" s="220">
        <v>2461050906</v>
      </c>
      <c r="K691" s="221">
        <v>1502.4</v>
      </c>
      <c r="L691" s="221">
        <v>534.20000000000005</v>
      </c>
      <c r="M691" s="221" t="s">
        <v>96</v>
      </c>
      <c r="N691" s="222">
        <v>0</v>
      </c>
      <c r="O691" s="223">
        <v>0</v>
      </c>
      <c r="P691" s="221">
        <v>0</v>
      </c>
      <c r="Q691" s="222">
        <v>0</v>
      </c>
      <c r="R691" s="222">
        <v>0</v>
      </c>
      <c r="S691" s="224">
        <v>0</v>
      </c>
      <c r="T691" s="221">
        <v>0</v>
      </c>
      <c r="U691" s="221">
        <v>0</v>
      </c>
      <c r="V691" s="226">
        <v>0</v>
      </c>
      <c r="W691" s="224">
        <v>0</v>
      </c>
      <c r="X691" s="227">
        <v>379723.65</v>
      </c>
      <c r="Y691" s="220"/>
    </row>
    <row r="692" spans="2:25" s="253" customFormat="1" ht="81" hidden="1">
      <c r="B692" s="254" t="s">
        <v>1973</v>
      </c>
      <c r="C692" s="220" t="s">
        <v>2006</v>
      </c>
      <c r="D692" s="255" t="s">
        <v>33</v>
      </c>
      <c r="E692" s="255" t="s">
        <v>1656</v>
      </c>
      <c r="F692" s="255" t="s">
        <v>1657</v>
      </c>
      <c r="G692" s="255" t="s">
        <v>824</v>
      </c>
      <c r="H692" s="255"/>
      <c r="I692" s="255" t="s">
        <v>1658</v>
      </c>
      <c r="J692" s="255">
        <v>2466186019</v>
      </c>
      <c r="K692" s="225">
        <v>575.70000000000005</v>
      </c>
      <c r="L692" s="225">
        <v>57.5</v>
      </c>
      <c r="M692" s="225" t="s">
        <v>96</v>
      </c>
      <c r="N692" s="213" t="s">
        <v>1664</v>
      </c>
      <c r="O692" s="225">
        <v>0</v>
      </c>
      <c r="P692" s="221">
        <v>0</v>
      </c>
      <c r="Q692" s="237">
        <v>0</v>
      </c>
      <c r="R692" s="237">
        <v>0</v>
      </c>
      <c r="S692" s="256">
        <v>0</v>
      </c>
      <c r="T692" s="225">
        <v>0</v>
      </c>
      <c r="U692" s="225">
        <v>0</v>
      </c>
      <c r="V692" s="257">
        <v>0</v>
      </c>
      <c r="W692" s="256">
        <v>0</v>
      </c>
      <c r="X692" s="258">
        <v>148961.99</v>
      </c>
      <c r="Y692" s="220" t="s">
        <v>1831</v>
      </c>
    </row>
    <row r="693" spans="2:25" ht="81" hidden="1">
      <c r="B693" s="219" t="s">
        <v>1973</v>
      </c>
      <c r="C693" s="220" t="s">
        <v>1659</v>
      </c>
      <c r="D693" s="220" t="s">
        <v>33</v>
      </c>
      <c r="E693" s="220" t="s">
        <v>1660</v>
      </c>
      <c r="F693" s="220" t="s">
        <v>1661</v>
      </c>
      <c r="G693" s="220" t="s">
        <v>1662</v>
      </c>
      <c r="H693" s="220"/>
      <c r="I693" s="220" t="s">
        <v>1663</v>
      </c>
      <c r="J693" s="220">
        <v>2464130726</v>
      </c>
      <c r="K693" s="221">
        <v>411.5</v>
      </c>
      <c r="L693" s="221">
        <v>0</v>
      </c>
      <c r="M693" s="221" t="s">
        <v>1664</v>
      </c>
      <c r="N693" s="222" t="s">
        <v>2007</v>
      </c>
      <c r="O693" s="223">
        <v>0</v>
      </c>
      <c r="P693" s="221">
        <v>0</v>
      </c>
      <c r="Q693" s="222">
        <v>0</v>
      </c>
      <c r="R693" s="222">
        <v>0</v>
      </c>
      <c r="S693" s="224">
        <v>0</v>
      </c>
      <c r="T693" s="221">
        <v>0</v>
      </c>
      <c r="U693" s="221">
        <v>0</v>
      </c>
      <c r="V693" s="226">
        <v>0</v>
      </c>
      <c r="W693" s="224">
        <v>0</v>
      </c>
      <c r="X693" s="227">
        <v>73881.81</v>
      </c>
      <c r="Y693" s="220"/>
    </row>
    <row r="694" spans="2:25" ht="60.75">
      <c r="B694" s="219" t="s">
        <v>1973</v>
      </c>
      <c r="C694" s="220" t="s">
        <v>1665</v>
      </c>
      <c r="D694" s="220" t="s">
        <v>1666</v>
      </c>
      <c r="E694" s="220" t="s">
        <v>160</v>
      </c>
      <c r="F694" s="220" t="s">
        <v>1667</v>
      </c>
      <c r="G694" s="220" t="s">
        <v>1668</v>
      </c>
      <c r="H694" s="220"/>
      <c r="I694" s="220" t="s">
        <v>1669</v>
      </c>
      <c r="J694" s="220">
        <v>2450035208</v>
      </c>
      <c r="K694" s="221">
        <v>2121.1</v>
      </c>
      <c r="L694" s="221">
        <v>628</v>
      </c>
      <c r="M694" s="221" t="s">
        <v>96</v>
      </c>
      <c r="N694" s="222">
        <v>0</v>
      </c>
      <c r="O694" s="223">
        <v>0</v>
      </c>
      <c r="P694" s="221">
        <v>0</v>
      </c>
      <c r="Q694" s="222">
        <v>0</v>
      </c>
      <c r="R694" s="222">
        <v>0</v>
      </c>
      <c r="S694" s="224">
        <v>0</v>
      </c>
      <c r="T694" s="221">
        <v>0</v>
      </c>
      <c r="U694" s="221">
        <v>0</v>
      </c>
      <c r="V694" s="226">
        <v>0</v>
      </c>
      <c r="W694" s="224">
        <v>0</v>
      </c>
      <c r="X694" s="227">
        <v>674060.59</v>
      </c>
      <c r="Y694" s="220" t="s">
        <v>2008</v>
      </c>
    </row>
    <row r="695" spans="2:25" ht="40.5" hidden="1">
      <c r="B695" s="219" t="s">
        <v>1973</v>
      </c>
      <c r="C695" s="220" t="s">
        <v>1671</v>
      </c>
      <c r="D695" s="220" t="s">
        <v>33</v>
      </c>
      <c r="E695" s="220" t="s">
        <v>639</v>
      </c>
      <c r="F695" s="220" t="s">
        <v>640</v>
      </c>
      <c r="G695" s="220" t="s">
        <v>708</v>
      </c>
      <c r="H695" s="220"/>
      <c r="I695" s="220" t="s">
        <v>1672</v>
      </c>
      <c r="J695" s="220">
        <v>2465320014</v>
      </c>
      <c r="K695" s="221">
        <v>3813.1</v>
      </c>
      <c r="L695" s="221">
        <v>1099.2</v>
      </c>
      <c r="M695" s="221">
        <v>9.66</v>
      </c>
      <c r="N695" s="222">
        <v>142358.45000000001</v>
      </c>
      <c r="O695" s="223">
        <v>132876.29</v>
      </c>
      <c r="P695" s="221">
        <v>9482.1600000000035</v>
      </c>
      <c r="Q695" s="222">
        <v>0</v>
      </c>
      <c r="R695" s="222">
        <v>0</v>
      </c>
      <c r="S695" s="224">
        <v>0</v>
      </c>
      <c r="T695" s="221">
        <v>0</v>
      </c>
      <c r="U695" s="221">
        <v>0</v>
      </c>
      <c r="V695" s="226">
        <v>0</v>
      </c>
      <c r="W695" s="224">
        <v>0</v>
      </c>
      <c r="X695" s="227">
        <v>132876.29</v>
      </c>
      <c r="Y695" s="220"/>
    </row>
    <row r="696" spans="2:25" ht="81">
      <c r="B696" s="219" t="s">
        <v>1973</v>
      </c>
      <c r="C696" s="220" t="s">
        <v>1673</v>
      </c>
      <c r="D696" s="220" t="s">
        <v>1463</v>
      </c>
      <c r="E696" s="220" t="s">
        <v>160</v>
      </c>
      <c r="F696" s="220" t="s">
        <v>1667</v>
      </c>
      <c r="G696" s="220" t="s">
        <v>1674</v>
      </c>
      <c r="H696" s="220"/>
      <c r="I696" s="220" t="s">
        <v>1669</v>
      </c>
      <c r="J696" s="220">
        <v>2450035208</v>
      </c>
      <c r="K696" s="221">
        <v>851</v>
      </c>
      <c r="L696" s="221">
        <v>171.6</v>
      </c>
      <c r="M696" s="221" t="s">
        <v>96</v>
      </c>
      <c r="N696" s="222">
        <v>0</v>
      </c>
      <c r="O696" s="223">
        <v>0</v>
      </c>
      <c r="P696" s="221">
        <v>0</v>
      </c>
      <c r="Q696" s="222">
        <v>0</v>
      </c>
      <c r="R696" s="222">
        <v>0</v>
      </c>
      <c r="S696" s="224">
        <v>0</v>
      </c>
      <c r="T696" s="221">
        <v>357660.87</v>
      </c>
      <c r="U696" s="221">
        <v>0</v>
      </c>
      <c r="V696" s="226">
        <v>0</v>
      </c>
      <c r="W696" s="224">
        <v>0</v>
      </c>
      <c r="X696" s="227">
        <v>357660.87</v>
      </c>
      <c r="Y696" s="220" t="s">
        <v>2009</v>
      </c>
    </row>
    <row r="697" spans="2:25" ht="40.5" hidden="1">
      <c r="B697" s="219" t="s">
        <v>1973</v>
      </c>
      <c r="C697" s="220" t="s">
        <v>1676</v>
      </c>
      <c r="D697" s="220" t="s">
        <v>33</v>
      </c>
      <c r="E697" s="259" t="s">
        <v>563</v>
      </c>
      <c r="F697" s="259" t="s">
        <v>564</v>
      </c>
      <c r="G697" s="259" t="s">
        <v>644</v>
      </c>
      <c r="H697" s="220" t="s">
        <v>1724</v>
      </c>
      <c r="I697" s="220" t="s">
        <v>238</v>
      </c>
      <c r="J697" s="220" t="s">
        <v>239</v>
      </c>
      <c r="K697" s="221">
        <v>3593.46</v>
      </c>
      <c r="L697" s="221">
        <v>0</v>
      </c>
      <c r="M697" s="221">
        <v>9.66</v>
      </c>
      <c r="N697" s="222">
        <v>104138.58</v>
      </c>
      <c r="O697" s="223">
        <v>68565.11</v>
      </c>
      <c r="P697" s="221">
        <v>34386.560000000005</v>
      </c>
      <c r="Q697" s="222">
        <v>296.57</v>
      </c>
      <c r="R697" s="222">
        <v>1483.48</v>
      </c>
      <c r="S697" s="224">
        <v>0</v>
      </c>
      <c r="T697" s="221">
        <v>2981603.99</v>
      </c>
      <c r="U697" s="221">
        <v>403368.1</v>
      </c>
      <c r="V697" s="226">
        <v>2270425.87</v>
      </c>
      <c r="W697" s="224">
        <v>0</v>
      </c>
      <c r="X697" s="227">
        <v>1184594.81</v>
      </c>
      <c r="Y697" s="220"/>
    </row>
    <row r="698" spans="2:25" ht="40.5" hidden="1">
      <c r="B698" s="219" t="s">
        <v>1973</v>
      </c>
      <c r="C698" s="220" t="s">
        <v>1677</v>
      </c>
      <c r="D698" s="220" t="s">
        <v>83</v>
      </c>
      <c r="E698" s="260" t="s">
        <v>482</v>
      </c>
      <c r="F698" s="260"/>
      <c r="G698" s="261" t="s">
        <v>270</v>
      </c>
      <c r="H698" s="220" t="s">
        <v>1724</v>
      </c>
      <c r="I698" s="220" t="s">
        <v>226</v>
      </c>
      <c r="J698" s="220" t="s">
        <v>227</v>
      </c>
      <c r="K698" s="221">
        <v>1961.3</v>
      </c>
      <c r="L698" s="221">
        <v>0</v>
      </c>
      <c r="M698" s="221">
        <v>9.66</v>
      </c>
      <c r="N698" s="222">
        <v>56838.57</v>
      </c>
      <c r="O698" s="223">
        <v>51089.13</v>
      </c>
      <c r="P698" s="221">
        <v>8163.18</v>
      </c>
      <c r="Q698" s="222">
        <v>2413.7399999999998</v>
      </c>
      <c r="R698" s="222">
        <v>0</v>
      </c>
      <c r="S698" s="224">
        <v>0</v>
      </c>
      <c r="T698" s="221">
        <v>1639015.29</v>
      </c>
      <c r="U698" s="221">
        <v>221234.76</v>
      </c>
      <c r="V698" s="226">
        <v>0</v>
      </c>
      <c r="W698" s="224">
        <v>0</v>
      </c>
      <c r="X698" s="227">
        <v>1911339.18</v>
      </c>
      <c r="Y698" s="220"/>
    </row>
    <row r="699" spans="2:25" ht="60.75" hidden="1">
      <c r="B699" s="219" t="s">
        <v>1973</v>
      </c>
      <c r="C699" s="262" t="s">
        <v>1678</v>
      </c>
      <c r="D699" s="220" t="s">
        <v>33</v>
      </c>
      <c r="E699" s="259" t="s">
        <v>1679</v>
      </c>
      <c r="F699" s="259"/>
      <c r="G699" s="259" t="s">
        <v>105</v>
      </c>
      <c r="H699" s="220" t="s">
        <v>1724</v>
      </c>
      <c r="I699" s="220" t="s">
        <v>572</v>
      </c>
      <c r="J699" s="220" t="s">
        <v>573</v>
      </c>
      <c r="K699" s="221"/>
      <c r="L699" s="221"/>
      <c r="M699" s="221"/>
      <c r="N699" s="222">
        <v>1139458.5</v>
      </c>
      <c r="O699" s="223">
        <v>104898.48</v>
      </c>
      <c r="P699" s="221">
        <v>1292647.6200000001</v>
      </c>
      <c r="Q699" s="222">
        <v>260577.1</v>
      </c>
      <c r="R699" s="222">
        <v>2489.5</v>
      </c>
      <c r="S699" s="224">
        <v>0</v>
      </c>
      <c r="T699" s="221">
        <v>6702351.04</v>
      </c>
      <c r="U699" s="221">
        <v>894668.19</v>
      </c>
      <c r="V699" s="226">
        <v>0</v>
      </c>
      <c r="W699" s="224">
        <v>0</v>
      </c>
      <c r="X699" s="227">
        <v>7704407.2100000009</v>
      </c>
      <c r="Y699" s="220"/>
    </row>
    <row r="700" spans="2:25" ht="40.5" hidden="1">
      <c r="B700" s="219" t="s">
        <v>1973</v>
      </c>
      <c r="C700" s="220" t="s">
        <v>1680</v>
      </c>
      <c r="D700" s="220" t="s">
        <v>33</v>
      </c>
      <c r="E700" s="260" t="s">
        <v>1477</v>
      </c>
      <c r="F700" s="260" t="s">
        <v>1478</v>
      </c>
      <c r="G700" s="261" t="s">
        <v>188</v>
      </c>
      <c r="H700" s="220" t="s">
        <v>1724</v>
      </c>
      <c r="I700" s="220" t="s">
        <v>1491</v>
      </c>
      <c r="J700" s="220" t="s">
        <v>1473</v>
      </c>
      <c r="K700" s="221">
        <v>2820.2</v>
      </c>
      <c r="L700" s="221">
        <v>0</v>
      </c>
      <c r="M700" s="221">
        <v>9.66</v>
      </c>
      <c r="N700" s="222">
        <v>27243.119999999999</v>
      </c>
      <c r="O700" s="223">
        <v>0</v>
      </c>
      <c r="P700" s="221">
        <v>27243.119999999999</v>
      </c>
      <c r="Q700" s="222">
        <v>0</v>
      </c>
      <c r="R700" s="222">
        <v>0</v>
      </c>
      <c r="S700" s="224">
        <v>0</v>
      </c>
      <c r="T700" s="221">
        <v>2531832.16</v>
      </c>
      <c r="U700" s="221">
        <v>337593.71</v>
      </c>
      <c r="V700" s="226">
        <v>0</v>
      </c>
      <c r="W700" s="224">
        <v>0</v>
      </c>
      <c r="X700" s="227">
        <v>2869425.87</v>
      </c>
      <c r="Y700" s="220"/>
    </row>
    <row r="701" spans="2:25" ht="40.5" hidden="1">
      <c r="B701" s="219" t="s">
        <v>1973</v>
      </c>
      <c r="C701" s="220" t="s">
        <v>1681</v>
      </c>
      <c r="D701" s="220" t="s">
        <v>33</v>
      </c>
      <c r="E701" s="259" t="s">
        <v>54</v>
      </c>
      <c r="F701" s="259"/>
      <c r="G701" s="259" t="s">
        <v>1682</v>
      </c>
      <c r="H701" s="220" t="s">
        <v>1724</v>
      </c>
      <c r="I701" s="220" t="s">
        <v>1510</v>
      </c>
      <c r="J701" s="220" t="s">
        <v>1511</v>
      </c>
      <c r="K701" s="221">
        <v>8305.2999999999993</v>
      </c>
      <c r="L701" s="221">
        <v>1434.5</v>
      </c>
      <c r="M701" s="221">
        <v>10.039999999999999</v>
      </c>
      <c r="N701" s="222">
        <v>97787.59</v>
      </c>
      <c r="O701" s="223">
        <v>0</v>
      </c>
      <c r="P701" s="221">
        <v>97787.59</v>
      </c>
      <c r="Q701" s="222">
        <v>0</v>
      </c>
      <c r="R701" s="222">
        <v>0</v>
      </c>
      <c r="S701" s="224">
        <v>0</v>
      </c>
      <c r="T701" s="221">
        <v>9033935.4000000004</v>
      </c>
      <c r="U701" s="221">
        <v>1171074.55</v>
      </c>
      <c r="V701" s="226">
        <v>0</v>
      </c>
      <c r="W701" s="224">
        <v>0</v>
      </c>
      <c r="X701" s="227">
        <v>10205009.950000001</v>
      </c>
      <c r="Y701" s="220"/>
    </row>
    <row r="702" spans="2:25" ht="60.75" hidden="1">
      <c r="B702" s="219" t="s">
        <v>1973</v>
      </c>
      <c r="C702" s="220" t="s">
        <v>1683</v>
      </c>
      <c r="D702" s="220" t="s">
        <v>33</v>
      </c>
      <c r="E702" s="260" t="s">
        <v>1461</v>
      </c>
      <c r="F702" s="260" t="s">
        <v>674</v>
      </c>
      <c r="G702" s="260" t="s">
        <v>360</v>
      </c>
      <c r="H702" s="220" t="s">
        <v>1724</v>
      </c>
      <c r="I702" s="242" t="s">
        <v>349</v>
      </c>
      <c r="J702" s="242" t="s">
        <v>350</v>
      </c>
      <c r="K702" s="221">
        <v>4134.8</v>
      </c>
      <c r="L702" s="221">
        <v>222.4</v>
      </c>
      <c r="M702" s="221">
        <v>9.66</v>
      </c>
      <c r="N702" s="222">
        <v>83272.179999999993</v>
      </c>
      <c r="O702" s="223">
        <v>0</v>
      </c>
      <c r="P702" s="221">
        <v>83272.179999999993</v>
      </c>
      <c r="Q702" s="222">
        <v>0</v>
      </c>
      <c r="R702" s="222">
        <v>0</v>
      </c>
      <c r="S702" s="224">
        <v>0</v>
      </c>
      <c r="T702" s="221">
        <v>3993511.18</v>
      </c>
      <c r="U702" s="221">
        <v>520468.93</v>
      </c>
      <c r="V702" s="226">
        <v>0</v>
      </c>
      <c r="W702" s="224">
        <v>0</v>
      </c>
      <c r="X702" s="227">
        <v>4513980.1100000003</v>
      </c>
      <c r="Y702" s="220"/>
    </row>
    <row r="703" spans="2:25" ht="20.25" hidden="1">
      <c r="B703" s="219"/>
      <c r="C703" s="220"/>
      <c r="D703" s="220"/>
      <c r="E703" s="220"/>
      <c r="F703" s="220"/>
      <c r="G703" s="220"/>
      <c r="H703" s="220"/>
      <c r="I703" s="220"/>
      <c r="J703" s="220" t="s">
        <v>7</v>
      </c>
      <c r="K703" s="221"/>
      <c r="L703" s="221"/>
      <c r="M703" s="221"/>
      <c r="N703" s="263"/>
      <c r="O703" s="223"/>
      <c r="P703" s="221">
        <f>Таблица82344[[#This Row],[Начислено взносов, руб,]]+Таблица82344[[#This Row],[Начислено пени, руб,]]-Таблица82344[[#This Row],[Оплачено взносов, руб,]]-Таблица82344[[#This Row],[Оплачено пени, руб,]]</f>
        <v>0</v>
      </c>
      <c r="Q703" s="263"/>
      <c r="R703" s="263"/>
      <c r="S703" s="252"/>
      <c r="T703" s="221"/>
      <c r="U703" s="221"/>
      <c r="V703" s="226"/>
      <c r="W703" s="252"/>
      <c r="X703" s="223"/>
      <c r="Y703" s="220"/>
    </row>
    <row r="704" spans="2:25" s="264" customFormat="1" ht="23.25">
      <c r="B704" s="265"/>
      <c r="K704" s="266"/>
      <c r="L704" s="266"/>
      <c r="M704" s="266"/>
      <c r="N704" s="267"/>
      <c r="O704" s="268"/>
      <c r="P704" s="266"/>
      <c r="Q704" s="269"/>
      <c r="R704" s="269"/>
      <c r="S704" s="270"/>
      <c r="T704" s="266"/>
      <c r="U704" s="266"/>
      <c r="V704" s="271"/>
      <c r="W704" s="270"/>
      <c r="X704" s="268"/>
      <c r="Y704" s="272"/>
    </row>
    <row r="705" spans="2:29" s="264" customFormat="1" ht="23.25">
      <c r="B705" s="265"/>
      <c r="K705" s="266"/>
      <c r="L705" s="266"/>
      <c r="M705" s="266"/>
      <c r="N705" s="267"/>
      <c r="O705" s="268"/>
      <c r="P705" s="266"/>
      <c r="Q705" s="269"/>
      <c r="R705" s="269"/>
      <c r="S705" s="270"/>
      <c r="T705" s="266"/>
      <c r="U705" s="266"/>
      <c r="V705" s="271"/>
      <c r="W705" s="270"/>
      <c r="X705" s="268"/>
      <c r="Y705" s="272"/>
    </row>
    <row r="706" spans="2:29" s="264" customFormat="1" ht="23.25">
      <c r="B706" s="265"/>
      <c r="K706" s="266">
        <f>SUM(Таблица82344[Площадь жилых помещений, кв,м,])</f>
        <v>3768288.5289999996</v>
      </c>
      <c r="L706" s="266">
        <f>SUM(Таблица82344[Площадь нежилых помещений, кв, м,])</f>
        <v>227260.57</v>
      </c>
      <c r="M706" s="266"/>
      <c r="N706" s="267">
        <f>SUM(Таблица82344[Начислено взносов, руб,])</f>
        <v>115331040.7620001</v>
      </c>
      <c r="O706" s="273">
        <f>SUM(Таблица82344[Оплачено взносов, руб,])</f>
        <v>117127927.19999997</v>
      </c>
      <c r="P706" s="266">
        <f>SUM(Таблица82344[Размер задолженности по взносам, руб,])</f>
        <v>2631705.9319999996</v>
      </c>
      <c r="Q706" s="267">
        <f>SUM(Таблица82344[Начислено пени, руб,])</f>
        <v>5893700.8000000007</v>
      </c>
      <c r="R706" s="267">
        <f>SUM(Таблица82344[Оплачено пени, руб,])</f>
        <v>1465108.4300000002</v>
      </c>
      <c r="S706" s="270">
        <f>SUM(Таблица82344[% за пользование, руб,])</f>
        <v>3354798.0199999991</v>
      </c>
      <c r="T706" s="273">
        <f>SUM(Таблица82344[Перечисление денежных средств с связи в изменением способа формирования фонда капитального ремонта, руб,])</f>
        <v>29570160.640000001</v>
      </c>
      <c r="U706" s="273">
        <f>SUM(Таблица82344[Перечисление банковского % с общего счета, руб,])</f>
        <v>4100397.15</v>
      </c>
      <c r="V706" s="274">
        <f>SUM(Таблица82344[Израсходованные средства на капитальный ремонт, руб,])</f>
        <v>62767594.460000001</v>
      </c>
      <c r="W706" s="275">
        <f>SUM(Таблица82344[Прочие списания, руб,])</f>
        <v>483071.88000000006</v>
      </c>
      <c r="X706" s="276">
        <f>SUM(Таблица82344[Всего остаток на 30.09.2024 , руб,])</f>
        <v>2245378031.9499993</v>
      </c>
      <c r="Y706" s="272"/>
    </row>
    <row r="707" spans="2:29" s="264" customFormat="1" ht="23.25">
      <c r="B707" s="265"/>
      <c r="K707" s="266"/>
      <c r="L707" s="266"/>
      <c r="M707" s="266"/>
      <c r="N707" s="267"/>
      <c r="O707" s="266"/>
      <c r="P707" s="277"/>
      <c r="Q707" s="269"/>
      <c r="R707" s="269"/>
      <c r="S707" s="270"/>
      <c r="T707" s="266"/>
      <c r="U707" s="266"/>
      <c r="V707" s="271"/>
      <c r="W707" s="278" t="s">
        <v>1719</v>
      </c>
      <c r="X707" s="268">
        <f>X706-X708</f>
        <v>2244178031.9499993</v>
      </c>
      <c r="Y707" s="272"/>
      <c r="Z707" s="279"/>
      <c r="AA707" s="279"/>
      <c r="AB707" s="279"/>
      <c r="AC707" s="279"/>
    </row>
    <row r="708" spans="2:29" s="264" customFormat="1" ht="23.25">
      <c r="B708" s="265"/>
      <c r="D708" s="264" t="s">
        <v>7</v>
      </c>
      <c r="E708" s="264" t="s">
        <v>7</v>
      </c>
      <c r="K708" s="266"/>
      <c r="L708" s="266"/>
      <c r="M708" s="266"/>
      <c r="N708" s="267"/>
      <c r="O708" s="266"/>
      <c r="P708" s="277"/>
      <c r="Q708" s="269"/>
      <c r="R708" s="269"/>
      <c r="S708" s="270"/>
      <c r="T708" s="266"/>
      <c r="U708" s="266"/>
      <c r="V708" s="271"/>
      <c r="W708" s="278" t="s">
        <v>1722</v>
      </c>
      <c r="X708" s="268">
        <f>X4</f>
        <v>1200000</v>
      </c>
      <c r="Y708" s="272"/>
      <c r="Z708" s="279"/>
      <c r="AA708" s="279"/>
      <c r="AB708" s="279"/>
      <c r="AC708" s="279"/>
    </row>
    <row r="709" spans="2:29" s="264" customFormat="1" ht="23.25">
      <c r="B709" s="265"/>
      <c r="F709" s="264" t="s">
        <v>7</v>
      </c>
      <c r="K709" s="266"/>
      <c r="L709" s="266"/>
      <c r="M709" s="266"/>
      <c r="N709" s="267"/>
      <c r="O709" s="266"/>
      <c r="P709" s="277"/>
      <c r="Q709" s="269"/>
      <c r="R709" s="269"/>
      <c r="S709" s="270"/>
      <c r="T709" s="266"/>
      <c r="U709" s="266"/>
      <c r="V709" s="271"/>
      <c r="W709" s="278" t="s">
        <v>2010</v>
      </c>
      <c r="X709" s="268">
        <f>N706+Q706</f>
        <v>121224741.5620001</v>
      </c>
      <c r="Y709" s="272"/>
      <c r="Z709" s="279"/>
      <c r="AA709" s="279"/>
      <c r="AB709" s="279"/>
      <c r="AC709" s="279"/>
    </row>
    <row r="710" spans="2:29" s="264" customFormat="1" ht="23.25">
      <c r="B710" s="265"/>
      <c r="K710" s="266"/>
      <c r="L710" s="266"/>
      <c r="M710" s="266"/>
      <c r="N710" s="267"/>
      <c r="O710" s="266"/>
      <c r="P710" s="277"/>
      <c r="Q710" s="269"/>
      <c r="R710" s="269"/>
      <c r="S710" s="270"/>
      <c r="T710" s="266"/>
      <c r="U710" s="266"/>
      <c r="V710" s="280"/>
      <c r="W710" s="278" t="s">
        <v>1729</v>
      </c>
      <c r="X710" s="268">
        <f>O706+R706</f>
        <v>118593035.62999998</v>
      </c>
      <c r="Y710" s="272"/>
      <c r="Z710" s="279"/>
      <c r="AA710" s="279"/>
      <c r="AB710" s="279"/>
      <c r="AC710" s="279"/>
    </row>
    <row r="711" spans="2:29" s="264" customFormat="1" ht="135.75" customHeight="1">
      <c r="B711" s="265" t="s">
        <v>1840</v>
      </c>
      <c r="I711" s="281" t="s">
        <v>1721</v>
      </c>
      <c r="J711" s="264">
        <f>J712+J713</f>
        <v>734</v>
      </c>
      <c r="K711" s="266"/>
      <c r="L711" s="266"/>
      <c r="M711" s="266"/>
      <c r="N711" s="267"/>
      <c r="O711" s="266"/>
      <c r="P711" s="277"/>
      <c r="Q711" s="269"/>
      <c r="R711" s="269"/>
      <c r="S711" s="270"/>
      <c r="T711" s="266"/>
      <c r="U711" s="266"/>
      <c r="V711" s="280"/>
      <c r="W711" s="278" t="s">
        <v>2011</v>
      </c>
      <c r="X711" s="268">
        <f>T706+U706</f>
        <v>33670557.789999999</v>
      </c>
      <c r="Y711" s="272"/>
    </row>
    <row r="712" spans="2:29" ht="30" customHeight="1">
      <c r="B712" s="199" t="s">
        <v>2012</v>
      </c>
      <c r="C712" s="282" t="s">
        <v>2013</v>
      </c>
      <c r="D712" s="283" t="s">
        <v>2014</v>
      </c>
      <c r="I712" s="284" t="s">
        <v>1724</v>
      </c>
      <c r="J712" s="105">
        <v>731</v>
      </c>
      <c r="V712" s="285"/>
      <c r="W712" s="286"/>
    </row>
    <row r="713" spans="2:29" ht="24">
      <c r="B713" s="199" t="s">
        <v>2012</v>
      </c>
      <c r="C713" s="282" t="s">
        <v>2015</v>
      </c>
      <c r="D713" s="283" t="s">
        <v>2016</v>
      </c>
      <c r="I713" s="284" t="s">
        <v>1728</v>
      </c>
      <c r="J713" s="105">
        <v>3</v>
      </c>
      <c r="V713" s="285"/>
      <c r="W713" s="286"/>
    </row>
    <row r="714" spans="2:29">
      <c r="B714" s="199" t="s">
        <v>2012</v>
      </c>
      <c r="C714" s="282" t="s">
        <v>2017</v>
      </c>
      <c r="D714" s="283" t="s">
        <v>2018</v>
      </c>
      <c r="I714" s="284" t="s">
        <v>1731</v>
      </c>
      <c r="J714" s="105">
        <v>20</v>
      </c>
      <c r="W714" s="286"/>
    </row>
    <row r="715" spans="2:29" ht="36">
      <c r="B715" s="199" t="s">
        <v>2012</v>
      </c>
      <c r="C715" s="282" t="s">
        <v>2019</v>
      </c>
      <c r="D715" s="283" t="s">
        <v>2020</v>
      </c>
      <c r="I715" s="284" t="s">
        <v>1734</v>
      </c>
      <c r="J715" s="105">
        <v>4</v>
      </c>
      <c r="W715" s="286"/>
    </row>
    <row r="716" spans="2:29">
      <c r="B716" s="199" t="s">
        <v>2012</v>
      </c>
      <c r="C716" s="282" t="s">
        <v>2021</v>
      </c>
      <c r="D716" s="283" t="s">
        <v>2022</v>
      </c>
      <c r="I716" s="284" t="s">
        <v>1851</v>
      </c>
      <c r="J716" s="105">
        <v>13</v>
      </c>
      <c r="W716" s="286"/>
    </row>
    <row r="717" spans="2:29" ht="24">
      <c r="B717" s="199" t="s">
        <v>2012</v>
      </c>
      <c r="C717" s="282" t="s">
        <v>2023</v>
      </c>
      <c r="D717" s="283" t="s">
        <v>2024</v>
      </c>
      <c r="I717" s="284" t="s">
        <v>1855</v>
      </c>
      <c r="J717" s="105">
        <v>1</v>
      </c>
      <c r="W717" s="286"/>
    </row>
    <row r="718" spans="2:29" ht="24">
      <c r="B718" s="199" t="s">
        <v>2012</v>
      </c>
      <c r="C718" s="282" t="s">
        <v>2025</v>
      </c>
      <c r="D718" s="283" t="s">
        <v>2026</v>
      </c>
      <c r="I718" s="284" t="s">
        <v>1859</v>
      </c>
      <c r="J718" s="105">
        <f>J712-J714-J715+J716</f>
        <v>720</v>
      </c>
      <c r="W718" s="286"/>
    </row>
    <row r="719" spans="2:29" ht="36">
      <c r="B719" s="199" t="s">
        <v>2012</v>
      </c>
      <c r="C719" s="282" t="s">
        <v>2027</v>
      </c>
      <c r="D719" s="283" t="s">
        <v>2028</v>
      </c>
      <c r="I719" s="284" t="s">
        <v>1863</v>
      </c>
      <c r="J719" s="105">
        <f>J713-J717</f>
        <v>2</v>
      </c>
      <c r="W719" s="286"/>
    </row>
    <row r="720" spans="2:29">
      <c r="C720" s="282" t="s">
        <v>2029</v>
      </c>
      <c r="D720" s="283" t="s">
        <v>2030</v>
      </c>
      <c r="I720" s="284" t="s">
        <v>1866</v>
      </c>
      <c r="J720" s="105">
        <f>J719+J718</f>
        <v>722</v>
      </c>
      <c r="W720" s="286"/>
    </row>
    <row r="721" spans="2:25">
      <c r="C721" s="282" t="s">
        <v>2031</v>
      </c>
      <c r="D721" s="283" t="s">
        <v>2032</v>
      </c>
      <c r="F721" s="398" t="s">
        <v>1869</v>
      </c>
      <c r="G721" s="398"/>
      <c r="H721" s="398"/>
      <c r="I721" s="398"/>
      <c r="W721" s="286"/>
    </row>
    <row r="722" spans="2:25" ht="24">
      <c r="C722" s="282" t="s">
        <v>2033</v>
      </c>
      <c r="D722" s="283" t="s">
        <v>2034</v>
      </c>
      <c r="F722" s="398"/>
      <c r="G722" s="398"/>
      <c r="H722" s="398"/>
      <c r="I722" s="398"/>
      <c r="W722" s="286"/>
      <c r="Y722" s="287"/>
    </row>
    <row r="723" spans="2:25" ht="28.5" customHeight="1">
      <c r="C723" s="282" t="s">
        <v>2035</v>
      </c>
      <c r="D723" s="283" t="s">
        <v>2036</v>
      </c>
      <c r="F723" s="398"/>
      <c r="G723" s="398"/>
      <c r="H723" s="398"/>
      <c r="I723" s="398"/>
      <c r="J723" s="105">
        <v>1</v>
      </c>
      <c r="W723" s="286"/>
    </row>
    <row r="724" spans="2:25" ht="24" customHeight="1">
      <c r="C724" s="282" t="s">
        <v>2037</v>
      </c>
      <c r="D724" s="283" t="s">
        <v>2038</v>
      </c>
      <c r="F724" s="398" t="s">
        <v>1876</v>
      </c>
      <c r="G724" s="398"/>
      <c r="H724" s="398"/>
      <c r="I724" s="398"/>
      <c r="J724" s="105">
        <v>1</v>
      </c>
      <c r="W724" s="286"/>
    </row>
    <row r="725" spans="2:25" ht="24" customHeight="1">
      <c r="C725" s="282" t="s">
        <v>2039</v>
      </c>
      <c r="D725" s="283" t="s">
        <v>2040</v>
      </c>
      <c r="I725" s="105" t="s">
        <v>1879</v>
      </c>
      <c r="W725" s="286"/>
    </row>
    <row r="726" spans="2:25">
      <c r="C726" s="282" t="s">
        <v>2041</v>
      </c>
      <c r="D726" s="283" t="s">
        <v>2042</v>
      </c>
      <c r="F726" s="398" t="s">
        <v>1882</v>
      </c>
      <c r="G726" s="398"/>
      <c r="H726" s="398"/>
      <c r="I726" s="398"/>
      <c r="J726" s="288">
        <v>9</v>
      </c>
      <c r="W726" s="286"/>
    </row>
    <row r="727" spans="2:25" ht="24">
      <c r="C727" s="282" t="s">
        <v>2043</v>
      </c>
      <c r="D727" s="283" t="s">
        <v>2044</v>
      </c>
      <c r="F727" s="398" t="s">
        <v>1885</v>
      </c>
      <c r="G727" s="398"/>
      <c r="H727" s="398"/>
      <c r="I727" s="398"/>
      <c r="J727" s="288">
        <v>7</v>
      </c>
      <c r="W727" s="286"/>
    </row>
    <row r="728" spans="2:25" ht="24">
      <c r="C728" s="282" t="s">
        <v>2045</v>
      </c>
      <c r="D728" s="283" t="s">
        <v>2046</v>
      </c>
      <c r="F728" s="398" t="s">
        <v>1888</v>
      </c>
      <c r="G728" s="398"/>
      <c r="H728" s="398"/>
      <c r="I728" s="398"/>
      <c r="J728" s="288">
        <v>2</v>
      </c>
      <c r="W728" s="286"/>
    </row>
    <row r="729" spans="2:25" ht="24">
      <c r="C729" s="282" t="s">
        <v>2047</v>
      </c>
      <c r="D729" s="283" t="s">
        <v>2048</v>
      </c>
      <c r="F729" s="398" t="s">
        <v>1891</v>
      </c>
      <c r="G729" s="398"/>
      <c r="H729" s="398"/>
      <c r="I729" s="398"/>
      <c r="J729" s="288">
        <v>4</v>
      </c>
    </row>
    <row r="730" spans="2:25" ht="37.5" customHeight="1">
      <c r="C730" s="282" t="s">
        <v>2049</v>
      </c>
      <c r="D730" s="283" t="s">
        <v>2050</v>
      </c>
      <c r="F730" s="398" t="s">
        <v>1894</v>
      </c>
      <c r="G730" s="398"/>
      <c r="H730" s="398"/>
      <c r="I730" s="398"/>
      <c r="J730" s="288">
        <v>4</v>
      </c>
    </row>
    <row r="731" spans="2:25" ht="24" customHeight="1">
      <c r="C731" s="282" t="s">
        <v>2051</v>
      </c>
      <c r="D731" s="283" t="s">
        <v>2052</v>
      </c>
      <c r="F731" s="398" t="s">
        <v>1897</v>
      </c>
      <c r="G731" s="398"/>
      <c r="H731" s="398"/>
      <c r="I731" s="398"/>
      <c r="J731" s="288">
        <f>SUM(J726:J730)</f>
        <v>26</v>
      </c>
    </row>
    <row r="732" spans="2:25" ht="50.25" customHeight="1">
      <c r="B732" s="199" t="s">
        <v>2053</v>
      </c>
      <c r="F732" s="398" t="s">
        <v>1900</v>
      </c>
      <c r="G732" s="398"/>
      <c r="H732" s="398"/>
      <c r="I732" s="398"/>
      <c r="J732" s="288">
        <v>2</v>
      </c>
    </row>
    <row r="733" spans="2:25" ht="12.75" customHeight="1">
      <c r="B733" s="199" t="s">
        <v>2012</v>
      </c>
      <c r="C733" s="105" t="s">
        <v>1676</v>
      </c>
      <c r="D733" s="105" t="s">
        <v>2054</v>
      </c>
      <c r="F733" s="398" t="s">
        <v>1903</v>
      </c>
      <c r="G733" s="398"/>
      <c r="H733" s="398"/>
      <c r="I733" s="398"/>
      <c r="J733" s="288">
        <v>1</v>
      </c>
    </row>
    <row r="734" spans="2:25" ht="12.75" customHeight="1">
      <c r="B734" s="199" t="s">
        <v>2012</v>
      </c>
      <c r="C734" s="105" t="s">
        <v>1677</v>
      </c>
      <c r="D734" s="105" t="s">
        <v>2055</v>
      </c>
      <c r="F734" s="398" t="s">
        <v>1906</v>
      </c>
      <c r="G734" s="398"/>
      <c r="H734" s="398"/>
      <c r="I734" s="398"/>
      <c r="J734" s="288">
        <v>3</v>
      </c>
    </row>
    <row r="735" spans="2:25" ht="25.5">
      <c r="B735" s="199" t="s">
        <v>2012</v>
      </c>
      <c r="C735" s="105" t="s">
        <v>1678</v>
      </c>
      <c r="D735" s="105" t="s">
        <v>2056</v>
      </c>
      <c r="F735" s="398" t="s">
        <v>1909</v>
      </c>
      <c r="G735" s="398"/>
      <c r="H735" s="398"/>
      <c r="I735" s="398"/>
      <c r="J735" s="105">
        <f>SUM(J732:J734)</f>
        <v>6</v>
      </c>
    </row>
    <row r="736" spans="2:25" ht="25.5">
      <c r="B736" s="199" t="s">
        <v>2012</v>
      </c>
      <c r="C736" s="105" t="s">
        <v>1681</v>
      </c>
      <c r="D736" s="105" t="s">
        <v>2057</v>
      </c>
      <c r="I736" s="284" t="s">
        <v>1912</v>
      </c>
      <c r="J736" s="105">
        <f>J718+J735-J731</f>
        <v>700</v>
      </c>
    </row>
    <row r="737" spans="1:40" ht="25.5">
      <c r="B737" s="199" t="s">
        <v>2012</v>
      </c>
      <c r="C737" s="105" t="s">
        <v>1680</v>
      </c>
      <c r="D737" s="105" t="s">
        <v>2058</v>
      </c>
      <c r="I737" s="284" t="s">
        <v>2059</v>
      </c>
      <c r="J737" s="105">
        <v>1</v>
      </c>
    </row>
    <row r="738" spans="1:40" ht="25.5">
      <c r="C738" s="105" t="s">
        <v>1683</v>
      </c>
      <c r="D738" s="105" t="s">
        <v>2060</v>
      </c>
      <c r="I738" s="284" t="s">
        <v>1918</v>
      </c>
      <c r="J738" s="105">
        <f>J736+J737</f>
        <v>701</v>
      </c>
    </row>
    <row r="739" spans="1:40" ht="76.5" customHeight="1">
      <c r="B739" s="199" t="s">
        <v>2061</v>
      </c>
    </row>
    <row r="740" spans="1:40" ht="32.25" customHeight="1">
      <c r="C740" s="105" t="s">
        <v>2062</v>
      </c>
      <c r="D740" s="105" t="s">
        <v>2063</v>
      </c>
    </row>
    <row r="741" spans="1:40" ht="38.25">
      <c r="C741" s="105" t="s">
        <v>2064</v>
      </c>
      <c r="D741" s="105" t="s">
        <v>2065</v>
      </c>
    </row>
    <row r="742" spans="1:40" ht="25.5">
      <c r="C742" s="105" t="s">
        <v>2066</v>
      </c>
      <c r="D742" s="105" t="s">
        <v>2067</v>
      </c>
    </row>
    <row r="743" spans="1:40" ht="25.5">
      <c r="C743" s="105" t="s">
        <v>2068</v>
      </c>
      <c r="D743" s="105" t="s">
        <v>2069</v>
      </c>
    </row>
    <row r="744" spans="1:40" ht="25.5">
      <c r="C744" s="105" t="s">
        <v>2070</v>
      </c>
      <c r="D744" s="105" t="s">
        <v>2071</v>
      </c>
    </row>
    <row r="745" spans="1:40" ht="54" customHeight="1">
      <c r="C745" s="105" t="s">
        <v>2072</v>
      </c>
      <c r="D745" s="105" t="s">
        <v>2073</v>
      </c>
    </row>
    <row r="746" spans="1:40">
      <c r="A746" s="289"/>
      <c r="B746" s="290"/>
      <c r="C746" s="115"/>
      <c r="D746" s="115"/>
      <c r="E746" s="115"/>
      <c r="F746" s="115"/>
      <c r="G746" s="115"/>
      <c r="H746" s="115"/>
      <c r="I746" s="115"/>
      <c r="J746" s="115"/>
      <c r="K746" s="291"/>
      <c r="L746" s="291"/>
      <c r="M746" s="291"/>
      <c r="N746" s="292"/>
      <c r="O746" s="291"/>
      <c r="P746" s="293"/>
      <c r="Q746" s="294"/>
      <c r="R746" s="294"/>
      <c r="S746" s="295"/>
      <c r="T746" s="291"/>
      <c r="U746" s="291"/>
      <c r="V746" s="296"/>
      <c r="W746" s="295"/>
      <c r="X746" s="297"/>
      <c r="Y746" s="298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299"/>
      <c r="AN746" s="299"/>
    </row>
    <row r="747" spans="1:40" ht="26.25" customHeight="1">
      <c r="A747" s="289"/>
      <c r="B747" s="290"/>
      <c r="C747" s="399"/>
      <c r="D747" s="399"/>
      <c r="E747" s="115"/>
      <c r="F747" s="115"/>
      <c r="G747" s="115"/>
      <c r="H747" s="115"/>
      <c r="I747" s="115"/>
      <c r="J747" s="115"/>
      <c r="K747" s="291"/>
      <c r="L747" s="291"/>
      <c r="M747" s="291"/>
      <c r="N747" s="292"/>
      <c r="O747" s="291"/>
      <c r="P747" s="293"/>
      <c r="Q747" s="294"/>
      <c r="R747" s="294"/>
      <c r="S747" s="295"/>
      <c r="T747" s="291"/>
      <c r="U747" s="291"/>
      <c r="V747" s="296"/>
      <c r="W747" s="295"/>
      <c r="X747" s="297"/>
      <c r="Y747" s="298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</row>
    <row r="748" spans="1:40" ht="44.25" customHeight="1">
      <c r="A748" s="289"/>
      <c r="B748" s="400" t="s">
        <v>2074</v>
      </c>
      <c r="C748" s="400"/>
      <c r="D748" s="400"/>
      <c r="E748" s="400"/>
      <c r="F748" s="400"/>
      <c r="G748" s="400"/>
      <c r="H748" s="400"/>
      <c r="I748" s="115"/>
      <c r="J748" s="401" t="s">
        <v>1769</v>
      </c>
      <c r="K748" s="401"/>
      <c r="L748" s="401"/>
      <c r="M748" s="401"/>
      <c r="N748" s="292"/>
      <c r="O748" s="291"/>
      <c r="P748" s="293"/>
      <c r="Q748" s="294"/>
      <c r="R748" s="294"/>
      <c r="S748" s="295"/>
      <c r="T748" s="291"/>
      <c r="U748" s="291"/>
      <c r="V748" s="296"/>
      <c r="W748" s="295"/>
      <c r="X748" s="297"/>
      <c r="Y748" s="298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</row>
    <row r="749" spans="1:40" ht="18.75">
      <c r="A749" s="289"/>
      <c r="B749" s="290"/>
      <c r="C749" s="115"/>
      <c r="D749" s="115"/>
      <c r="E749" s="300"/>
      <c r="F749" s="115"/>
      <c r="G749" s="115"/>
      <c r="H749" s="115"/>
      <c r="I749" s="115"/>
      <c r="J749" s="115"/>
      <c r="K749" s="291"/>
      <c r="L749" s="291"/>
      <c r="M749" s="291"/>
      <c r="N749" s="292"/>
      <c r="O749" s="291"/>
      <c r="P749" s="293"/>
      <c r="Q749" s="294"/>
      <c r="R749" s="294"/>
      <c r="S749" s="295"/>
      <c r="T749" s="291"/>
      <c r="U749" s="291"/>
      <c r="V749" s="296"/>
      <c r="W749" s="295"/>
      <c r="X749" s="297"/>
      <c r="Y749" s="298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</row>
    <row r="750" spans="1:40" ht="18.75">
      <c r="A750" s="289"/>
      <c r="B750" s="290"/>
      <c r="C750" s="115"/>
      <c r="D750" s="115"/>
      <c r="E750" s="115"/>
      <c r="F750" s="115"/>
      <c r="G750" s="115"/>
      <c r="H750" s="115"/>
      <c r="I750" s="115"/>
      <c r="J750" s="300"/>
      <c r="K750" s="291"/>
      <c r="L750" s="291"/>
      <c r="M750" s="291"/>
      <c r="N750" s="292"/>
      <c r="O750" s="291"/>
      <c r="P750" s="293"/>
      <c r="Q750" s="294"/>
      <c r="R750" s="294"/>
      <c r="S750" s="295"/>
      <c r="T750" s="291"/>
      <c r="U750" s="291"/>
      <c r="V750" s="296"/>
      <c r="W750" s="295"/>
      <c r="X750" s="297"/>
      <c r="Y750" s="298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</row>
    <row r="751" spans="1:40" ht="18.75">
      <c r="A751" s="289"/>
      <c r="B751" s="290"/>
      <c r="C751" s="115"/>
      <c r="D751" s="115"/>
      <c r="E751" s="115"/>
      <c r="F751" s="300"/>
      <c r="G751" s="300"/>
      <c r="H751" s="300"/>
      <c r="I751" s="300"/>
      <c r="J751" s="115"/>
      <c r="K751" s="291"/>
      <c r="L751" s="291"/>
      <c r="M751" s="291"/>
      <c r="N751" s="292"/>
      <c r="O751" s="291"/>
      <c r="P751" s="293"/>
      <c r="Q751" s="294"/>
      <c r="R751" s="294"/>
      <c r="S751" s="295"/>
      <c r="T751" s="291"/>
      <c r="U751" s="291"/>
      <c r="V751" s="296"/>
      <c r="W751" s="295"/>
      <c r="X751" s="297"/>
      <c r="Y751" s="298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</row>
    <row r="752" spans="1:40">
      <c r="A752" s="289"/>
      <c r="B752" s="290"/>
      <c r="C752" s="115"/>
      <c r="D752" s="115"/>
      <c r="E752" s="115"/>
      <c r="F752" s="115"/>
      <c r="G752" s="115"/>
      <c r="H752" s="115"/>
      <c r="I752" s="115"/>
      <c r="J752" s="115"/>
      <c r="K752" s="291"/>
      <c r="L752" s="291"/>
      <c r="M752" s="291"/>
      <c r="N752" s="292"/>
      <c r="O752" s="291"/>
      <c r="P752" s="293"/>
      <c r="Q752" s="294"/>
      <c r="R752" s="294"/>
      <c r="S752" s="295"/>
      <c r="T752" s="291"/>
      <c r="U752" s="291"/>
      <c r="V752" s="296"/>
      <c r="W752" s="295"/>
      <c r="X752" s="297"/>
      <c r="Y752" s="298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</row>
    <row r="753" spans="1:38">
      <c r="A753" s="289"/>
      <c r="B753" s="290"/>
      <c r="C753" s="115"/>
      <c r="D753" s="115"/>
      <c r="E753" s="115"/>
      <c r="F753" s="115"/>
      <c r="G753" s="115"/>
      <c r="H753" s="115"/>
      <c r="I753" s="115"/>
      <c r="J753" s="115"/>
      <c r="K753" s="291"/>
      <c r="L753" s="291"/>
      <c r="M753" s="291"/>
      <c r="N753" s="292"/>
      <c r="O753" s="291"/>
      <c r="P753" s="293"/>
      <c r="Q753" s="294"/>
      <c r="R753" s="294"/>
      <c r="S753" s="295"/>
      <c r="T753" s="291"/>
      <c r="U753" s="291"/>
      <c r="V753" s="296"/>
      <c r="W753" s="295"/>
      <c r="X753" s="297"/>
      <c r="Y753" s="298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</row>
    <row r="754" spans="1:38">
      <c r="A754" s="289"/>
      <c r="B754" s="290"/>
      <c r="C754" s="115"/>
      <c r="D754" s="115"/>
      <c r="E754" s="115"/>
      <c r="F754" s="115"/>
      <c r="G754" s="115"/>
      <c r="H754" s="115"/>
      <c r="I754" s="115"/>
      <c r="J754" s="115"/>
      <c r="K754" s="291"/>
      <c r="L754" s="291"/>
      <c r="M754" s="291"/>
      <c r="N754" s="292"/>
      <c r="O754" s="291"/>
      <c r="P754" s="293"/>
      <c r="Q754" s="294"/>
      <c r="R754" s="294"/>
      <c r="S754" s="295"/>
      <c r="T754" s="291"/>
      <c r="U754" s="291"/>
      <c r="V754" s="296"/>
      <c r="W754" s="295"/>
      <c r="X754" s="297"/>
      <c r="Y754" s="298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</row>
    <row r="755" spans="1:38">
      <c r="A755" s="289"/>
      <c r="B755" s="290"/>
      <c r="C755" s="115"/>
      <c r="D755" s="115"/>
      <c r="E755" s="115"/>
      <c r="F755" s="115"/>
      <c r="G755" s="115"/>
      <c r="H755" s="115"/>
      <c r="I755" s="115"/>
      <c r="J755" s="115"/>
      <c r="K755" s="291"/>
      <c r="L755" s="291"/>
      <c r="M755" s="291"/>
      <c r="N755" s="292"/>
      <c r="O755" s="291"/>
      <c r="P755" s="293"/>
      <c r="Q755" s="294"/>
      <c r="R755" s="294"/>
      <c r="S755" s="295"/>
      <c r="T755" s="291"/>
      <c r="U755" s="291"/>
      <c r="V755" s="296"/>
      <c r="W755" s="295"/>
      <c r="X755" s="297"/>
      <c r="Y755" s="298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</row>
    <row r="756" spans="1:38">
      <c r="A756" s="289"/>
      <c r="B756" s="290"/>
      <c r="C756" s="115"/>
      <c r="D756" s="115"/>
      <c r="E756" s="115"/>
      <c r="F756" s="115"/>
      <c r="G756" s="115"/>
      <c r="H756" s="115"/>
      <c r="I756" s="115"/>
      <c r="J756" s="115"/>
      <c r="K756" s="291"/>
      <c r="L756" s="291"/>
      <c r="M756" s="291"/>
      <c r="N756" s="292"/>
      <c r="O756" s="291"/>
      <c r="P756" s="293"/>
      <c r="Q756" s="294"/>
      <c r="R756" s="294"/>
      <c r="S756" s="295"/>
      <c r="T756" s="291"/>
      <c r="U756" s="291"/>
      <c r="V756" s="296"/>
      <c r="W756" s="295"/>
      <c r="X756" s="297"/>
      <c r="Y756" s="298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</row>
    <row r="757" spans="1:38">
      <c r="A757" s="289"/>
      <c r="B757" s="290"/>
      <c r="C757" s="115"/>
      <c r="D757" s="115"/>
      <c r="E757" s="115"/>
      <c r="F757" s="115"/>
      <c r="G757" s="115"/>
      <c r="H757" s="115"/>
      <c r="I757" s="115"/>
      <c r="J757" s="115"/>
      <c r="K757" s="291"/>
      <c r="L757" s="291"/>
      <c r="M757" s="291"/>
      <c r="N757" s="292"/>
      <c r="O757" s="291"/>
      <c r="P757" s="293"/>
      <c r="Q757" s="294"/>
      <c r="R757" s="294"/>
      <c r="S757" s="295"/>
      <c r="T757" s="291"/>
      <c r="U757" s="291"/>
      <c r="V757" s="296"/>
      <c r="W757" s="295"/>
      <c r="X757" s="297"/>
      <c r="Y757" s="298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</row>
    <row r="758" spans="1:38">
      <c r="A758" s="289"/>
      <c r="B758" s="290"/>
      <c r="C758" s="115"/>
      <c r="D758" s="115"/>
      <c r="E758" s="115"/>
      <c r="F758" s="115"/>
      <c r="G758" s="115"/>
      <c r="H758" s="115"/>
      <c r="I758" s="115"/>
      <c r="J758" s="115"/>
      <c r="K758" s="291"/>
      <c r="L758" s="291"/>
      <c r="M758" s="291"/>
      <c r="N758" s="292"/>
      <c r="O758" s="291"/>
      <c r="P758" s="293"/>
      <c r="Q758" s="294"/>
      <c r="R758" s="294"/>
      <c r="S758" s="295"/>
      <c r="T758" s="291"/>
      <c r="U758" s="291"/>
      <c r="V758" s="296"/>
      <c r="W758" s="295"/>
      <c r="X758" s="297"/>
      <c r="Y758" s="298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</row>
    <row r="759" spans="1:38">
      <c r="A759" s="289"/>
      <c r="B759" s="290"/>
      <c r="C759" s="115"/>
      <c r="D759" s="115"/>
      <c r="E759" s="115"/>
      <c r="F759" s="115"/>
      <c r="G759" s="115"/>
      <c r="H759" s="115"/>
      <c r="I759" s="115"/>
      <c r="J759" s="115"/>
      <c r="K759" s="291"/>
      <c r="L759" s="291"/>
      <c r="M759" s="291"/>
      <c r="N759" s="292"/>
      <c r="O759" s="291"/>
      <c r="P759" s="293"/>
      <c r="Q759" s="294"/>
      <c r="R759" s="294"/>
      <c r="S759" s="295"/>
      <c r="T759" s="291"/>
      <c r="U759" s="291"/>
      <c r="V759" s="296"/>
      <c r="W759" s="295"/>
      <c r="X759" s="297"/>
      <c r="Y759" s="298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</row>
    <row r="760" spans="1:38">
      <c r="A760" s="289"/>
      <c r="B760" s="290"/>
      <c r="C760" s="115"/>
      <c r="D760" s="115"/>
      <c r="E760" s="115"/>
      <c r="F760" s="115"/>
      <c r="G760" s="115"/>
      <c r="H760" s="115"/>
      <c r="I760" s="115"/>
      <c r="J760" s="115"/>
      <c r="K760" s="291"/>
      <c r="L760" s="291"/>
      <c r="M760" s="291"/>
      <c r="N760" s="292"/>
      <c r="O760" s="291"/>
      <c r="P760" s="293"/>
      <c r="Q760" s="294"/>
      <c r="R760" s="294"/>
      <c r="S760" s="295"/>
      <c r="T760" s="291"/>
      <c r="U760" s="291"/>
      <c r="V760" s="296"/>
      <c r="W760" s="295"/>
      <c r="X760" s="297"/>
      <c r="Y760" s="298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</row>
    <row r="761" spans="1:38">
      <c r="A761" s="289"/>
      <c r="B761" s="290"/>
      <c r="C761" s="115"/>
      <c r="D761" s="115"/>
      <c r="E761" s="115"/>
      <c r="F761" s="115"/>
      <c r="G761" s="115"/>
      <c r="H761" s="115"/>
      <c r="I761" s="115"/>
      <c r="J761" s="115"/>
      <c r="K761" s="291"/>
      <c r="L761" s="291"/>
      <c r="M761" s="291"/>
      <c r="N761" s="292"/>
      <c r="O761" s="291"/>
      <c r="P761" s="293"/>
      <c r="Q761" s="294"/>
      <c r="R761" s="294"/>
      <c r="S761" s="295"/>
      <c r="T761" s="291"/>
      <c r="U761" s="291"/>
      <c r="V761" s="296"/>
      <c r="W761" s="295"/>
      <c r="X761" s="297"/>
      <c r="Y761" s="298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</row>
    <row r="762" spans="1:38">
      <c r="A762" s="289"/>
      <c r="B762" s="290"/>
      <c r="C762" s="115"/>
      <c r="D762" s="115"/>
      <c r="E762" s="115"/>
      <c r="F762" s="115"/>
      <c r="G762" s="115"/>
      <c r="H762" s="115"/>
      <c r="I762" s="115"/>
      <c r="J762" s="115"/>
      <c r="K762" s="291"/>
      <c r="L762" s="291"/>
      <c r="M762" s="291"/>
      <c r="N762" s="292"/>
      <c r="O762" s="291"/>
      <c r="P762" s="293"/>
      <c r="Q762" s="294"/>
      <c r="R762" s="294"/>
      <c r="S762" s="295"/>
      <c r="T762" s="291"/>
      <c r="U762" s="291"/>
      <c r="V762" s="296"/>
      <c r="W762" s="295"/>
      <c r="X762" s="297"/>
      <c r="Y762" s="298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</row>
    <row r="763" spans="1:38">
      <c r="A763" s="289"/>
      <c r="B763" s="290"/>
      <c r="C763" s="115"/>
      <c r="D763" s="115"/>
      <c r="E763" s="115"/>
      <c r="F763" s="115"/>
      <c r="G763" s="115"/>
      <c r="H763" s="115"/>
      <c r="I763" s="115"/>
      <c r="J763" s="115"/>
      <c r="K763" s="291"/>
      <c r="L763" s="291"/>
      <c r="M763" s="291"/>
      <c r="N763" s="292"/>
      <c r="O763" s="291"/>
      <c r="P763" s="293"/>
      <c r="Q763" s="294"/>
      <c r="R763" s="294"/>
      <c r="S763" s="295"/>
      <c r="T763" s="291"/>
      <c r="U763" s="291"/>
      <c r="V763" s="296"/>
      <c r="W763" s="295"/>
      <c r="X763" s="297"/>
      <c r="Y763" s="298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</row>
    <row r="764" spans="1:38">
      <c r="A764" s="289"/>
      <c r="B764" s="290"/>
      <c r="C764" s="115"/>
      <c r="D764" s="115"/>
      <c r="E764" s="115"/>
      <c r="F764" s="115"/>
      <c r="G764" s="115"/>
      <c r="H764" s="115"/>
      <c r="I764" s="115"/>
      <c r="J764" s="115"/>
      <c r="K764" s="291"/>
      <c r="L764" s="291"/>
      <c r="M764" s="291"/>
      <c r="N764" s="292"/>
      <c r="O764" s="291"/>
      <c r="P764" s="293"/>
      <c r="Q764" s="294"/>
      <c r="R764" s="294"/>
      <c r="S764" s="295"/>
      <c r="T764" s="291"/>
      <c r="U764" s="291"/>
      <c r="V764" s="296"/>
      <c r="W764" s="295"/>
      <c r="X764" s="297"/>
      <c r="Y764" s="298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</row>
    <row r="765" spans="1:38">
      <c r="A765" s="289"/>
      <c r="B765" s="290"/>
      <c r="C765" s="115"/>
      <c r="D765" s="115"/>
      <c r="E765" s="115"/>
      <c r="F765" s="115"/>
      <c r="G765" s="115"/>
      <c r="H765" s="115"/>
      <c r="I765" s="115"/>
      <c r="J765" s="115"/>
      <c r="K765" s="291"/>
      <c r="L765" s="291"/>
      <c r="M765" s="291"/>
      <c r="N765" s="292"/>
      <c r="O765" s="291"/>
      <c r="P765" s="293"/>
      <c r="Q765" s="294"/>
      <c r="R765" s="294"/>
      <c r="S765" s="295"/>
      <c r="T765" s="291"/>
      <c r="U765" s="291"/>
      <c r="V765" s="296"/>
      <c r="W765" s="295"/>
      <c r="X765" s="297"/>
      <c r="Y765" s="298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</row>
    <row r="766" spans="1:38">
      <c r="A766" s="289"/>
      <c r="B766" s="290"/>
      <c r="C766" s="115"/>
      <c r="D766" s="115"/>
      <c r="E766" s="115"/>
      <c r="F766" s="115"/>
      <c r="G766" s="115"/>
      <c r="H766" s="115"/>
      <c r="I766" s="115"/>
      <c r="J766" s="115"/>
      <c r="K766" s="291"/>
      <c r="L766" s="291"/>
      <c r="M766" s="291"/>
      <c r="N766" s="292"/>
      <c r="O766" s="291"/>
      <c r="P766" s="293"/>
      <c r="Q766" s="294"/>
      <c r="R766" s="294"/>
      <c r="S766" s="295"/>
      <c r="T766" s="291"/>
      <c r="U766" s="291"/>
      <c r="V766" s="296"/>
      <c r="W766" s="295"/>
      <c r="X766" s="297"/>
      <c r="Y766" s="298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</row>
    <row r="767" spans="1:38">
      <c r="A767" s="289"/>
      <c r="B767" s="290"/>
      <c r="C767" s="115"/>
      <c r="D767" s="115"/>
      <c r="E767" s="115"/>
      <c r="F767" s="115"/>
      <c r="G767" s="115"/>
      <c r="H767" s="115"/>
      <c r="I767" s="115"/>
      <c r="J767" s="115"/>
      <c r="K767" s="291"/>
      <c r="L767" s="291"/>
      <c r="M767" s="291"/>
      <c r="N767" s="292"/>
      <c r="O767" s="291"/>
      <c r="P767" s="293"/>
      <c r="Q767" s="294"/>
      <c r="R767" s="294"/>
      <c r="S767" s="295"/>
      <c r="T767" s="291"/>
      <c r="U767" s="291"/>
      <c r="V767" s="296"/>
      <c r="W767" s="295"/>
      <c r="X767" s="297"/>
      <c r="Y767" s="298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</row>
    <row r="768" spans="1:38">
      <c r="A768" s="289"/>
      <c r="B768" s="290"/>
      <c r="C768" s="115"/>
      <c r="D768" s="115"/>
      <c r="E768" s="115"/>
      <c r="F768" s="115"/>
      <c r="G768" s="115"/>
      <c r="H768" s="115"/>
      <c r="I768" s="115"/>
      <c r="J768" s="115"/>
      <c r="K768" s="291"/>
      <c r="L768" s="291"/>
      <c r="M768" s="291"/>
      <c r="N768" s="292"/>
      <c r="O768" s="291"/>
      <c r="P768" s="293"/>
      <c r="Q768" s="294"/>
      <c r="R768" s="294"/>
      <c r="S768" s="295"/>
      <c r="T768" s="291"/>
      <c r="U768" s="291"/>
      <c r="V768" s="296"/>
      <c r="W768" s="295"/>
      <c r="X768" s="297"/>
      <c r="Y768" s="298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</row>
    <row r="769" spans="1:38">
      <c r="A769" s="289"/>
      <c r="B769" s="290"/>
      <c r="C769" s="115"/>
      <c r="D769" s="115"/>
      <c r="E769" s="115"/>
      <c r="F769" s="115"/>
      <c r="G769" s="115"/>
      <c r="H769" s="115"/>
      <c r="I769" s="115"/>
      <c r="J769" s="115"/>
      <c r="K769" s="291"/>
      <c r="L769" s="291"/>
      <c r="M769" s="291"/>
      <c r="N769" s="292"/>
      <c r="O769" s="291"/>
      <c r="P769" s="293"/>
      <c r="Q769" s="294"/>
      <c r="R769" s="294"/>
      <c r="S769" s="295"/>
      <c r="T769" s="291"/>
      <c r="U769" s="291"/>
      <c r="V769" s="296"/>
      <c r="W769" s="295"/>
      <c r="X769" s="297"/>
      <c r="Y769" s="298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</row>
    <row r="770" spans="1:38">
      <c r="A770" s="289"/>
      <c r="B770" s="290"/>
      <c r="C770" s="115"/>
      <c r="D770" s="115"/>
      <c r="E770" s="115"/>
      <c r="F770" s="115"/>
      <c r="G770" s="115"/>
      <c r="H770" s="115"/>
      <c r="I770" s="115"/>
      <c r="J770" s="115"/>
      <c r="K770" s="291"/>
      <c r="L770" s="291"/>
      <c r="M770" s="291"/>
      <c r="N770" s="292"/>
      <c r="O770" s="291"/>
      <c r="P770" s="293"/>
      <c r="Q770" s="294"/>
      <c r="R770" s="294"/>
      <c r="S770" s="295"/>
      <c r="T770" s="291"/>
      <c r="U770" s="291"/>
      <c r="V770" s="296"/>
      <c r="W770" s="295"/>
      <c r="X770" s="297"/>
      <c r="Y770" s="298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</row>
    <row r="771" spans="1:38">
      <c r="A771" s="289"/>
      <c r="B771" s="290"/>
      <c r="C771" s="115"/>
      <c r="D771" s="115"/>
      <c r="E771" s="115"/>
      <c r="F771" s="115"/>
      <c r="G771" s="115"/>
      <c r="H771" s="115"/>
      <c r="I771" s="115"/>
      <c r="J771" s="115"/>
      <c r="K771" s="291"/>
      <c r="L771" s="291"/>
      <c r="M771" s="291"/>
      <c r="N771" s="292"/>
      <c r="O771" s="291"/>
      <c r="P771" s="293"/>
      <c r="Q771" s="294"/>
      <c r="R771" s="294"/>
      <c r="S771" s="295"/>
      <c r="T771" s="291"/>
      <c r="U771" s="291"/>
      <c r="V771" s="296"/>
      <c r="W771" s="295"/>
      <c r="X771" s="297"/>
      <c r="Y771" s="298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</row>
    <row r="772" spans="1:38">
      <c r="A772" s="289"/>
      <c r="B772" s="290"/>
      <c r="C772" s="115"/>
      <c r="D772" s="115"/>
      <c r="E772" s="115"/>
      <c r="F772" s="115"/>
      <c r="G772" s="115"/>
      <c r="H772" s="115"/>
      <c r="I772" s="115"/>
      <c r="J772" s="115"/>
      <c r="K772" s="291"/>
      <c r="L772" s="291"/>
      <c r="M772" s="291"/>
      <c r="N772" s="292"/>
      <c r="O772" s="291"/>
      <c r="P772" s="293"/>
      <c r="Q772" s="294"/>
      <c r="R772" s="294"/>
      <c r="S772" s="295"/>
      <c r="T772" s="291"/>
      <c r="U772" s="291"/>
      <c r="V772" s="296"/>
      <c r="W772" s="295"/>
      <c r="X772" s="297"/>
      <c r="Y772" s="298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</row>
    <row r="773" spans="1:38">
      <c r="A773" s="289"/>
      <c r="B773" s="290"/>
      <c r="C773" s="115"/>
      <c r="D773" s="115"/>
      <c r="E773" s="115"/>
      <c r="F773" s="115"/>
      <c r="G773" s="115"/>
      <c r="H773" s="115"/>
      <c r="I773" s="115"/>
      <c r="J773" s="115"/>
      <c r="K773" s="291"/>
      <c r="L773" s="291"/>
      <c r="M773" s="291"/>
      <c r="N773" s="292"/>
      <c r="O773" s="291"/>
      <c r="P773" s="293"/>
      <c r="Q773" s="294"/>
      <c r="R773" s="294"/>
      <c r="S773" s="295"/>
      <c r="T773" s="291"/>
      <c r="U773" s="291"/>
      <c r="V773" s="296"/>
      <c r="W773" s="295"/>
      <c r="X773" s="297"/>
      <c r="Y773" s="298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</row>
    <row r="774" spans="1:38">
      <c r="A774" s="289"/>
      <c r="B774" s="290"/>
      <c r="C774" s="115"/>
      <c r="D774" s="115"/>
      <c r="E774" s="115"/>
      <c r="F774" s="115"/>
      <c r="G774" s="115"/>
      <c r="H774" s="115"/>
      <c r="I774" s="115"/>
      <c r="J774" s="115"/>
      <c r="K774" s="291"/>
      <c r="L774" s="291"/>
      <c r="M774" s="291"/>
      <c r="N774" s="292"/>
      <c r="O774" s="291"/>
      <c r="P774" s="293"/>
      <c r="Q774" s="294"/>
      <c r="R774" s="294"/>
      <c r="S774" s="295"/>
      <c r="T774" s="291"/>
      <c r="U774" s="291"/>
      <c r="V774" s="296"/>
      <c r="W774" s="295"/>
      <c r="X774" s="297"/>
      <c r="Y774" s="298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</row>
    <row r="775" spans="1:38">
      <c r="A775" s="289"/>
      <c r="B775" s="290"/>
      <c r="C775" s="115"/>
      <c r="D775" s="115"/>
      <c r="E775" s="115"/>
      <c r="F775" s="115"/>
      <c r="G775" s="115"/>
      <c r="H775" s="115"/>
      <c r="I775" s="115"/>
      <c r="J775" s="115"/>
      <c r="K775" s="291"/>
      <c r="L775" s="291"/>
      <c r="M775" s="291"/>
      <c r="N775" s="292"/>
      <c r="O775" s="291"/>
      <c r="P775" s="293"/>
      <c r="Q775" s="294"/>
      <c r="R775" s="294"/>
      <c r="S775" s="295"/>
      <c r="T775" s="291"/>
      <c r="U775" s="291"/>
      <c r="V775" s="296"/>
      <c r="W775" s="295"/>
      <c r="X775" s="297"/>
      <c r="Y775" s="298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</row>
    <row r="776" spans="1:38">
      <c r="A776" s="289"/>
      <c r="B776" s="290"/>
      <c r="C776" s="115"/>
      <c r="D776" s="115"/>
      <c r="E776" s="115"/>
      <c r="F776" s="115"/>
      <c r="G776" s="115"/>
      <c r="H776" s="115"/>
      <c r="I776" s="115"/>
      <c r="J776" s="115"/>
      <c r="K776" s="291"/>
      <c r="L776" s="291"/>
      <c r="M776" s="291"/>
      <c r="N776" s="292"/>
      <c r="O776" s="291"/>
      <c r="P776" s="293"/>
      <c r="Q776" s="294"/>
      <c r="R776" s="294"/>
      <c r="S776" s="295"/>
      <c r="T776" s="291"/>
      <c r="U776" s="291"/>
      <c r="V776" s="296"/>
      <c r="W776" s="295"/>
      <c r="X776" s="297"/>
      <c r="Y776" s="298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</row>
    <row r="777" spans="1:38">
      <c r="A777" s="289"/>
      <c r="B777" s="290"/>
      <c r="C777" s="115"/>
      <c r="D777" s="115"/>
      <c r="E777" s="115"/>
      <c r="F777" s="115"/>
      <c r="G777" s="115"/>
      <c r="H777" s="115"/>
      <c r="I777" s="115"/>
      <c r="J777" s="115"/>
      <c r="K777" s="291"/>
      <c r="L777" s="291"/>
      <c r="M777" s="291"/>
      <c r="N777" s="292"/>
      <c r="O777" s="291"/>
      <c r="P777" s="293"/>
      <c r="Q777" s="294"/>
      <c r="R777" s="294"/>
      <c r="S777" s="295"/>
      <c r="T777" s="291"/>
      <c r="U777" s="291"/>
      <c r="V777" s="296"/>
      <c r="W777" s="295"/>
      <c r="X777" s="297"/>
      <c r="Y777" s="298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</row>
    <row r="778" spans="1:38">
      <c r="A778" s="289"/>
      <c r="B778" s="290"/>
      <c r="C778" s="115"/>
      <c r="D778" s="115"/>
      <c r="E778" s="115"/>
      <c r="F778" s="115"/>
      <c r="G778" s="115"/>
      <c r="H778" s="115"/>
      <c r="I778" s="115"/>
      <c r="J778" s="115"/>
      <c r="K778" s="291"/>
      <c r="L778" s="291"/>
      <c r="M778" s="291"/>
      <c r="N778" s="292"/>
      <c r="O778" s="291"/>
      <c r="P778" s="293"/>
      <c r="Q778" s="294"/>
      <c r="R778" s="294"/>
      <c r="S778" s="295"/>
      <c r="T778" s="291"/>
      <c r="U778" s="291"/>
      <c r="V778" s="296"/>
      <c r="W778" s="295"/>
      <c r="X778" s="297"/>
      <c r="Y778" s="298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</row>
    <row r="779" spans="1:38">
      <c r="A779" s="289"/>
      <c r="B779" s="290"/>
      <c r="C779" s="115"/>
      <c r="D779" s="115"/>
      <c r="E779" s="115"/>
      <c r="F779" s="115"/>
      <c r="G779" s="115"/>
      <c r="H779" s="115"/>
      <c r="I779" s="115"/>
      <c r="J779" s="115"/>
      <c r="K779" s="291"/>
      <c r="L779" s="291"/>
      <c r="M779" s="291"/>
      <c r="N779" s="292"/>
      <c r="O779" s="291"/>
      <c r="P779" s="293"/>
      <c r="Q779" s="294"/>
      <c r="R779" s="294"/>
      <c r="S779" s="295"/>
      <c r="T779" s="291"/>
      <c r="U779" s="291"/>
      <c r="V779" s="296"/>
      <c r="W779" s="295"/>
      <c r="X779" s="297"/>
      <c r="Y779" s="298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</row>
    <row r="780" spans="1:38">
      <c r="A780" s="289"/>
      <c r="B780" s="290"/>
      <c r="C780" s="115"/>
      <c r="D780" s="115"/>
      <c r="E780" s="115"/>
      <c r="F780" s="115"/>
      <c r="G780" s="115"/>
      <c r="H780" s="115"/>
      <c r="I780" s="115"/>
      <c r="J780" s="115"/>
      <c r="K780" s="291"/>
      <c r="L780" s="291"/>
      <c r="M780" s="291"/>
      <c r="N780" s="292"/>
      <c r="O780" s="291"/>
      <c r="P780" s="293"/>
      <c r="Q780" s="294"/>
      <c r="R780" s="294"/>
      <c r="S780" s="295"/>
      <c r="T780" s="291"/>
      <c r="U780" s="291"/>
      <c r="V780" s="296"/>
      <c r="W780" s="295"/>
      <c r="X780" s="297"/>
      <c r="Y780" s="298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</row>
    <row r="781" spans="1:38">
      <c r="A781" s="289"/>
      <c r="B781" s="290"/>
      <c r="C781" s="115"/>
      <c r="D781" s="115"/>
      <c r="E781" s="115"/>
      <c r="F781" s="115"/>
      <c r="G781" s="115"/>
      <c r="H781" s="115"/>
      <c r="I781" s="115"/>
      <c r="J781" s="115"/>
      <c r="K781" s="291"/>
      <c r="L781" s="291"/>
      <c r="M781" s="291"/>
      <c r="N781" s="292"/>
      <c r="O781" s="291"/>
      <c r="P781" s="293"/>
      <c r="Q781" s="294"/>
      <c r="R781" s="294"/>
      <c r="S781" s="295"/>
      <c r="T781" s="291"/>
      <c r="U781" s="291"/>
      <c r="V781" s="296"/>
      <c r="W781" s="295"/>
      <c r="X781" s="297"/>
      <c r="Y781" s="298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</row>
    <row r="782" spans="1:38">
      <c r="A782" s="289"/>
      <c r="B782" s="290"/>
      <c r="C782" s="115"/>
      <c r="D782" s="115"/>
      <c r="E782" s="115"/>
      <c r="F782" s="115"/>
      <c r="G782" s="115"/>
      <c r="H782" s="115"/>
      <c r="I782" s="115"/>
      <c r="J782" s="115"/>
      <c r="K782" s="291"/>
      <c r="L782" s="291"/>
      <c r="M782" s="291"/>
      <c r="N782" s="292"/>
      <c r="O782" s="291"/>
      <c r="P782" s="293"/>
      <c r="Q782" s="294"/>
      <c r="R782" s="294"/>
      <c r="S782" s="295"/>
      <c r="T782" s="291"/>
      <c r="U782" s="291"/>
      <c r="V782" s="296"/>
      <c r="W782" s="295"/>
      <c r="X782" s="297"/>
      <c r="Y782" s="298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</row>
    <row r="783" spans="1:38">
      <c r="A783" s="289"/>
      <c r="B783" s="290"/>
      <c r="C783" s="115"/>
      <c r="D783" s="115"/>
      <c r="E783" s="115"/>
      <c r="F783" s="115"/>
      <c r="G783" s="115"/>
      <c r="H783" s="115"/>
      <c r="I783" s="115"/>
      <c r="J783" s="115"/>
      <c r="K783" s="291"/>
      <c r="L783" s="291"/>
      <c r="M783" s="291"/>
      <c r="N783" s="292"/>
      <c r="O783" s="291"/>
      <c r="P783" s="293"/>
      <c r="Q783" s="294"/>
      <c r="R783" s="294"/>
      <c r="S783" s="295"/>
      <c r="T783" s="291"/>
      <c r="U783" s="291"/>
      <c r="V783" s="296"/>
      <c r="W783" s="295"/>
      <c r="X783" s="297"/>
      <c r="Y783" s="298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</row>
    <row r="784" spans="1:38">
      <c r="A784" s="289"/>
      <c r="B784" s="290"/>
      <c r="C784" s="115"/>
      <c r="D784" s="115"/>
      <c r="E784" s="115"/>
      <c r="F784" s="115"/>
      <c r="G784" s="115"/>
      <c r="H784" s="115"/>
      <c r="I784" s="115"/>
      <c r="J784" s="115"/>
      <c r="K784" s="291"/>
      <c r="L784" s="291"/>
      <c r="M784" s="291"/>
      <c r="N784" s="292"/>
      <c r="O784" s="291"/>
      <c r="P784" s="293"/>
      <c r="Q784" s="294"/>
      <c r="R784" s="294"/>
      <c r="S784" s="295"/>
      <c r="T784" s="291"/>
      <c r="U784" s="291"/>
      <c r="V784" s="296"/>
      <c r="W784" s="295"/>
      <c r="X784" s="297"/>
      <c r="Y784" s="298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</row>
    <row r="785" spans="1:38">
      <c r="A785" s="289"/>
      <c r="B785" s="290"/>
      <c r="C785" s="115"/>
      <c r="D785" s="115"/>
      <c r="E785" s="115"/>
      <c r="F785" s="115"/>
      <c r="G785" s="115"/>
      <c r="H785" s="115"/>
      <c r="I785" s="115"/>
      <c r="J785" s="115"/>
      <c r="K785" s="291"/>
      <c r="L785" s="291"/>
      <c r="M785" s="291"/>
      <c r="N785" s="292"/>
      <c r="O785" s="291"/>
      <c r="P785" s="293"/>
      <c r="Q785" s="294"/>
      <c r="R785" s="294"/>
      <c r="S785" s="295"/>
      <c r="T785" s="291"/>
      <c r="U785" s="291"/>
      <c r="V785" s="296"/>
      <c r="W785" s="295"/>
      <c r="X785" s="297"/>
      <c r="Y785" s="298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</row>
    <row r="786" spans="1:38">
      <c r="A786" s="289"/>
      <c r="B786" s="290"/>
      <c r="C786" s="115"/>
      <c r="D786" s="115"/>
      <c r="E786" s="115"/>
      <c r="F786" s="115"/>
      <c r="G786" s="115"/>
      <c r="H786" s="115"/>
      <c r="I786" s="115"/>
      <c r="J786" s="115"/>
      <c r="K786" s="291"/>
      <c r="L786" s="291"/>
      <c r="M786" s="291"/>
      <c r="N786" s="292"/>
      <c r="O786" s="291"/>
      <c r="P786" s="293"/>
      <c r="Q786" s="294"/>
      <c r="R786" s="294"/>
      <c r="S786" s="295"/>
      <c r="T786" s="291"/>
      <c r="U786" s="291"/>
      <c r="V786" s="296"/>
      <c r="W786" s="295"/>
      <c r="X786" s="297"/>
      <c r="Y786" s="298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</row>
    <row r="787" spans="1:38">
      <c r="A787" s="289"/>
      <c r="B787" s="290"/>
      <c r="C787" s="115"/>
      <c r="D787" s="115"/>
      <c r="E787" s="115"/>
      <c r="F787" s="115"/>
      <c r="G787" s="115"/>
      <c r="H787" s="115"/>
      <c r="I787" s="115"/>
      <c r="J787" s="115"/>
      <c r="K787" s="291"/>
      <c r="L787" s="291"/>
      <c r="M787" s="291"/>
      <c r="N787" s="292"/>
      <c r="O787" s="291"/>
      <c r="P787" s="293"/>
      <c r="Q787" s="294"/>
      <c r="R787" s="294"/>
      <c r="S787" s="295"/>
      <c r="T787" s="291"/>
      <c r="U787" s="291"/>
      <c r="V787" s="296"/>
      <c r="W787" s="295"/>
      <c r="X787" s="297"/>
      <c r="Y787" s="298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</row>
    <row r="788" spans="1:38">
      <c r="A788" s="289"/>
      <c r="B788" s="290"/>
      <c r="C788" s="115"/>
      <c r="D788" s="115"/>
      <c r="E788" s="115"/>
      <c r="F788" s="115"/>
      <c r="G788" s="115"/>
      <c r="H788" s="115"/>
      <c r="I788" s="115"/>
      <c r="J788" s="115"/>
      <c r="K788" s="291"/>
      <c r="L788" s="291"/>
      <c r="M788" s="291"/>
      <c r="N788" s="292"/>
      <c r="O788" s="291"/>
      <c r="P788" s="293"/>
      <c r="Q788" s="294"/>
      <c r="R788" s="294"/>
      <c r="S788" s="295"/>
      <c r="T788" s="291"/>
      <c r="U788" s="291"/>
      <c r="V788" s="296"/>
      <c r="W788" s="295"/>
      <c r="X788" s="297"/>
      <c r="Y788" s="298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</row>
    <row r="789" spans="1:38">
      <c r="A789" s="289"/>
      <c r="B789" s="290"/>
      <c r="C789" s="115"/>
      <c r="D789" s="115"/>
      <c r="E789" s="115"/>
      <c r="F789" s="115"/>
      <c r="G789" s="115"/>
      <c r="H789" s="115"/>
      <c r="I789" s="115"/>
      <c r="J789" s="115"/>
      <c r="K789" s="291"/>
      <c r="L789" s="291"/>
      <c r="M789" s="291"/>
      <c r="N789" s="292"/>
      <c r="O789" s="291"/>
      <c r="P789" s="293"/>
      <c r="Q789" s="294"/>
      <c r="R789" s="294"/>
      <c r="S789" s="295"/>
      <c r="T789" s="291"/>
      <c r="U789" s="291"/>
      <c r="V789" s="296"/>
      <c r="W789" s="295"/>
      <c r="X789" s="297"/>
      <c r="Y789" s="298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</row>
    <row r="790" spans="1:38">
      <c r="A790" s="289"/>
      <c r="B790" s="290"/>
      <c r="C790" s="115"/>
      <c r="D790" s="115"/>
      <c r="E790" s="115"/>
      <c r="F790" s="115"/>
      <c r="G790" s="115"/>
      <c r="H790" s="115"/>
      <c r="I790" s="115"/>
      <c r="J790" s="115"/>
      <c r="K790" s="291"/>
      <c r="L790" s="291"/>
      <c r="M790" s="291"/>
      <c r="N790" s="292"/>
      <c r="O790" s="291"/>
      <c r="P790" s="293"/>
      <c r="Q790" s="294"/>
      <c r="R790" s="294"/>
      <c r="S790" s="295"/>
      <c r="T790" s="291"/>
      <c r="U790" s="291"/>
      <c r="V790" s="296"/>
      <c r="W790" s="295"/>
      <c r="X790" s="297"/>
      <c r="Y790" s="298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</row>
    <row r="791" spans="1:38">
      <c r="A791" s="289"/>
      <c r="B791" s="290"/>
      <c r="C791" s="115"/>
      <c r="D791" s="115"/>
      <c r="E791" s="115"/>
      <c r="F791" s="115"/>
      <c r="G791" s="115"/>
      <c r="H791" s="115"/>
      <c r="I791" s="115"/>
      <c r="J791" s="115"/>
      <c r="K791" s="291"/>
      <c r="L791" s="291"/>
      <c r="M791" s="291"/>
      <c r="N791" s="292"/>
      <c r="O791" s="291"/>
      <c r="P791" s="293"/>
      <c r="Q791" s="294"/>
      <c r="R791" s="294"/>
      <c r="S791" s="295"/>
      <c r="T791" s="291"/>
      <c r="U791" s="291"/>
      <c r="V791" s="296"/>
      <c r="W791" s="295"/>
      <c r="X791" s="297"/>
      <c r="Y791" s="298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</row>
    <row r="792" spans="1:38">
      <c r="A792" s="289"/>
      <c r="B792" s="290"/>
      <c r="C792" s="115"/>
      <c r="D792" s="115"/>
      <c r="E792" s="115"/>
      <c r="F792" s="115"/>
      <c r="G792" s="115"/>
      <c r="H792" s="115"/>
      <c r="I792" s="115"/>
      <c r="J792" s="115"/>
      <c r="K792" s="291"/>
      <c r="L792" s="291"/>
      <c r="M792" s="291"/>
      <c r="N792" s="292"/>
      <c r="O792" s="291"/>
      <c r="P792" s="293"/>
      <c r="Q792" s="294"/>
      <c r="R792" s="294"/>
      <c r="S792" s="295"/>
      <c r="T792" s="291"/>
      <c r="U792" s="291"/>
      <c r="V792" s="296"/>
      <c r="W792" s="295"/>
      <c r="X792" s="297"/>
      <c r="Y792" s="298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</row>
    <row r="793" spans="1:38">
      <c r="A793" s="289"/>
      <c r="B793" s="290"/>
      <c r="C793" s="115"/>
      <c r="D793" s="115"/>
      <c r="E793" s="115"/>
      <c r="F793" s="115"/>
      <c r="G793" s="115"/>
      <c r="H793" s="115"/>
      <c r="I793" s="115"/>
      <c r="J793" s="115"/>
      <c r="K793" s="291"/>
      <c r="L793" s="291"/>
      <c r="M793" s="291"/>
      <c r="N793" s="292"/>
      <c r="O793" s="291"/>
      <c r="P793" s="293"/>
      <c r="Q793" s="294"/>
      <c r="R793" s="294"/>
      <c r="S793" s="295"/>
      <c r="T793" s="291"/>
      <c r="U793" s="291"/>
      <c r="V793" s="296"/>
      <c r="W793" s="295"/>
      <c r="X793" s="297"/>
      <c r="Y793" s="298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</row>
    <row r="794" spans="1:38">
      <c r="A794" s="289"/>
      <c r="B794" s="290"/>
      <c r="C794" s="115"/>
      <c r="D794" s="115"/>
      <c r="E794" s="115"/>
      <c r="F794" s="115"/>
      <c r="G794" s="115"/>
      <c r="H794" s="115"/>
      <c r="I794" s="115"/>
      <c r="J794" s="115"/>
      <c r="K794" s="291"/>
      <c r="L794" s="291"/>
      <c r="M794" s="291"/>
      <c r="N794" s="292"/>
      <c r="O794" s="291"/>
      <c r="P794" s="293"/>
      <c r="Q794" s="294"/>
      <c r="R794" s="294"/>
      <c r="S794" s="295"/>
      <c r="T794" s="291"/>
      <c r="U794" s="291"/>
      <c r="V794" s="296"/>
      <c r="W794" s="295"/>
      <c r="X794" s="297"/>
      <c r="Y794" s="298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</row>
    <row r="795" spans="1:38">
      <c r="A795" s="289"/>
      <c r="B795" s="290"/>
      <c r="C795" s="115"/>
      <c r="D795" s="115"/>
      <c r="E795" s="115"/>
      <c r="F795" s="115"/>
      <c r="G795" s="115"/>
      <c r="H795" s="115"/>
      <c r="I795" s="115"/>
      <c r="J795" s="115"/>
      <c r="K795" s="291"/>
      <c r="L795" s="291"/>
      <c r="M795" s="291"/>
      <c r="N795" s="292"/>
      <c r="O795" s="291"/>
      <c r="P795" s="293"/>
      <c r="Q795" s="294"/>
      <c r="R795" s="294"/>
      <c r="S795" s="295"/>
      <c r="T795" s="291"/>
      <c r="U795" s="291"/>
      <c r="V795" s="296"/>
      <c r="W795" s="295"/>
      <c r="X795" s="297"/>
      <c r="Y795" s="298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</row>
    <row r="796" spans="1:38">
      <c r="A796" s="289"/>
      <c r="B796" s="290"/>
      <c r="C796" s="115"/>
      <c r="D796" s="115"/>
      <c r="E796" s="115"/>
      <c r="F796" s="115"/>
      <c r="G796" s="115"/>
      <c r="H796" s="115"/>
      <c r="I796" s="115"/>
      <c r="J796" s="115"/>
      <c r="K796" s="291"/>
      <c r="L796" s="291"/>
      <c r="M796" s="291"/>
      <c r="N796" s="292"/>
      <c r="O796" s="291"/>
      <c r="P796" s="293"/>
      <c r="Q796" s="294"/>
      <c r="R796" s="294"/>
      <c r="S796" s="295"/>
      <c r="T796" s="291"/>
      <c r="U796" s="291"/>
      <c r="V796" s="296"/>
      <c r="W796" s="295"/>
      <c r="X796" s="297"/>
      <c r="Y796" s="298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</row>
    <row r="797" spans="1:38">
      <c r="A797" s="289"/>
      <c r="B797" s="290"/>
      <c r="C797" s="115"/>
      <c r="D797" s="115"/>
      <c r="E797" s="115"/>
      <c r="F797" s="115"/>
      <c r="G797" s="115"/>
      <c r="H797" s="115"/>
      <c r="I797" s="115"/>
      <c r="J797" s="115"/>
      <c r="K797" s="291"/>
      <c r="L797" s="291"/>
      <c r="M797" s="291"/>
      <c r="N797" s="292"/>
      <c r="O797" s="291"/>
      <c r="P797" s="293"/>
      <c r="Q797" s="294"/>
      <c r="R797" s="294"/>
      <c r="S797" s="295"/>
      <c r="T797" s="291"/>
      <c r="U797" s="291"/>
      <c r="V797" s="296"/>
      <c r="W797" s="295"/>
      <c r="X797" s="297"/>
      <c r="Y797" s="298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</row>
    <row r="798" spans="1:38">
      <c r="A798" s="289"/>
      <c r="B798" s="290"/>
      <c r="C798" s="115"/>
      <c r="D798" s="115"/>
      <c r="E798" s="115"/>
      <c r="F798" s="115"/>
      <c r="G798" s="115"/>
      <c r="H798" s="115"/>
      <c r="I798" s="115"/>
      <c r="J798" s="115"/>
      <c r="K798" s="291"/>
      <c r="L798" s="291"/>
      <c r="M798" s="291"/>
      <c r="N798" s="292"/>
      <c r="O798" s="291"/>
      <c r="P798" s="293"/>
      <c r="Q798" s="294"/>
      <c r="R798" s="294"/>
      <c r="S798" s="295"/>
      <c r="T798" s="291"/>
      <c r="U798" s="291"/>
      <c r="V798" s="296"/>
      <c r="W798" s="295"/>
      <c r="X798" s="297"/>
      <c r="Y798" s="298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</row>
    <row r="799" spans="1:38">
      <c r="A799" s="289"/>
      <c r="B799" s="290"/>
      <c r="C799" s="115"/>
      <c r="D799" s="115"/>
      <c r="E799" s="115"/>
      <c r="F799" s="115"/>
      <c r="G799" s="115"/>
      <c r="H799" s="115"/>
      <c r="I799" s="115"/>
      <c r="J799" s="115"/>
      <c r="K799" s="291"/>
      <c r="L799" s="291"/>
      <c r="M799" s="291"/>
      <c r="N799" s="292"/>
      <c r="O799" s="291"/>
      <c r="P799" s="293"/>
      <c r="Q799" s="294"/>
      <c r="R799" s="294"/>
      <c r="S799" s="295"/>
      <c r="T799" s="291"/>
      <c r="U799" s="291"/>
      <c r="V799" s="296"/>
      <c r="W799" s="295"/>
      <c r="X799" s="297"/>
      <c r="Y799" s="298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</row>
    <row r="800" spans="1:38">
      <c r="A800" s="289"/>
      <c r="B800" s="290"/>
      <c r="C800" s="115"/>
      <c r="D800" s="115"/>
      <c r="E800" s="115"/>
      <c r="F800" s="115"/>
      <c r="G800" s="115"/>
      <c r="H800" s="115"/>
      <c r="I800" s="115"/>
      <c r="J800" s="115"/>
      <c r="K800" s="291"/>
      <c r="L800" s="291"/>
      <c r="M800" s="291"/>
      <c r="N800" s="292"/>
      <c r="O800" s="291"/>
      <c r="P800" s="293"/>
      <c r="Q800" s="294"/>
      <c r="R800" s="294"/>
      <c r="S800" s="295"/>
      <c r="T800" s="291"/>
      <c r="U800" s="291"/>
      <c r="V800" s="296"/>
      <c r="W800" s="295"/>
      <c r="X800" s="297"/>
      <c r="Y800" s="298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</row>
    <row r="801" spans="1:38">
      <c r="A801" s="289"/>
      <c r="B801" s="290"/>
      <c r="C801" s="115"/>
      <c r="D801" s="115"/>
      <c r="E801" s="115"/>
      <c r="F801" s="115"/>
      <c r="G801" s="115"/>
      <c r="H801" s="115"/>
      <c r="I801" s="115"/>
      <c r="J801" s="115"/>
      <c r="K801" s="291"/>
      <c r="L801" s="291"/>
      <c r="M801" s="291"/>
      <c r="N801" s="292"/>
      <c r="O801" s="291"/>
      <c r="P801" s="293"/>
      <c r="Q801" s="294"/>
      <c r="R801" s="294"/>
      <c r="S801" s="295"/>
      <c r="T801" s="291"/>
      <c r="U801" s="291"/>
      <c r="V801" s="296"/>
      <c r="W801" s="295"/>
      <c r="X801" s="297"/>
      <c r="Y801" s="298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</row>
    <row r="802" spans="1:38">
      <c r="A802" s="289"/>
      <c r="B802" s="290"/>
      <c r="C802" s="115"/>
      <c r="D802" s="115"/>
      <c r="E802" s="115"/>
      <c r="F802" s="115"/>
      <c r="G802" s="115"/>
      <c r="H802" s="115"/>
      <c r="I802" s="115"/>
      <c r="J802" s="115"/>
      <c r="K802" s="291"/>
      <c r="L802" s="291"/>
      <c r="M802" s="291"/>
      <c r="N802" s="292"/>
      <c r="O802" s="291"/>
      <c r="P802" s="293"/>
      <c r="Q802" s="294"/>
      <c r="R802" s="294"/>
      <c r="S802" s="295"/>
      <c r="T802" s="291"/>
      <c r="U802" s="291"/>
      <c r="V802" s="296"/>
      <c r="W802" s="295"/>
      <c r="X802" s="297"/>
      <c r="Y802" s="298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</row>
    <row r="803" spans="1:38">
      <c r="A803" s="289"/>
      <c r="B803" s="290"/>
      <c r="C803" s="115"/>
      <c r="D803" s="115"/>
      <c r="E803" s="115"/>
      <c r="F803" s="115"/>
      <c r="G803" s="115"/>
      <c r="H803" s="115"/>
      <c r="I803" s="115"/>
      <c r="J803" s="115"/>
      <c r="K803" s="291"/>
      <c r="L803" s="291"/>
      <c r="M803" s="291"/>
      <c r="N803" s="292"/>
      <c r="O803" s="291"/>
      <c r="P803" s="293"/>
      <c r="Q803" s="294"/>
      <c r="R803" s="294"/>
      <c r="S803" s="295"/>
      <c r="T803" s="291"/>
      <c r="U803" s="291"/>
      <c r="V803" s="296"/>
      <c r="W803" s="295"/>
      <c r="X803" s="297"/>
      <c r="Y803" s="298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</row>
    <row r="804" spans="1:38">
      <c r="A804" s="289"/>
      <c r="B804" s="290"/>
      <c r="C804" s="115"/>
      <c r="D804" s="115"/>
      <c r="E804" s="115"/>
      <c r="F804" s="115"/>
      <c r="G804" s="115"/>
      <c r="H804" s="115"/>
      <c r="I804" s="115"/>
      <c r="J804" s="115"/>
      <c r="K804" s="291"/>
      <c r="L804" s="291"/>
      <c r="M804" s="291"/>
      <c r="N804" s="292"/>
      <c r="O804" s="291"/>
      <c r="P804" s="293"/>
      <c r="Q804" s="294"/>
      <c r="R804" s="294"/>
      <c r="S804" s="295"/>
      <c r="T804" s="291"/>
      <c r="U804" s="291"/>
      <c r="V804" s="296"/>
      <c r="W804" s="295"/>
      <c r="X804" s="297"/>
      <c r="Y804" s="298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</row>
    <row r="805" spans="1:38">
      <c r="A805" s="289"/>
      <c r="B805" s="290"/>
      <c r="C805" s="115"/>
      <c r="D805" s="115"/>
      <c r="E805" s="115"/>
      <c r="F805" s="115"/>
      <c r="G805" s="115"/>
      <c r="H805" s="115"/>
      <c r="I805" s="115"/>
      <c r="J805" s="115"/>
      <c r="K805" s="291"/>
      <c r="L805" s="291"/>
      <c r="M805" s="291"/>
      <c r="N805" s="292"/>
      <c r="O805" s="291"/>
      <c r="P805" s="293"/>
      <c r="Q805" s="294"/>
      <c r="R805" s="294"/>
      <c r="S805" s="295"/>
      <c r="T805" s="291"/>
      <c r="U805" s="291"/>
      <c r="V805" s="296"/>
      <c r="W805" s="295"/>
      <c r="X805" s="297"/>
      <c r="Y805" s="298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</row>
    <row r="806" spans="1:38">
      <c r="A806" s="289"/>
      <c r="B806" s="290"/>
      <c r="C806" s="115"/>
      <c r="D806" s="115"/>
      <c r="E806" s="115"/>
      <c r="F806" s="115"/>
      <c r="G806" s="115"/>
      <c r="H806" s="115"/>
      <c r="I806" s="115"/>
      <c r="J806" s="115"/>
      <c r="K806" s="291"/>
      <c r="L806" s="291"/>
      <c r="M806" s="291"/>
      <c r="N806" s="292"/>
      <c r="O806" s="291"/>
      <c r="P806" s="293"/>
      <c r="Q806" s="294"/>
      <c r="R806" s="294"/>
      <c r="S806" s="295"/>
      <c r="T806" s="291"/>
      <c r="U806" s="291"/>
      <c r="V806" s="296"/>
      <c r="W806" s="295"/>
      <c r="X806" s="297"/>
      <c r="Y806" s="298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</row>
    <row r="807" spans="1:38">
      <c r="A807" s="289"/>
      <c r="B807" s="290"/>
      <c r="C807" s="115"/>
      <c r="D807" s="115"/>
      <c r="E807" s="115"/>
      <c r="F807" s="115"/>
      <c r="G807" s="115"/>
      <c r="H807" s="115"/>
      <c r="I807" s="115"/>
      <c r="J807" s="115"/>
      <c r="K807" s="291"/>
      <c r="L807" s="291"/>
      <c r="M807" s="291"/>
      <c r="N807" s="292"/>
      <c r="O807" s="291"/>
      <c r="P807" s="293"/>
      <c r="Q807" s="294"/>
      <c r="R807" s="294"/>
      <c r="S807" s="295"/>
      <c r="T807" s="291"/>
      <c r="U807" s="291"/>
      <c r="V807" s="296"/>
      <c r="W807" s="295"/>
      <c r="X807" s="297"/>
      <c r="Y807" s="298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</row>
    <row r="808" spans="1:38">
      <c r="A808" s="289"/>
      <c r="B808" s="290"/>
      <c r="C808" s="115"/>
      <c r="D808" s="115"/>
      <c r="E808" s="115"/>
      <c r="F808" s="115"/>
      <c r="G808" s="115"/>
      <c r="H808" s="115"/>
      <c r="I808" s="115"/>
      <c r="J808" s="115"/>
      <c r="K808" s="291"/>
      <c r="L808" s="291"/>
      <c r="M808" s="291"/>
      <c r="N808" s="292"/>
      <c r="O808" s="291"/>
      <c r="P808" s="293"/>
      <c r="Q808" s="294"/>
      <c r="R808" s="294"/>
      <c r="S808" s="295"/>
      <c r="T808" s="291"/>
      <c r="U808" s="291"/>
      <c r="V808" s="296"/>
      <c r="W808" s="295"/>
      <c r="X808" s="297"/>
      <c r="Y808" s="298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</row>
    <row r="809" spans="1:38">
      <c r="A809" s="289"/>
      <c r="B809" s="290"/>
      <c r="C809" s="115"/>
      <c r="D809" s="115"/>
      <c r="E809" s="115"/>
      <c r="F809" s="115"/>
      <c r="G809" s="115"/>
      <c r="H809" s="115"/>
      <c r="I809" s="115"/>
      <c r="J809" s="115"/>
      <c r="K809" s="291"/>
      <c r="L809" s="291"/>
      <c r="M809" s="291"/>
      <c r="N809" s="292"/>
      <c r="O809" s="291"/>
      <c r="P809" s="293"/>
      <c r="Q809" s="294"/>
      <c r="R809" s="294"/>
      <c r="S809" s="295"/>
      <c r="T809" s="291"/>
      <c r="U809" s="291"/>
      <c r="V809" s="296"/>
      <c r="W809" s="295"/>
      <c r="X809" s="297"/>
      <c r="Y809" s="298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</row>
    <row r="810" spans="1:38">
      <c r="A810" s="289"/>
      <c r="B810" s="290"/>
      <c r="C810" s="115"/>
      <c r="D810" s="115"/>
      <c r="E810" s="115"/>
      <c r="F810" s="115"/>
      <c r="G810" s="115"/>
      <c r="H810" s="115"/>
      <c r="I810" s="115"/>
      <c r="J810" s="115"/>
      <c r="K810" s="291"/>
      <c r="L810" s="291"/>
      <c r="M810" s="291"/>
      <c r="N810" s="292"/>
      <c r="O810" s="291"/>
      <c r="P810" s="293"/>
      <c r="Q810" s="294"/>
      <c r="R810" s="294"/>
      <c r="S810" s="295"/>
      <c r="T810" s="291"/>
      <c r="U810" s="291"/>
      <c r="V810" s="296"/>
      <c r="W810" s="295"/>
      <c r="X810" s="297"/>
      <c r="Y810" s="298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</row>
    <row r="811" spans="1:38">
      <c r="A811" s="289"/>
      <c r="B811" s="290"/>
      <c r="C811" s="115"/>
      <c r="D811" s="115"/>
      <c r="E811" s="115"/>
      <c r="F811" s="115"/>
      <c r="G811" s="115"/>
      <c r="H811" s="115"/>
      <c r="I811" s="115"/>
      <c r="J811" s="115"/>
      <c r="K811" s="291"/>
      <c r="L811" s="291"/>
      <c r="M811" s="291"/>
      <c r="N811" s="292"/>
      <c r="O811" s="291"/>
      <c r="P811" s="293"/>
      <c r="Q811" s="294"/>
      <c r="R811" s="294"/>
      <c r="S811" s="295"/>
      <c r="T811" s="291"/>
      <c r="U811" s="291"/>
      <c r="V811" s="296"/>
      <c r="W811" s="295"/>
      <c r="X811" s="297"/>
      <c r="Y811" s="298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</row>
    <row r="812" spans="1:38">
      <c r="A812" s="289"/>
      <c r="B812" s="290"/>
      <c r="C812" s="115"/>
      <c r="D812" s="115"/>
      <c r="E812" s="115"/>
      <c r="F812" s="115"/>
      <c r="G812" s="115"/>
      <c r="H812" s="115"/>
      <c r="I812" s="115"/>
      <c r="J812" s="115"/>
      <c r="K812" s="291"/>
      <c r="L812" s="291"/>
      <c r="M812" s="291"/>
      <c r="N812" s="292"/>
      <c r="O812" s="291"/>
      <c r="P812" s="293"/>
      <c r="Q812" s="294"/>
      <c r="R812" s="294"/>
      <c r="S812" s="295"/>
      <c r="T812" s="291"/>
      <c r="U812" s="291"/>
      <c r="V812" s="296"/>
      <c r="W812" s="295"/>
      <c r="X812" s="297"/>
      <c r="Y812" s="298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</row>
    <row r="813" spans="1:38">
      <c r="A813" s="289"/>
      <c r="B813" s="290"/>
      <c r="C813" s="115"/>
      <c r="D813" s="115"/>
      <c r="E813" s="115"/>
      <c r="F813" s="115"/>
      <c r="G813" s="115"/>
      <c r="H813" s="115"/>
      <c r="I813" s="115"/>
      <c r="J813" s="115"/>
      <c r="K813" s="291"/>
      <c r="L813" s="291"/>
      <c r="M813" s="291"/>
      <c r="N813" s="292"/>
      <c r="O813" s="291"/>
      <c r="P813" s="293"/>
      <c r="Q813" s="294"/>
      <c r="R813" s="294"/>
      <c r="S813" s="295"/>
      <c r="T813" s="291"/>
      <c r="U813" s="291"/>
      <c r="V813" s="296"/>
      <c r="W813" s="295"/>
      <c r="X813" s="297"/>
      <c r="Y813" s="298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</row>
    <row r="814" spans="1:38">
      <c r="A814" s="289"/>
      <c r="B814" s="290"/>
      <c r="C814" s="115"/>
      <c r="D814" s="115"/>
      <c r="E814" s="115"/>
      <c r="F814" s="115"/>
      <c r="G814" s="115"/>
      <c r="H814" s="115"/>
      <c r="I814" s="115"/>
      <c r="J814" s="115"/>
      <c r="K814" s="291"/>
      <c r="L814" s="291"/>
      <c r="M814" s="291"/>
      <c r="N814" s="292"/>
      <c r="O814" s="291"/>
      <c r="P814" s="293"/>
      <c r="Q814" s="294"/>
      <c r="R814" s="294"/>
      <c r="S814" s="295"/>
      <c r="T814" s="291"/>
      <c r="U814" s="291"/>
      <c r="V814" s="296"/>
      <c r="W814" s="295"/>
      <c r="X814" s="297"/>
      <c r="Y814" s="298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</row>
    <row r="815" spans="1:38">
      <c r="A815" s="289"/>
      <c r="B815" s="290"/>
      <c r="C815" s="115"/>
      <c r="D815" s="115"/>
      <c r="E815" s="115"/>
      <c r="F815" s="115"/>
      <c r="G815" s="115"/>
      <c r="H815" s="115"/>
      <c r="I815" s="115"/>
      <c r="J815" s="115"/>
      <c r="K815" s="291"/>
      <c r="L815" s="291"/>
      <c r="M815" s="291"/>
      <c r="N815" s="292"/>
      <c r="O815" s="291"/>
      <c r="P815" s="293"/>
      <c r="Q815" s="294"/>
      <c r="R815" s="294"/>
      <c r="S815" s="295"/>
      <c r="T815" s="291"/>
      <c r="U815" s="291"/>
      <c r="V815" s="296"/>
      <c r="W815" s="295"/>
      <c r="X815" s="297"/>
      <c r="Y815" s="298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</row>
    <row r="816" spans="1:38">
      <c r="A816" s="289"/>
      <c r="B816" s="290"/>
      <c r="C816" s="115"/>
      <c r="D816" s="115"/>
      <c r="E816" s="115"/>
      <c r="F816" s="115"/>
      <c r="G816" s="115"/>
      <c r="H816" s="115"/>
      <c r="I816" s="115"/>
      <c r="J816" s="115"/>
      <c r="K816" s="291"/>
      <c r="L816" s="291"/>
      <c r="M816" s="291"/>
      <c r="N816" s="292"/>
      <c r="O816" s="291"/>
      <c r="P816" s="293"/>
      <c r="Q816" s="294"/>
      <c r="R816" s="294"/>
      <c r="S816" s="295"/>
      <c r="T816" s="291"/>
      <c r="U816" s="291"/>
      <c r="V816" s="296"/>
      <c r="W816" s="295"/>
      <c r="X816" s="297"/>
      <c r="Y816" s="298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</row>
    <row r="817" spans="1:38">
      <c r="A817" s="289"/>
      <c r="B817" s="290"/>
      <c r="C817" s="115"/>
      <c r="D817" s="115"/>
      <c r="E817" s="115"/>
      <c r="F817" s="115"/>
      <c r="G817" s="115"/>
      <c r="H817" s="115"/>
      <c r="I817" s="115"/>
      <c r="J817" s="115"/>
      <c r="K817" s="291"/>
      <c r="L817" s="291"/>
      <c r="M817" s="291"/>
      <c r="N817" s="292"/>
      <c r="O817" s="291"/>
      <c r="P817" s="293"/>
      <c r="Q817" s="294"/>
      <c r="R817" s="294"/>
      <c r="S817" s="295"/>
      <c r="T817" s="291"/>
      <c r="U817" s="291"/>
      <c r="V817" s="296"/>
      <c r="W817" s="295"/>
      <c r="X817" s="297"/>
      <c r="Y817" s="298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</row>
    <row r="818" spans="1:38">
      <c r="A818" s="289"/>
      <c r="B818" s="290"/>
      <c r="C818" s="115"/>
      <c r="D818" s="115"/>
      <c r="E818" s="115"/>
      <c r="F818" s="115"/>
      <c r="G818" s="115"/>
      <c r="H818" s="115"/>
      <c r="I818" s="115"/>
      <c r="J818" s="115"/>
      <c r="K818" s="291"/>
      <c r="L818" s="291"/>
      <c r="M818" s="291"/>
      <c r="N818" s="292"/>
      <c r="O818" s="291"/>
      <c r="P818" s="293"/>
      <c r="Q818" s="294"/>
      <c r="R818" s="294"/>
      <c r="S818" s="295"/>
      <c r="T818" s="291"/>
      <c r="U818" s="291"/>
      <c r="V818" s="296"/>
      <c r="W818" s="295"/>
      <c r="X818" s="297"/>
      <c r="Y818" s="298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</row>
    <row r="819" spans="1:38">
      <c r="A819" s="289"/>
      <c r="B819" s="290"/>
      <c r="C819" s="115"/>
      <c r="D819" s="115"/>
      <c r="E819" s="115"/>
      <c r="F819" s="115"/>
      <c r="G819" s="115"/>
      <c r="H819" s="115"/>
      <c r="I819" s="115"/>
      <c r="J819" s="115"/>
      <c r="K819" s="291"/>
      <c r="L819" s="291"/>
      <c r="M819" s="291"/>
      <c r="N819" s="292"/>
      <c r="O819" s="291"/>
      <c r="P819" s="293"/>
      <c r="Q819" s="294"/>
      <c r="R819" s="294"/>
      <c r="S819" s="295"/>
      <c r="T819" s="291"/>
      <c r="U819" s="291"/>
      <c r="V819" s="296"/>
      <c r="W819" s="295"/>
      <c r="X819" s="297"/>
      <c r="Y819" s="298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</row>
    <row r="820" spans="1:38">
      <c r="A820" s="289"/>
      <c r="B820" s="290"/>
      <c r="C820" s="115"/>
      <c r="D820" s="115"/>
      <c r="E820" s="115"/>
      <c r="F820" s="115"/>
      <c r="G820" s="115"/>
      <c r="H820" s="115"/>
      <c r="I820" s="115"/>
      <c r="J820" s="115"/>
      <c r="K820" s="291"/>
      <c r="L820" s="291"/>
      <c r="M820" s="291"/>
      <c r="N820" s="292"/>
      <c r="O820" s="291"/>
      <c r="P820" s="293"/>
      <c r="Q820" s="294"/>
      <c r="R820" s="294"/>
      <c r="S820" s="295"/>
      <c r="T820" s="291"/>
      <c r="U820" s="291"/>
      <c r="V820" s="296"/>
      <c r="W820" s="295"/>
      <c r="X820" s="297"/>
      <c r="Y820" s="298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</row>
    <row r="821" spans="1:38">
      <c r="A821" s="289"/>
      <c r="B821" s="290"/>
      <c r="C821" s="115"/>
      <c r="D821" s="115"/>
      <c r="E821" s="115"/>
      <c r="F821" s="115"/>
      <c r="G821" s="115"/>
      <c r="H821" s="115"/>
      <c r="I821" s="115"/>
      <c r="J821" s="115"/>
      <c r="K821" s="291"/>
      <c r="L821" s="291"/>
      <c r="M821" s="291"/>
      <c r="N821" s="292"/>
      <c r="O821" s="291"/>
      <c r="P821" s="293"/>
      <c r="Q821" s="294"/>
      <c r="R821" s="294"/>
      <c r="S821" s="295"/>
      <c r="T821" s="291"/>
      <c r="U821" s="291"/>
      <c r="V821" s="296"/>
      <c r="W821" s="295"/>
      <c r="X821" s="297"/>
      <c r="Y821" s="298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</row>
    <row r="822" spans="1:38">
      <c r="A822" s="289"/>
      <c r="B822" s="290"/>
      <c r="C822" s="115"/>
      <c r="D822" s="115"/>
      <c r="E822" s="115"/>
      <c r="F822" s="115"/>
      <c r="G822" s="115"/>
      <c r="H822" s="115"/>
      <c r="I822" s="115"/>
      <c r="J822" s="115"/>
      <c r="K822" s="291"/>
      <c r="L822" s="291"/>
      <c r="M822" s="291"/>
      <c r="N822" s="292"/>
      <c r="O822" s="291"/>
      <c r="P822" s="293"/>
      <c r="Q822" s="294"/>
      <c r="R822" s="294"/>
      <c r="S822" s="295"/>
      <c r="T822" s="291"/>
      <c r="U822" s="291"/>
      <c r="V822" s="296"/>
      <c r="W822" s="295"/>
      <c r="X822" s="297"/>
      <c r="Y822" s="298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</row>
    <row r="823" spans="1:38">
      <c r="A823" s="289"/>
      <c r="B823" s="290"/>
      <c r="C823" s="115"/>
      <c r="D823" s="115"/>
      <c r="E823" s="115"/>
      <c r="F823" s="115"/>
      <c r="G823" s="115"/>
      <c r="H823" s="115"/>
      <c r="I823" s="115"/>
      <c r="J823" s="115"/>
      <c r="K823" s="291"/>
      <c r="L823" s="291"/>
      <c r="M823" s="291"/>
      <c r="N823" s="292"/>
      <c r="O823" s="291"/>
      <c r="P823" s="293"/>
      <c r="Q823" s="294"/>
      <c r="R823" s="294"/>
      <c r="S823" s="295"/>
      <c r="T823" s="291"/>
      <c r="U823" s="291"/>
      <c r="V823" s="296"/>
      <c r="W823" s="295"/>
      <c r="X823" s="297"/>
      <c r="Y823" s="298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</row>
    <row r="824" spans="1:38">
      <c r="A824" s="289"/>
      <c r="B824" s="290"/>
      <c r="C824" s="115"/>
      <c r="D824" s="115"/>
      <c r="E824" s="115"/>
      <c r="F824" s="115"/>
      <c r="G824" s="115"/>
      <c r="H824" s="115"/>
      <c r="I824" s="115"/>
      <c r="J824" s="115"/>
      <c r="K824" s="291"/>
      <c r="L824" s="291"/>
      <c r="M824" s="291"/>
      <c r="N824" s="292"/>
      <c r="O824" s="291"/>
      <c r="P824" s="293"/>
      <c r="Q824" s="294"/>
      <c r="R824" s="294"/>
      <c r="S824" s="295"/>
      <c r="T824" s="291"/>
      <c r="U824" s="291"/>
      <c r="V824" s="296"/>
      <c r="W824" s="295"/>
      <c r="X824" s="297"/>
      <c r="Y824" s="298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</row>
    <row r="825" spans="1:38">
      <c r="A825" s="289"/>
      <c r="B825" s="290"/>
      <c r="C825" s="115"/>
      <c r="D825" s="115"/>
      <c r="E825" s="115"/>
      <c r="F825" s="115"/>
      <c r="G825" s="115"/>
      <c r="H825" s="115"/>
      <c r="I825" s="115"/>
      <c r="J825" s="115"/>
      <c r="K825" s="291"/>
      <c r="L825" s="291"/>
      <c r="M825" s="291"/>
      <c r="N825" s="292"/>
      <c r="O825" s="291"/>
      <c r="P825" s="293"/>
      <c r="Q825" s="294"/>
      <c r="R825" s="294"/>
      <c r="S825" s="295"/>
      <c r="T825" s="291"/>
      <c r="U825" s="291"/>
      <c r="V825" s="296"/>
      <c r="W825" s="295"/>
      <c r="X825" s="297"/>
      <c r="Y825" s="298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</row>
    <row r="826" spans="1:38">
      <c r="A826" s="289"/>
      <c r="B826" s="290"/>
      <c r="C826" s="115"/>
      <c r="D826" s="115"/>
      <c r="E826" s="115"/>
      <c r="F826" s="115"/>
      <c r="G826" s="115"/>
      <c r="H826" s="115"/>
      <c r="I826" s="115"/>
      <c r="J826" s="115"/>
      <c r="K826" s="291"/>
      <c r="L826" s="291"/>
      <c r="M826" s="291"/>
      <c r="N826" s="292"/>
      <c r="O826" s="291"/>
      <c r="P826" s="293"/>
      <c r="Q826" s="294"/>
      <c r="R826" s="294"/>
      <c r="S826" s="295"/>
      <c r="T826" s="291"/>
      <c r="U826" s="291"/>
      <c r="V826" s="296"/>
      <c r="W826" s="295"/>
      <c r="X826" s="297"/>
      <c r="Y826" s="298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</row>
    <row r="827" spans="1:38">
      <c r="A827" s="289"/>
      <c r="B827" s="290"/>
      <c r="C827" s="115"/>
      <c r="D827" s="115"/>
      <c r="E827" s="115"/>
      <c r="F827" s="115"/>
      <c r="G827" s="115"/>
      <c r="H827" s="115"/>
      <c r="I827" s="115"/>
      <c r="J827" s="115"/>
      <c r="K827" s="291"/>
      <c r="L827" s="291"/>
      <c r="M827" s="291"/>
      <c r="N827" s="292"/>
      <c r="O827" s="291"/>
      <c r="P827" s="293"/>
      <c r="Q827" s="294"/>
      <c r="R827" s="294"/>
      <c r="S827" s="295"/>
      <c r="T827" s="291"/>
      <c r="U827" s="291"/>
      <c r="V827" s="296"/>
      <c r="W827" s="295"/>
      <c r="X827" s="297"/>
      <c r="Y827" s="298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</row>
    <row r="828" spans="1:38">
      <c r="A828" s="289"/>
      <c r="B828" s="290"/>
      <c r="C828" s="115"/>
      <c r="D828" s="115"/>
      <c r="E828" s="115"/>
      <c r="F828" s="115"/>
      <c r="G828" s="115"/>
      <c r="H828" s="115"/>
      <c r="I828" s="115"/>
      <c r="J828" s="115"/>
      <c r="K828" s="291"/>
      <c r="L828" s="291"/>
      <c r="M828" s="291"/>
      <c r="N828" s="292"/>
      <c r="O828" s="291"/>
      <c r="P828" s="293"/>
      <c r="Q828" s="294"/>
      <c r="R828" s="294"/>
      <c r="S828" s="295"/>
      <c r="T828" s="291"/>
      <c r="U828" s="291"/>
      <c r="V828" s="296"/>
      <c r="W828" s="295"/>
      <c r="X828" s="297"/>
      <c r="Y828" s="298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</row>
    <row r="829" spans="1:38">
      <c r="A829" s="289"/>
      <c r="B829" s="290"/>
      <c r="C829" s="115"/>
      <c r="D829" s="115"/>
      <c r="E829" s="115"/>
      <c r="F829" s="115"/>
      <c r="G829" s="115"/>
      <c r="H829" s="115"/>
      <c r="I829" s="115"/>
      <c r="J829" s="115"/>
      <c r="K829" s="291"/>
      <c r="L829" s="291"/>
      <c r="M829" s="291"/>
      <c r="N829" s="292"/>
      <c r="O829" s="291"/>
      <c r="P829" s="293"/>
      <c r="Q829" s="294"/>
      <c r="R829" s="294"/>
      <c r="S829" s="295"/>
      <c r="T829" s="291"/>
      <c r="U829" s="291"/>
      <c r="V829" s="296"/>
      <c r="W829" s="295"/>
      <c r="X829" s="297"/>
      <c r="Y829" s="298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</row>
    <row r="830" spans="1:38">
      <c r="A830" s="289"/>
      <c r="B830" s="290"/>
      <c r="C830" s="115"/>
      <c r="D830" s="115"/>
      <c r="E830" s="115"/>
      <c r="F830" s="115"/>
      <c r="G830" s="115"/>
      <c r="H830" s="115"/>
      <c r="I830" s="115"/>
      <c r="J830" s="115"/>
      <c r="K830" s="291"/>
      <c r="L830" s="291"/>
      <c r="M830" s="291"/>
      <c r="N830" s="292"/>
      <c r="O830" s="291"/>
      <c r="P830" s="293"/>
      <c r="Q830" s="294"/>
      <c r="R830" s="294"/>
      <c r="S830" s="295"/>
      <c r="T830" s="291"/>
      <c r="U830" s="291"/>
      <c r="V830" s="296"/>
      <c r="W830" s="295"/>
      <c r="X830" s="297"/>
      <c r="Y830" s="298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</row>
    <row r="831" spans="1:38">
      <c r="A831" s="289"/>
      <c r="B831" s="290"/>
      <c r="C831" s="115"/>
      <c r="D831" s="115"/>
      <c r="E831" s="115"/>
      <c r="F831" s="115"/>
      <c r="G831" s="115"/>
      <c r="H831" s="115"/>
      <c r="I831" s="115"/>
      <c r="J831" s="115"/>
      <c r="K831" s="291"/>
      <c r="L831" s="291"/>
      <c r="M831" s="291"/>
      <c r="N831" s="292"/>
      <c r="O831" s="291"/>
      <c r="P831" s="293"/>
      <c r="Q831" s="294"/>
      <c r="R831" s="294"/>
      <c r="S831" s="295"/>
      <c r="T831" s="291"/>
      <c r="U831" s="291"/>
      <c r="V831" s="296"/>
      <c r="W831" s="295"/>
      <c r="X831" s="297"/>
      <c r="Y831" s="298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</row>
    <row r="832" spans="1:38">
      <c r="A832" s="289"/>
      <c r="B832" s="290"/>
      <c r="C832" s="115"/>
      <c r="D832" s="115"/>
      <c r="E832" s="115"/>
      <c r="F832" s="115"/>
      <c r="G832" s="115"/>
      <c r="H832" s="115"/>
      <c r="I832" s="115"/>
      <c r="J832" s="115"/>
      <c r="K832" s="291"/>
      <c r="L832" s="291"/>
      <c r="M832" s="291"/>
      <c r="N832" s="292"/>
      <c r="O832" s="291"/>
      <c r="P832" s="293"/>
      <c r="Q832" s="294"/>
      <c r="R832" s="294"/>
      <c r="S832" s="295"/>
      <c r="T832" s="291"/>
      <c r="U832" s="291"/>
      <c r="V832" s="296"/>
      <c r="W832" s="295"/>
      <c r="X832" s="297"/>
      <c r="Y832" s="298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</row>
    <row r="833" spans="1:38">
      <c r="A833" s="289"/>
      <c r="B833" s="290"/>
      <c r="C833" s="115"/>
      <c r="D833" s="115"/>
      <c r="E833" s="115"/>
      <c r="F833" s="115"/>
      <c r="G833" s="115"/>
      <c r="H833" s="115"/>
      <c r="I833" s="115"/>
      <c r="J833" s="115"/>
      <c r="K833" s="291"/>
      <c r="L833" s="291"/>
      <c r="M833" s="291"/>
      <c r="N833" s="292"/>
      <c r="O833" s="291"/>
      <c r="P833" s="293"/>
      <c r="Q833" s="294"/>
      <c r="R833" s="294"/>
      <c r="S833" s="295"/>
      <c r="T833" s="291"/>
      <c r="U833" s="291"/>
      <c r="V833" s="296"/>
      <c r="W833" s="295"/>
      <c r="X833" s="297"/>
      <c r="Y833" s="298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</row>
    <row r="834" spans="1:38">
      <c r="A834" s="289"/>
      <c r="B834" s="290"/>
      <c r="C834" s="115"/>
      <c r="D834" s="115"/>
      <c r="E834" s="115"/>
      <c r="F834" s="115"/>
      <c r="G834" s="115"/>
      <c r="H834" s="115"/>
      <c r="I834" s="115"/>
      <c r="J834" s="115"/>
      <c r="K834" s="291"/>
      <c r="L834" s="291"/>
      <c r="M834" s="291"/>
      <c r="N834" s="292"/>
      <c r="O834" s="291"/>
      <c r="P834" s="293"/>
      <c r="Q834" s="294"/>
      <c r="R834" s="294"/>
      <c r="S834" s="295"/>
      <c r="T834" s="291"/>
      <c r="U834" s="291"/>
      <c r="V834" s="296"/>
      <c r="W834" s="295"/>
      <c r="X834" s="297"/>
      <c r="Y834" s="298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</row>
    <row r="835" spans="1:38">
      <c r="A835" s="289"/>
      <c r="B835" s="290"/>
      <c r="C835" s="115"/>
      <c r="D835" s="115"/>
      <c r="E835" s="115"/>
      <c r="F835" s="115"/>
      <c r="G835" s="115"/>
      <c r="H835" s="115"/>
      <c r="I835" s="115"/>
      <c r="J835" s="115"/>
      <c r="K835" s="291"/>
      <c r="L835" s="291"/>
      <c r="M835" s="291"/>
      <c r="N835" s="292"/>
      <c r="O835" s="291"/>
      <c r="P835" s="293"/>
      <c r="Q835" s="294"/>
      <c r="R835" s="294"/>
      <c r="S835" s="295"/>
      <c r="T835" s="291"/>
      <c r="U835" s="291"/>
      <c r="V835" s="296"/>
      <c r="W835" s="295"/>
      <c r="X835" s="297"/>
      <c r="Y835" s="298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</row>
    <row r="836" spans="1:38">
      <c r="A836" s="289"/>
      <c r="B836" s="290"/>
      <c r="C836" s="115"/>
      <c r="D836" s="115"/>
      <c r="E836" s="115"/>
      <c r="F836" s="115"/>
      <c r="G836" s="115"/>
      <c r="H836" s="115"/>
      <c r="I836" s="115"/>
      <c r="J836" s="115"/>
      <c r="K836" s="291"/>
      <c r="L836" s="291"/>
      <c r="M836" s="291"/>
      <c r="N836" s="292"/>
      <c r="O836" s="291"/>
      <c r="P836" s="293"/>
      <c r="Q836" s="294"/>
      <c r="R836" s="294"/>
      <c r="S836" s="295"/>
      <c r="T836" s="291"/>
      <c r="U836" s="291"/>
      <c r="V836" s="296"/>
      <c r="W836" s="295"/>
      <c r="X836" s="297"/>
      <c r="Y836" s="298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</row>
    <row r="837" spans="1:38">
      <c r="A837" s="289"/>
      <c r="B837" s="290"/>
      <c r="C837" s="115"/>
      <c r="D837" s="115"/>
      <c r="E837" s="115"/>
      <c r="F837" s="115"/>
      <c r="G837" s="115"/>
      <c r="H837" s="115"/>
      <c r="I837" s="115"/>
      <c r="J837" s="115"/>
      <c r="K837" s="291"/>
      <c r="L837" s="291"/>
      <c r="M837" s="291"/>
      <c r="N837" s="292"/>
      <c r="O837" s="291"/>
      <c r="P837" s="293"/>
      <c r="Q837" s="294"/>
      <c r="R837" s="294"/>
      <c r="S837" s="295"/>
      <c r="T837" s="291"/>
      <c r="U837" s="291"/>
      <c r="V837" s="296"/>
      <c r="W837" s="295"/>
      <c r="X837" s="297"/>
      <c r="Y837" s="298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</row>
    <row r="838" spans="1:38">
      <c r="A838" s="289"/>
      <c r="B838" s="290"/>
      <c r="C838" s="115"/>
      <c r="D838" s="115"/>
      <c r="E838" s="115"/>
      <c r="F838" s="115"/>
      <c r="G838" s="115"/>
      <c r="H838" s="115"/>
      <c r="I838" s="115"/>
      <c r="J838" s="115"/>
      <c r="K838" s="291"/>
      <c r="L838" s="291"/>
      <c r="M838" s="291"/>
      <c r="N838" s="292"/>
      <c r="O838" s="291"/>
      <c r="P838" s="293"/>
      <c r="Q838" s="294"/>
      <c r="R838" s="294"/>
      <c r="S838" s="295"/>
      <c r="T838" s="291"/>
      <c r="U838" s="291"/>
      <c r="V838" s="296"/>
      <c r="W838" s="295"/>
      <c r="X838" s="297"/>
      <c r="Y838" s="298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</row>
    <row r="839" spans="1:38">
      <c r="B839" s="301"/>
      <c r="C839" s="299"/>
      <c r="D839" s="299"/>
      <c r="E839" s="299"/>
      <c r="F839" s="299"/>
      <c r="G839" s="299"/>
      <c r="H839" s="299"/>
      <c r="I839" s="299"/>
      <c r="J839" s="299"/>
      <c r="K839" s="302"/>
      <c r="L839" s="302"/>
      <c r="M839" s="302"/>
      <c r="N839" s="303"/>
      <c r="O839" s="302"/>
      <c r="P839" s="304"/>
      <c r="Q839" s="305"/>
      <c r="R839" s="305"/>
      <c r="S839" s="306"/>
      <c r="T839" s="302"/>
      <c r="U839" s="302"/>
      <c r="V839" s="307"/>
      <c r="W839" s="306"/>
      <c r="X839" s="308"/>
      <c r="Y839" s="309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</row>
    <row r="840" spans="1:38">
      <c r="Y840" s="310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</row>
    <row r="841" spans="1:38">
      <c r="Y841" s="310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</row>
    <row r="842" spans="1:38">
      <c r="Y842" s="310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</row>
    <row r="843" spans="1:38">
      <c r="Y843" s="310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</row>
    <row r="844" spans="1:38">
      <c r="Y844" s="310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</row>
    <row r="845" spans="1:38">
      <c r="Y845" s="310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</row>
    <row r="846" spans="1:38">
      <c r="Y846" s="310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</row>
    <row r="847" spans="1:38">
      <c r="Y847" s="310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</row>
    <row r="848" spans="1:38">
      <c r="Y848" s="310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</row>
    <row r="849" spans="25:38">
      <c r="Y849" s="310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</row>
    <row r="850" spans="25:38">
      <c r="Y850" s="310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</row>
    <row r="851" spans="25:38">
      <c r="Y851" s="310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</row>
    <row r="852" spans="25:38">
      <c r="Y852" s="310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</row>
    <row r="853" spans="25:38">
      <c r="Y853" s="310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</row>
    <row r="854" spans="25:38">
      <c r="Y854" s="310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</row>
    <row r="855" spans="25:38">
      <c r="Y855" s="310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</row>
    <row r="856" spans="25:38">
      <c r="Y856" s="310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</row>
    <row r="857" spans="25:38">
      <c r="Y857" s="310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</row>
    <row r="858" spans="25:38">
      <c r="Y858" s="310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</row>
    <row r="859" spans="25:38">
      <c r="Y859" s="310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</row>
    <row r="860" spans="25:38">
      <c r="Y860" s="310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</row>
    <row r="861" spans="25:38">
      <c r="Y861" s="310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</row>
    <row r="862" spans="25:38">
      <c r="Y862" s="310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</row>
    <row r="863" spans="25:38">
      <c r="Y863" s="310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</row>
    <row r="864" spans="25:38">
      <c r="Y864" s="310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</row>
    <row r="865" spans="25:38">
      <c r="Y865" s="310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</row>
    <row r="866" spans="25:38">
      <c r="Y866" s="310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</row>
    <row r="867" spans="25:38">
      <c r="Y867" s="310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</row>
    <row r="868" spans="25:38">
      <c r="Y868" s="310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</row>
    <row r="869" spans="25:38">
      <c r="Y869" s="310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</row>
    <row r="870" spans="25:38">
      <c r="Y870" s="310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</row>
    <row r="871" spans="25:38">
      <c r="Y871" s="310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</row>
    <row r="872" spans="25:38">
      <c r="Y872" s="310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</row>
    <row r="873" spans="25:38">
      <c r="Y873" s="310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</row>
    <row r="874" spans="25:38">
      <c r="Y874" s="310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</row>
    <row r="875" spans="25:38">
      <c r="Y875" s="310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</row>
    <row r="876" spans="25:38">
      <c r="Y876" s="310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</row>
    <row r="877" spans="25:38">
      <c r="Y877" s="310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</row>
    <row r="878" spans="25:38">
      <c r="Y878" s="310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</row>
    <row r="879" spans="25:38">
      <c r="Y879" s="310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</row>
    <row r="880" spans="25:38">
      <c r="Y880" s="310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</row>
    <row r="881" spans="25:38">
      <c r="Y881" s="310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</row>
    <row r="882" spans="25:38">
      <c r="Y882" s="310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</row>
    <row r="883" spans="25:38">
      <c r="Y883" s="310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</row>
    <row r="884" spans="25:38">
      <c r="Y884" s="310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</row>
    <row r="885" spans="25:38">
      <c r="Y885" s="310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</row>
    <row r="886" spans="25:38">
      <c r="Y886" s="310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</row>
    <row r="887" spans="25:38">
      <c r="Y887" s="310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</row>
    <row r="888" spans="25:38">
      <c r="Y888" s="310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</row>
    <row r="889" spans="25:38">
      <c r="Y889" s="310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</row>
    <row r="890" spans="25:38">
      <c r="Y890" s="310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</row>
    <row r="891" spans="25:38">
      <c r="Y891" s="310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</row>
    <row r="892" spans="25:38">
      <c r="Y892" s="310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</row>
    <row r="893" spans="25:38">
      <c r="Y893" s="310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</row>
    <row r="894" spans="25:38">
      <c r="Y894" s="310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</row>
    <row r="895" spans="25:38">
      <c r="Y895" s="310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</row>
    <row r="896" spans="25:38">
      <c r="Y896" s="310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</row>
    <row r="897" spans="25:38">
      <c r="Y897" s="310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</row>
    <row r="898" spans="25:38">
      <c r="Y898" s="310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</row>
    <row r="899" spans="25:38">
      <c r="Y899" s="310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</row>
    <row r="900" spans="25:38">
      <c r="Y900" s="310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</row>
    <row r="901" spans="25:38">
      <c r="Y901" s="310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</row>
    <row r="902" spans="25:38">
      <c r="Y902" s="310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</row>
    <row r="903" spans="25:38">
      <c r="Y903" s="310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</row>
    <row r="904" spans="25:38">
      <c r="Y904" s="310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</row>
    <row r="905" spans="25:38">
      <c r="Y905" s="310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</row>
    <row r="906" spans="25:38">
      <c r="Y906" s="310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</row>
    <row r="907" spans="25:38">
      <c r="Y907" s="310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</row>
    <row r="908" spans="25:38">
      <c r="Y908" s="310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</row>
    <row r="909" spans="25:38">
      <c r="Y909" s="310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</row>
    <row r="910" spans="25:38">
      <c r="Y910" s="310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</row>
    <row r="911" spans="25:38">
      <c r="Y911" s="310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</row>
    <row r="912" spans="25:38">
      <c r="Y912" s="310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</row>
    <row r="913" spans="25:38">
      <c r="Y913" s="310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</row>
    <row r="914" spans="25:38">
      <c r="Y914" s="310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</row>
    <row r="915" spans="25:38">
      <c r="Y915" s="310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</row>
    <row r="916" spans="25:38">
      <c r="Y916" s="310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</row>
    <row r="917" spans="25:38">
      <c r="Y917" s="310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</row>
    <row r="918" spans="25:38">
      <c r="Y918" s="310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</row>
    <row r="919" spans="25:38">
      <c r="Y919" s="310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</row>
    <row r="920" spans="25:38">
      <c r="Y920" s="310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</row>
    <row r="921" spans="25:38">
      <c r="Y921" s="310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</row>
    <row r="922" spans="25:38">
      <c r="Y922" s="310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</row>
    <row r="923" spans="25:38">
      <c r="Y923" s="310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</row>
    <row r="924" spans="25:38">
      <c r="Y924" s="310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</row>
    <row r="925" spans="25:38">
      <c r="Y925" s="310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</row>
    <row r="926" spans="25:38">
      <c r="Y926" s="310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</row>
    <row r="927" spans="25:38">
      <c r="Y927" s="310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</row>
    <row r="928" spans="25:38">
      <c r="Y928" s="310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</row>
    <row r="929" spans="25:38">
      <c r="Y929" s="310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</row>
    <row r="930" spans="25:38">
      <c r="Y930" s="310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</row>
    <row r="931" spans="25:38">
      <c r="Y931" s="310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</row>
    <row r="932" spans="25:38">
      <c r="Y932" s="310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</row>
    <row r="933" spans="25:38">
      <c r="Y933" s="310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</row>
    <row r="934" spans="25:38">
      <c r="Y934" s="310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</row>
    <row r="935" spans="25:38">
      <c r="Y935" s="310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</row>
    <row r="936" spans="25:38">
      <c r="Y936" s="310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</row>
    <row r="937" spans="25:38">
      <c r="Y937" s="310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</row>
    <row r="938" spans="25:38">
      <c r="Y938" s="310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</row>
    <row r="939" spans="25:38">
      <c r="Y939" s="310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</row>
    <row r="940" spans="25:38">
      <c r="Y940" s="310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</row>
    <row r="941" spans="25:38">
      <c r="Y941" s="310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</row>
    <row r="942" spans="25:38">
      <c r="Y942" s="310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</row>
    <row r="943" spans="25:38">
      <c r="Y943" s="310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</row>
    <row r="944" spans="25:38">
      <c r="Y944" s="310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</row>
    <row r="945" spans="25:38">
      <c r="Y945" s="310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</row>
    <row r="946" spans="25:38">
      <c r="Y946" s="310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</row>
    <row r="947" spans="25:38">
      <c r="Y947" s="310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</row>
    <row r="948" spans="25:38">
      <c r="Y948" s="310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</row>
    <row r="949" spans="25:38">
      <c r="Y949" s="310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</row>
    <row r="950" spans="25:38">
      <c r="Y950" s="310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</row>
    <row r="951" spans="25:38">
      <c r="Y951" s="310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</row>
    <row r="952" spans="25:38">
      <c r="Y952" s="310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</row>
    <row r="953" spans="25:38">
      <c r="Y953" s="310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</row>
    <row r="954" spans="25:38">
      <c r="Y954" s="310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</row>
    <row r="955" spans="25:38">
      <c r="Y955" s="310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</row>
    <row r="956" spans="25:38">
      <c r="Y956" s="310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</row>
    <row r="957" spans="25:38">
      <c r="Y957" s="310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</row>
    <row r="958" spans="25:38">
      <c r="Y958" s="310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</row>
    <row r="959" spans="25:38">
      <c r="Y959" s="310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</row>
    <row r="960" spans="25:38">
      <c r="Y960" s="310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</row>
    <row r="961" spans="25:38">
      <c r="Y961" s="310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</row>
    <row r="962" spans="25:38">
      <c r="Y962" s="310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</row>
    <row r="963" spans="25:38">
      <c r="Y963" s="310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</row>
    <row r="964" spans="25:38">
      <c r="Y964" s="310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</row>
    <row r="965" spans="25:38">
      <c r="Y965" s="310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</row>
    <row r="966" spans="25:38">
      <c r="Y966" s="310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</row>
    <row r="967" spans="25:38">
      <c r="Y967" s="310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</row>
    <row r="968" spans="25:38">
      <c r="Y968" s="310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</row>
    <row r="969" spans="25:38">
      <c r="Y969" s="310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</row>
    <row r="970" spans="25:38">
      <c r="Y970" s="310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</row>
    <row r="971" spans="25:38">
      <c r="Y971" s="310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</row>
    <row r="972" spans="25:38">
      <c r="Y972" s="310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</row>
    <row r="973" spans="25:38">
      <c r="Y973" s="310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</row>
    <row r="974" spans="25:38">
      <c r="Y974" s="310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</row>
    <row r="975" spans="25:38">
      <c r="Y975" s="310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</row>
    <row r="976" spans="25:38">
      <c r="Y976" s="310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</row>
    <row r="977" spans="25:38">
      <c r="Y977" s="310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</row>
    <row r="978" spans="25:38">
      <c r="Y978" s="310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</row>
    <row r="979" spans="25:38">
      <c r="Y979" s="310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</row>
    <row r="980" spans="25:38">
      <c r="Y980" s="310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</row>
    <row r="981" spans="25:38">
      <c r="Y981" s="310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</row>
    <row r="982" spans="25:38">
      <c r="Y982" s="310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</row>
    <row r="983" spans="25:38">
      <c r="Y983" s="310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</row>
    <row r="984" spans="25:38">
      <c r="Y984" s="310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</row>
    <row r="985" spans="25:38">
      <c r="Y985" s="310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</row>
    <row r="986" spans="25:38">
      <c r="Y986" s="310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</row>
    <row r="987" spans="25:38">
      <c r="Y987" s="310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</row>
    <row r="988" spans="25:38">
      <c r="Y988" s="310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</row>
    <row r="989" spans="25:38">
      <c r="Y989" s="310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</row>
    <row r="990" spans="25:38">
      <c r="Y990" s="310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</row>
    <row r="991" spans="25:38">
      <c r="Y991" s="310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</row>
    <row r="992" spans="25:38">
      <c r="Y992" s="310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</row>
    <row r="993" spans="25:38">
      <c r="Y993" s="310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</row>
    <row r="994" spans="25:38">
      <c r="Y994" s="310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</row>
    <row r="995" spans="25:38">
      <c r="Y995" s="310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</row>
    <row r="996" spans="25:38">
      <c r="Y996" s="310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</row>
    <row r="997" spans="25:38">
      <c r="Y997" s="310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</row>
    <row r="998" spans="25:38">
      <c r="Y998" s="310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</row>
    <row r="999" spans="25:38">
      <c r="Y999" s="310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</row>
    <row r="1000" spans="25:38">
      <c r="Y1000" s="310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</row>
    <row r="1001" spans="25:38">
      <c r="Y1001" s="310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</row>
    <row r="1002" spans="25:38">
      <c r="Y1002" s="310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</row>
    <row r="1003" spans="25:38">
      <c r="Y1003" s="310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</row>
    <row r="1004" spans="25:38">
      <c r="Y1004" s="310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</row>
    <row r="1005" spans="25:38">
      <c r="Y1005" s="310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</row>
    <row r="1006" spans="25:38">
      <c r="Y1006" s="310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</row>
    <row r="1007" spans="25:38">
      <c r="Y1007" s="310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</row>
    <row r="1008" spans="25:38">
      <c r="Y1008" s="310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</row>
    <row r="1009" spans="25:38">
      <c r="Y1009" s="310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</row>
    <row r="1010" spans="25:38">
      <c r="Y1010" s="310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</row>
    <row r="1011" spans="25:38">
      <c r="Y1011" s="310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</row>
    <row r="1012" spans="25:38">
      <c r="Y1012" s="310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</row>
    <row r="1013" spans="25:38">
      <c r="Y1013" s="310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</row>
    <row r="1014" spans="25:38">
      <c r="Y1014" s="310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</row>
    <row r="1015" spans="25:38">
      <c r="Y1015" s="310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</row>
    <row r="1016" spans="25:38">
      <c r="Y1016" s="310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</row>
    <row r="1017" spans="25:38">
      <c r="Y1017" s="310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</row>
    <row r="1018" spans="25:38">
      <c r="Y1018" s="310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</row>
    <row r="1019" spans="25:38">
      <c r="Y1019" s="310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</row>
    <row r="1020" spans="25:38">
      <c r="Y1020" s="310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</row>
    <row r="1021" spans="25:38">
      <c r="Y1021" s="310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</row>
    <row r="1022" spans="25:38">
      <c r="Y1022" s="310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</row>
    <row r="1023" spans="25:38">
      <c r="Y1023" s="310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</row>
    <row r="1024" spans="25:38">
      <c r="Y1024" s="310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</row>
    <row r="1025" spans="25:38">
      <c r="Y1025" s="310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</row>
    <row r="1026" spans="25:38">
      <c r="Y1026" s="310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</row>
    <row r="1027" spans="25:38">
      <c r="Y1027" s="310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</row>
    <row r="1028" spans="25:38">
      <c r="Y1028" s="310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</row>
    <row r="1029" spans="25:38">
      <c r="Y1029" s="310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</row>
    <row r="1030" spans="25:38">
      <c r="Y1030" s="310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</row>
    <row r="1031" spans="25:38">
      <c r="Y1031" s="310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</row>
    <row r="1032" spans="25:38">
      <c r="Y1032" s="310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</row>
    <row r="1033" spans="25:38">
      <c r="Y1033" s="310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</row>
    <row r="1034" spans="25:38">
      <c r="Y1034" s="310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</row>
    <row r="1035" spans="25:38">
      <c r="Y1035" s="310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</row>
    <row r="1036" spans="25:38">
      <c r="Y1036" s="310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</row>
    <row r="1037" spans="25:38">
      <c r="Y1037" s="310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</row>
    <row r="1038" spans="25:38">
      <c r="Y1038" s="310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</row>
    <row r="1039" spans="25:38">
      <c r="Y1039" s="310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</row>
    <row r="1040" spans="25:38">
      <c r="Y1040" s="310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</row>
    <row r="1041" spans="25:38">
      <c r="Y1041" s="310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</row>
    <row r="1042" spans="25:38">
      <c r="Y1042" s="310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</row>
    <row r="1043" spans="25:38">
      <c r="Y1043" s="310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</row>
    <row r="1044" spans="25:38">
      <c r="Y1044" s="310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</row>
    <row r="1045" spans="25:38">
      <c r="Y1045" s="310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</row>
    <row r="1046" spans="25:38">
      <c r="Y1046" s="310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</row>
    <row r="1047" spans="25:38">
      <c r="Y1047" s="310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</row>
    <row r="1048" spans="25:38">
      <c r="Y1048" s="310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</row>
    <row r="1049" spans="25:38">
      <c r="Y1049" s="310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</row>
    <row r="1050" spans="25:38">
      <c r="Y1050" s="310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</row>
    <row r="1051" spans="25:38">
      <c r="Y1051" s="310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</row>
    <row r="1052" spans="25:38">
      <c r="Y1052" s="310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</row>
    <row r="1053" spans="25:38">
      <c r="Y1053" s="310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</row>
    <row r="1054" spans="25:38">
      <c r="Y1054" s="310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</row>
    <row r="1055" spans="25:38">
      <c r="Y1055" s="310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</row>
    <row r="1056" spans="25:38">
      <c r="Y1056" s="310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</row>
    <row r="1057" spans="25:38">
      <c r="Y1057" s="310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</row>
    <row r="1058" spans="25:38">
      <c r="Y1058" s="310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</row>
    <row r="1059" spans="25:38">
      <c r="Y1059" s="310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</row>
    <row r="1060" spans="25:38">
      <c r="Y1060" s="310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</row>
    <row r="1061" spans="25:38">
      <c r="Y1061" s="310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</row>
    <row r="1062" spans="25:38">
      <c r="Y1062" s="310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</row>
    <row r="1063" spans="25:38">
      <c r="Y1063" s="310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</row>
    <row r="1064" spans="25:38">
      <c r="Y1064" s="310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</row>
    <row r="1065" spans="25:38">
      <c r="Y1065" s="310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</row>
    <row r="1066" spans="25:38">
      <c r="Y1066" s="310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</row>
    <row r="1067" spans="25:38">
      <c r="Y1067" s="310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</row>
    <row r="1068" spans="25:38">
      <c r="Y1068" s="310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</row>
    <row r="1069" spans="25:38">
      <c r="Y1069" s="310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</row>
    <row r="1070" spans="25:38">
      <c r="Y1070" s="310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</row>
    <row r="1071" spans="25:38">
      <c r="Y1071" s="310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</row>
    <row r="1072" spans="25:38">
      <c r="Y1072" s="310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</row>
    <row r="1073" spans="25:38">
      <c r="Y1073" s="310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</row>
    <row r="1074" spans="25:38">
      <c r="Y1074" s="310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</row>
    <row r="1075" spans="25:38">
      <c r="Y1075" s="310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</row>
    <row r="1076" spans="25:38">
      <c r="Y1076" s="310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</row>
    <row r="1077" spans="25:38">
      <c r="Y1077" s="310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</row>
    <row r="1078" spans="25:38">
      <c r="Y1078" s="310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</row>
    <row r="1079" spans="25:38">
      <c r="Y1079" s="310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</row>
    <row r="1080" spans="25:38">
      <c r="Y1080" s="310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</row>
    <row r="1081" spans="25:38">
      <c r="Y1081" s="310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</row>
    <row r="1082" spans="25:38">
      <c r="Y1082" s="310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</row>
    <row r="1083" spans="25:38">
      <c r="Y1083" s="310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</row>
    <row r="1084" spans="25:38">
      <c r="Y1084" s="310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</row>
    <row r="1085" spans="25:38">
      <c r="Y1085" s="310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</row>
    <row r="1086" spans="25:38">
      <c r="Y1086" s="310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</row>
    <row r="1087" spans="25:38">
      <c r="Y1087" s="310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</row>
    <row r="1088" spans="25:38">
      <c r="Y1088" s="310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</row>
    <row r="1089" spans="25:38">
      <c r="Y1089" s="310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</row>
    <row r="1090" spans="25:38">
      <c r="Y1090" s="310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</row>
    <row r="1091" spans="25:38">
      <c r="Y1091" s="310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</row>
    <row r="1092" spans="25:38">
      <c r="Y1092" s="310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</row>
    <row r="1093" spans="25:38">
      <c r="Y1093" s="310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</row>
    <row r="1094" spans="25:38">
      <c r="Y1094" s="310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</row>
    <row r="1095" spans="25:38">
      <c r="Y1095" s="310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</row>
    <row r="1096" spans="25:38">
      <c r="Y1096" s="310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</row>
    <row r="1097" spans="25:38">
      <c r="Y1097" s="310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</row>
    <row r="1098" spans="25:38">
      <c r="Y1098" s="310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</row>
    <row r="1099" spans="25:38">
      <c r="Y1099" s="310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</row>
    <row r="1100" spans="25:38">
      <c r="Y1100" s="310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</row>
    <row r="1101" spans="25:38">
      <c r="Y1101" s="310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</row>
    <row r="1102" spans="25:38">
      <c r="Y1102" s="310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</row>
    <row r="1103" spans="25:38">
      <c r="Y1103" s="310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</row>
    <row r="1104" spans="25:38">
      <c r="Y1104" s="310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</row>
    <row r="1105" spans="25:38">
      <c r="Y1105" s="310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</row>
    <row r="1106" spans="25:38">
      <c r="Y1106" s="310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</row>
    <row r="1107" spans="25:38">
      <c r="Y1107" s="310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</row>
    <row r="1108" spans="25:38">
      <c r="Y1108" s="310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</row>
    <row r="1109" spans="25:38">
      <c r="Y1109" s="310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</row>
    <row r="1110" spans="25:38">
      <c r="Y1110" s="310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</row>
    <row r="1111" spans="25:38">
      <c r="Y1111" s="310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</row>
    <row r="1112" spans="25:38">
      <c r="Y1112" s="310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</row>
    <row r="1113" spans="25:38">
      <c r="Y1113" s="310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</row>
    <row r="1114" spans="25:38">
      <c r="Y1114" s="310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</row>
    <row r="1115" spans="25:38">
      <c r="Y1115" s="310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</row>
    <row r="1116" spans="25:38">
      <c r="Y1116" s="310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</row>
    <row r="1117" spans="25:38">
      <c r="Y1117" s="310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</row>
    <row r="1118" spans="25:38">
      <c r="Y1118" s="310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</row>
    <row r="1119" spans="25:38">
      <c r="Y1119" s="310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</row>
    <row r="1120" spans="25:38">
      <c r="Y1120" s="310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</row>
    <row r="1121" spans="25:38">
      <c r="Y1121" s="310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</row>
    <row r="1122" spans="25:38">
      <c r="Y1122" s="310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</row>
    <row r="1123" spans="25:38">
      <c r="Y1123" s="310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</row>
    <row r="1124" spans="25:38">
      <c r="Y1124" s="310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</row>
    <row r="1125" spans="25:38">
      <c r="Y1125" s="310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</row>
    <row r="1126" spans="25:38">
      <c r="Y1126" s="310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</row>
    <row r="1127" spans="25:38">
      <c r="Y1127" s="310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</row>
    <row r="1128" spans="25:38">
      <c r="Y1128" s="310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</row>
    <row r="1129" spans="25:38">
      <c r="Y1129" s="310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</row>
    <row r="1130" spans="25:38">
      <c r="Y1130" s="310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</row>
    <row r="1131" spans="25:38">
      <c r="Y1131" s="310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</row>
    <row r="1132" spans="25:38">
      <c r="Y1132" s="310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</row>
    <row r="1133" spans="25:38">
      <c r="Y1133" s="310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</row>
    <row r="1134" spans="25:38">
      <c r="Y1134" s="310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</row>
    <row r="1135" spans="25:38">
      <c r="Y1135" s="310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</row>
    <row r="1136" spans="25:38">
      <c r="Y1136" s="310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</row>
    <row r="1137" spans="25:38">
      <c r="Y1137" s="310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</row>
    <row r="1138" spans="25:38">
      <c r="Y1138" s="310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</row>
    <row r="1139" spans="25:38">
      <c r="Y1139" s="310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</row>
    <row r="1140" spans="25:38">
      <c r="Y1140" s="310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</row>
    <row r="1141" spans="25:38">
      <c r="Y1141" s="310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</row>
    <row r="1142" spans="25:38">
      <c r="Y1142" s="310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</row>
    <row r="1143" spans="25:38">
      <c r="Y1143" s="310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</row>
    <row r="1144" spans="25:38">
      <c r="Y1144" s="310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</row>
    <row r="1145" spans="25:38">
      <c r="Y1145" s="310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</row>
    <row r="1146" spans="25:38">
      <c r="Y1146" s="310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</row>
    <row r="1147" spans="25:38">
      <c r="Y1147" s="310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</row>
    <row r="1148" spans="25:38">
      <c r="Y1148" s="310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</row>
    <row r="1149" spans="25:38">
      <c r="Y1149" s="310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</row>
    <row r="1150" spans="25:38">
      <c r="Y1150" s="310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</row>
    <row r="1151" spans="25:38">
      <c r="Y1151" s="310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</row>
    <row r="1152" spans="25:38">
      <c r="Y1152" s="310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</row>
    <row r="1153" spans="7:38">
      <c r="Y1153" s="310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</row>
    <row r="1154" spans="7:38">
      <c r="Y1154" s="310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</row>
    <row r="1155" spans="7:38">
      <c r="Y1155" s="310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</row>
    <row r="1156" spans="7:38">
      <c r="Y1156" s="310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</row>
    <row r="1157" spans="7:38">
      <c r="Y1157" s="310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</row>
    <row r="1158" spans="7:38">
      <c r="Y1158" s="310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</row>
    <row r="1159" spans="7:38">
      <c r="G1159" s="105" t="s">
        <v>7</v>
      </c>
      <c r="Y1159" s="310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</row>
    <row r="1160" spans="7:38">
      <c r="Y1160" s="310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</row>
    <row r="1161" spans="7:38">
      <c r="Y1161" s="310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</row>
    <row r="1162" spans="7:38">
      <c r="Y1162" s="310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</row>
    <row r="1163" spans="7:38">
      <c r="Y1163" s="310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</row>
    <row r="1164" spans="7:38">
      <c r="Y1164" s="310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</row>
    <row r="1165" spans="7:38">
      <c r="Y1165" s="310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</row>
    <row r="1166" spans="7:38">
      <c r="Y1166" s="310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</row>
    <row r="1167" spans="7:38">
      <c r="Y1167" s="310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</row>
    <row r="1168" spans="7:38">
      <c r="Y1168" s="310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</row>
    <row r="1169" spans="25:38">
      <c r="Y1169" s="310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</row>
    <row r="1170" spans="25:38">
      <c r="Y1170" s="310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</row>
    <row r="1171" spans="25:38">
      <c r="Y1171" s="310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</row>
    <row r="1172" spans="25:38">
      <c r="Y1172" s="310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</row>
    <row r="1173" spans="25:38">
      <c r="Y1173" s="310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</row>
    <row r="1174" spans="25:38">
      <c r="Y1174" s="310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</row>
    <row r="1175" spans="25:38">
      <c r="Y1175" s="310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</row>
    <row r="1176" spans="25:38">
      <c r="Y1176" s="310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</row>
    <row r="1177" spans="25:38">
      <c r="Y1177" s="310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</row>
    <row r="1178" spans="25:38">
      <c r="Y1178" s="310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</row>
    <row r="1179" spans="25:38">
      <c r="Y1179" s="310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</row>
    <row r="1180" spans="25:38">
      <c r="Y1180" s="310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</row>
    <row r="1181" spans="25:38">
      <c r="Y1181" s="310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</row>
    <row r="1182" spans="25:38">
      <c r="Y1182" s="310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</row>
    <row r="1183" spans="25:38">
      <c r="Y1183" s="310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</row>
    <row r="1184" spans="25:38">
      <c r="Y1184" s="310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</row>
    <row r="1185" spans="25:38">
      <c r="Y1185" s="310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</row>
    <row r="1186" spans="25:38">
      <c r="Y1186" s="310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</row>
    <row r="1187" spans="25:38">
      <c r="Y1187" s="310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</row>
    <row r="1188" spans="25:38">
      <c r="Y1188" s="310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</row>
    <row r="1189" spans="25:38">
      <c r="Y1189" s="310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</row>
    <row r="1190" spans="25:38">
      <c r="Y1190" s="310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</row>
    <row r="1191" spans="25:38">
      <c r="Y1191" s="310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</row>
    <row r="1192" spans="25:38">
      <c r="Y1192" s="310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</row>
    <row r="1193" spans="25:38">
      <c r="Y1193" s="310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</row>
    <row r="1194" spans="25:38">
      <c r="Y1194" s="310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</row>
    <row r="1195" spans="25:38">
      <c r="Y1195" s="310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</row>
    <row r="1196" spans="25:38">
      <c r="Y1196" s="310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</row>
    <row r="1197" spans="25:38">
      <c r="Y1197" s="310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</row>
    <row r="1198" spans="25:38">
      <c r="Y1198" s="310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</row>
    <row r="1199" spans="25:38">
      <c r="Y1199" s="310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</row>
    <row r="1200" spans="25:38">
      <c r="Y1200" s="310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</row>
    <row r="1201" spans="25:38">
      <c r="Y1201" s="310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</row>
    <row r="1202" spans="25:38">
      <c r="Y1202" s="310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</row>
    <row r="1203" spans="25:38">
      <c r="Y1203" s="310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</row>
    <row r="1204" spans="25:38">
      <c r="Y1204" s="310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</row>
    <row r="1205" spans="25:38">
      <c r="Y1205" s="310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</row>
    <row r="1206" spans="25:38">
      <c r="Y1206" s="310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</row>
    <row r="1207" spans="25:38">
      <c r="Y1207" s="310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</row>
    <row r="1208" spans="25:38">
      <c r="Y1208" s="310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</row>
    <row r="1209" spans="25:38">
      <c r="Y1209" s="310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</row>
    <row r="1210" spans="25:38">
      <c r="Y1210" s="310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</row>
    <row r="1211" spans="25:38">
      <c r="Y1211" s="310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</row>
    <row r="1212" spans="25:38">
      <c r="Y1212" s="310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</row>
    <row r="1213" spans="25:38">
      <c r="Y1213" s="310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</row>
    <row r="1214" spans="25:38">
      <c r="Y1214" s="310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</row>
    <row r="1215" spans="25:38">
      <c r="Y1215" s="310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</row>
    <row r="1216" spans="25:38">
      <c r="Y1216" s="310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</row>
    <row r="1217" spans="25:38">
      <c r="Y1217" s="310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</row>
    <row r="1218" spans="25:38">
      <c r="Y1218" s="310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</row>
    <row r="1219" spans="25:38">
      <c r="Y1219" s="310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</row>
    <row r="1220" spans="25:38">
      <c r="Y1220" s="310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</row>
    <row r="1221" spans="25:38">
      <c r="Y1221" s="310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</row>
    <row r="1222" spans="25:38">
      <c r="Y1222" s="310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</row>
    <row r="1223" spans="25:38">
      <c r="Y1223" s="310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</row>
    <row r="1224" spans="25:38">
      <c r="Y1224" s="310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</row>
    <row r="1225" spans="25:38">
      <c r="Y1225" s="310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</row>
    <row r="1226" spans="25:38">
      <c r="Y1226" s="310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</row>
    <row r="1227" spans="25:38">
      <c r="Y1227" s="310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</row>
    <row r="1228" spans="25:38">
      <c r="Y1228" s="310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</row>
    <row r="1229" spans="25:38">
      <c r="Y1229" s="310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</row>
    <row r="1230" spans="25:38">
      <c r="Z1230" s="299"/>
      <c r="AA1230" s="299"/>
      <c r="AB1230" s="299"/>
      <c r="AC1230" s="299"/>
      <c r="AD1230" s="299"/>
      <c r="AE1230" s="299"/>
      <c r="AF1230" s="299"/>
      <c r="AG1230" s="299"/>
      <c r="AH1230" s="299"/>
      <c r="AI1230" s="299"/>
      <c r="AJ1230" s="299"/>
      <c r="AK1230" s="299"/>
      <c r="AL1230" s="299"/>
    </row>
    <row r="1291" spans="10:10">
      <c r="J1291" s="105" t="s">
        <v>7</v>
      </c>
    </row>
  </sheetData>
  <mergeCells count="15">
    <mergeCell ref="F734:I734"/>
    <mergeCell ref="F735:I735"/>
    <mergeCell ref="C747:D747"/>
    <mergeCell ref="B748:H748"/>
    <mergeCell ref="J748:M748"/>
    <mergeCell ref="F729:I729"/>
    <mergeCell ref="F730:I730"/>
    <mergeCell ref="F731:I731"/>
    <mergeCell ref="F732:I732"/>
    <mergeCell ref="F733:I733"/>
    <mergeCell ref="F721:I723"/>
    <mergeCell ref="F724:I724"/>
    <mergeCell ref="F726:I726"/>
    <mergeCell ref="F727:I727"/>
    <mergeCell ref="F728:I728"/>
  </mergeCells>
  <pageMargins left="0.23622047244094491" right="0.23622047244094491" top="0.19685039370078738" bottom="0.19685039370078738" header="0.31496062992125984" footer="0.31496062992125984"/>
  <pageSetup paperSize="9" scale="20" fitToHeight="0"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!2>4  ?>  >BG5BC_ 4 5 b 8 0 5 f 9 - a 8 1 a - 4 a 2 7 - b c e 6 - b 3 5 3 e 1 0 7 e 7 f 5 " > 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 BG5B=K9  ?5@8>4< / s t r i n g > < / k e y > < v a l u e > < i n t > 1 5 0 < / i n t > < / v a l u e > < / i t e m > < i t e m > < k e y > < s t r i n g > ><5@  AG5B0< / s t r i n g > < / k e y > < v a l u e > < i n t > 1 1 6 < / i n t > < / v a l u e > < / i t e m > < i t e m > < k e y > < s t r i n g > >@>4< / s t r i n g > < / k e y > < v a l u e > < i n t > 7 2 < / i n t > < / v a l u e > < / i t e m > < i t e m > < k e y > < s t r i n g > #;8F0< / s t r i n g > < / k e y > < v a l u e > < i n t > 7 4 < / i n t > < / v a l u e > < / i t e m > < i t e m > < k e y > < s t r i n g >  < / s t r i n g > < / k e y > < v a l u e > < i n t > 8 0 < / i n t > < / v a l u e > < / i t e m > < i t e m > < k e y > < s t r i n g > !  4><0< / s t r i n g > < / k e y > < v a l u e > < i n t > 8 7 < / i n t > < / v a l u e > < / i t e m > < i t e m > < k e y > < s t r i n g > !2545=8O  >1  C?@02;ONI59  >@30=870F88,   =08<5=>20=85< / s t r i n g > < / k e y > < v a l u e > < i n t > 3 9 6 < / i n t > < / v a l u e > < / i t e m > < i t e m > < k e y > < s t r i n g >   #< / s t r i n g > < / k e y > < v a l u e > < i n t > 8 3 < / i n t > < / v a l u e > < / i t e m > < i t e m > < k e y > < s t r i n g > ;>I04L  68;KE  ?><5I5=89.   :2. <. < / s t r i n g > < / k e y > < v a l u e > < i n t > 2 5 9 < / i n t > < / v a l u e > < / i t e m > < i t e m > < k e y > < s t r i n g > ;>I04L  =568;KE  ?><5I5=89.   :2.   <. < / s t r i n g > < / k e y > < v a l u e > < i n t > 2 7 8 < / i n t > < / v a l u e > < / i t e m > < i t e m > < k e y > < s t r i n g >  07<5@  565<5AOG=>3>  27=>A0.   @C1. / :2. << / s t r i n g > < / k e y > < v a l u e > < i n t > 2 9 2 < / i n t > < / v a l u e > < / i t e m > < i t e m > < k e y > < s t r i n g > 0G8A;5=>  27=>A>2< / s t r i n g > < / k e y > < v a l u e > < i n t > 1 5 8 < / i n t > < / v a l u e > < / i t e m > < i t e m > < k e y > < s t r i n g > >ABC?8;>  27=>A>2< / s t r i n g > < / k e y > < v a l u e > < i n t > 1 5 7 < / i n t > < / v a l u e > < / i t e m > < i t e m > < k e y > < s t r i n g >  07<5@  704>;65==>AB8  ?>  27=>A0<< / s t r i n g > < / k e y > < v a l u e > < i n t > 2 5 9 < / i n t > < / v a l u e > < / i t e m > < i t e m > < k e y > < s t r i n g > 0G8A;5=>  ?5=8< / s t r i n g > < / k e y > < v a l u e > < i n t > 1 4 0 < / i n t > < / v a l u e > < / i t e m > < i t e m > < k e y > < s t r i n g > ?;0G5=>  ?5=8< / s t r i n g > < / k e y > < v a l u e > < i n t > 1 3 5 < / i n t > < / v a l u e > < / i t e m > < i t e m > < k e y > < s t r i n g > %   70  ?>;L7>20=85  !,   @C1< / s t r i n g > < / k e y > < v a l u e > < i n t > 2 0 0 < / i n t > < / v a l u e > < / i t e m > < i t e m > < k e y > < s t r i n g > 5@5G8A;5=85  45=56=KE  A@54AB2  A  A2O78  2  87<5=5=85<  A?>A>10  D>@<8@>20=8O  D>=40  :0?8B0;L=>3>  @5<>=B0, < / s t r i n g > < / k e y > < v a l u e > < i n t > 7 4 1 < / i n t > < / v a l u e > < / i t e m > < i t e m > < k e y > < s t r i n g > 5@5G8A;5=85  10=:>2A:>3>  %   A  >1I53>  AG5B0,   @C1. < / s t r i n g > < / k e y > < v a l u e > < i n t > 3 5 7 < / i n t > < / v a l u e > < / i t e m > < i t e m > < k e y > < s t r i n g > 7@0AE>4>20==K5  A@54AB20  =0  :0?8B0;L=K9  @5<>=B.   @C1. < / s t r i n g > < / k e y > < v a l u e > < i n t > 4 0 0 < / i n t > < / v a l u e > < / i t e m > < i t e m > < k e y > < s t r i n g > @>G85  A?8A0=8O,   @C1. < / s t r i n g > < / k e y > < v a l u e > < i n t > 1 7 9 < / i n t > < / v a l u e > < / i t e m > < i t e m > < k e y > < s t r i n g > A53>  >AB0B>:,   @C1. < / s t r i n g > < / k e y > < v a l u e > < i n t > 1 5 6 < / i n t > < / v a l u e > < / i t e m > < i t e m > < k e y > < s t r i n g > ><<5=B0@89< / s t r i n g > < / k e y > < v a l u e > < i n t > 1 2 5 < / i n t > < / v a l u e > < / i t e m > < i t e m > < k e y > < s t r i n g > 0;8G85  40==KE< / s t r i n g > < / k e y > < v a l u e > < i n t > 1 4 2 < / i n t > < / v a l u e > < / i t e m > < i t e m > < k e y > < s t r i n g > 4@5A  4><0< / s t r i n g > < / k e y > < v a l u e > < i n t > 1 1 1 < / i n t > < / v a l u e > < / i t e m > < / C o l u m n W i d t h s > < C o l u m n D i s p l a y I n d e x > < i t e m > < k e y > < s t r i n g > BG5B=K9  ?5@8>4< / s t r i n g > < / k e y > < v a l u e > < i n t > 0 < / i n t > < / v a l u e > < / i t e m > < i t e m > < k e y > < s t r i n g > ><5@  AG5B0< / s t r i n g > < / k e y > < v a l u e > < i n t > 1 < / i n t > < / v a l u e > < / i t e m > < i t e m > < k e y > < s t r i n g > >@>4< / s t r i n g > < / k e y > < v a l u e > < i n t > 2 < / i n t > < / v a l u e > < / i t e m > < i t e m > < k e y > < s t r i n g > #;8F0< / s t r i n g > < / k e y > < v a l u e > < i n t > 3 < / i n t > < / v a l u e > < / i t e m > < i t e m > < k e y > < s t r i n g >  < / s t r i n g > < / k e y > < v a l u e > < i n t > 4 < / i n t > < / v a l u e > < / i t e m > < i t e m > < k e y > < s t r i n g > !  4><0< / s t r i n g > < / k e y > < v a l u e > < i n t > 5 < / i n t > < / v a l u e > < / i t e m > < i t e m > < k e y > < s t r i n g > !2545=8O  >1  C?@02;ONI59  >@30=870F88,   =08<5=>20=85< / s t r i n g > < / k e y > < v a l u e > < i n t > 6 < / i n t > < / v a l u e > < / i t e m > < i t e m > < k e y > < s t r i n g >   #< / s t r i n g > < / k e y > < v a l u e > < i n t > 7 < / i n t > < / v a l u e > < / i t e m > < i t e m > < k e y > < s t r i n g > ;>I04L  68;KE  ?><5I5=89.   :2. <. < / s t r i n g > < / k e y > < v a l u e > < i n t > 8 < / i n t > < / v a l u e > < / i t e m > < i t e m > < k e y > < s t r i n g > ;>I04L  =568;KE  ?><5I5=89.   :2.   <. < / s t r i n g > < / k e y > < v a l u e > < i n t > 9 < / i n t > < / v a l u e > < / i t e m > < i t e m > < k e y > < s t r i n g >  07<5@  565<5AOG=>3>  27=>A0.   @C1. / :2. << / s t r i n g > < / k e y > < v a l u e > < i n t > 1 0 < / i n t > < / v a l u e > < / i t e m > < i t e m > < k e y > < s t r i n g > 0G8A;5=>  27=>A>2< / s t r i n g > < / k e y > < v a l u e > < i n t > 1 1 < / i n t > < / v a l u e > < / i t e m > < i t e m > < k e y > < s t r i n g > >ABC?8;>  27=>A>2< / s t r i n g > < / k e y > < v a l u e > < i n t > 1 2 < / i n t > < / v a l u e > < / i t e m > < i t e m > < k e y > < s t r i n g >  07<5@  704>;65==>AB8  ?>  27=>A0<< / s t r i n g > < / k e y > < v a l u e > < i n t > 1 3 < / i n t > < / v a l u e > < / i t e m > < i t e m > < k e y > < s t r i n g > 0G8A;5=>  ?5=8< / s t r i n g > < / k e y > < v a l u e > < i n t > 1 4 < / i n t > < / v a l u e > < / i t e m > < i t e m > < k e y > < s t r i n g > ?;0G5=>  ?5=8< / s t r i n g > < / k e y > < v a l u e > < i n t > 1 5 < / i n t > < / v a l u e > < / i t e m > < i t e m > < k e y > < s t r i n g > %   70  ?>;L7>20=85  !,   @C1< / s t r i n g > < / k e y > < v a l u e > < i n t > 1 6 < / i n t > < / v a l u e > < / i t e m > < i t e m > < k e y > < s t r i n g > 5@5G8A;5=85  45=56=KE  A@54AB2  A  A2O78  2  87<5=5=85<  A?>A>10  D>@<8@>20=8O  D>=40  :0?8B0;L=>3>  @5<>=B0, < / s t r i n g > < / k e y > < v a l u e > < i n t > 1 7 < / i n t > < / v a l u e > < / i t e m > < i t e m > < k e y > < s t r i n g > 5@5G8A;5=85  10=:>2A:>3>  %   A  >1I53>  AG5B0,   @C1. < / s t r i n g > < / k e y > < v a l u e > < i n t > 1 8 < / i n t > < / v a l u e > < / i t e m > < i t e m > < k e y > < s t r i n g > 7@0AE>4>20==K5  A@54AB20  =0  :0?8B0;L=K9  @5<>=B.   @C1. < / s t r i n g > < / k e y > < v a l u e > < i n t > 1 9 < / i n t > < / v a l u e > < / i t e m > < i t e m > < k e y > < s t r i n g > @>G85  A?8A0=8O,   @C1. < / s t r i n g > < / k e y > < v a l u e > < i n t > 2 0 < / i n t > < / v a l u e > < / i t e m > < i t e m > < k e y > < s t r i n g > A53>  >AB0B>:,   @C1. < / s t r i n g > < / k e y > < v a l u e > < i n t > 2 1 < / i n t > < / v a l u e > < / i t e m > < i t e m > < k e y > < s t r i n g > ><<5=B0@89< / s t r i n g > < / k e y > < v a l u e > < i n t > 2 2 < / i n t > < / v a l u e > < / i t e m > < i t e m > < k e y > < s t r i n g > 0;8G85  40==KE< / s t r i n g > < / k e y > < v a l u e > < i n t > 2 3 < / i n t > < / v a l u e > < / i t e m > < i t e m > < k e y > < s t r i n g > 4@5A  4><0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 !2>4  ?>  >BG5BC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 !2>4  ?>  >BG5BC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 M e a s u r e s \ !C<<0  ?>  AB>;1FC  A53>  >AB0B>:,   @C1. < / K e y > < / D i a g r a m O b j e c t K e y > < D i a g r a m O b j e c t K e y > < K e y > M e a s u r e s \ !C<<0  ?>  AB>;1FC  A53>  >AB0B>:,   @C1. \ T a g I n f o \ $>@<C;0< / K e y > < / D i a g r a m O b j e c t K e y > < D i a g r a m O b j e c t K e y > < K e y > M e a s u r e s \ !C<<0  ?>  AB>;1FC  A53>  >AB0B>:,   @C1. \ T a g I n f o \ =0G5=85< / K e y > < / D i a g r a m O b j e c t K e y > < D i a g r a m O b j e c t K e y > < K e y > M e a s u r e s \ '8A;>  M;5<5=B>2  2  AB>;1F5  A53>  >AB0B>:,   @C1. < / K e y > < / D i a g r a m O b j e c t K e y > < D i a g r a m O b j e c t K e y > < K e y > M e a s u r e s \ '8A;>  M;5<5=B>2  2  AB>;1F5  A53>  >AB0B>:,   @C1. \ T a g I n f o \ $>@<C;0< / K e y > < / D i a g r a m O b j e c t K e y > < D i a g r a m O b j e c t K e y > < K e y > M e a s u r e s \ '8A;>  M;5<5=B>2  2  AB>;1F5  A53>  >AB0B>:,   @C1. \ T a g I n f o \ =0G5=85< / K e y > < / D i a g r a m O b j e c t K e y > < D i a g r a m O b j e c t K e y > < K e y > C o l u m n s \ BG5B=K9  ?5@8>4< / K e y > < / D i a g r a m O b j e c t K e y > < D i a g r a m O b j e c t K e y > < K e y > C o l u m n s \ ><5@  AG5B0< / K e y > < / D i a g r a m O b j e c t K e y > < D i a g r a m O b j e c t K e y > < K e y > C o l u m n s \ >@>4< / K e y > < / D i a g r a m O b j e c t K e y > < D i a g r a m O b j e c t K e y > < K e y > C o l u m n s \ #;8F0< / K e y > < / D i a g r a m O b j e c t K e y > < D i a g r a m O b j e c t K e y > < K e y > C o l u m n s \  < / K e y > < / D i a g r a m O b j e c t K e y > < D i a g r a m O b j e c t K e y > < K e y > C o l u m n s \ !  4><0< / K e y > < / D i a g r a m O b j e c t K e y > < D i a g r a m O b j e c t K e y > < K e y > C o l u m n s \ !2545=8O  >1  C?@02;ONI59  >@30=870F88,   =08<5=>20=85< / K e y > < / D i a g r a m O b j e c t K e y > < D i a g r a m O b j e c t K e y > < K e y > C o l u m n s \   #< / K e y > < / D i a g r a m O b j e c t K e y > < D i a g r a m O b j e c t K e y > < K e y > C o l u m n s \ ;>I04L  68;KE  ?><5I5=89.   :2. <. < / K e y > < / D i a g r a m O b j e c t K e y > < D i a g r a m O b j e c t K e y > < K e y > C o l u m n s \ ;>I04L  =568;KE  ?><5I5=89.   :2.   <. < / K e y > < / D i a g r a m O b j e c t K e y > < D i a g r a m O b j e c t K e y > < K e y > C o l u m n s \  07<5@  565<5AOG=>3>  27=>A0.   @C1. / :2. << / K e y > < / D i a g r a m O b j e c t K e y > < D i a g r a m O b j e c t K e y > < K e y > C o l u m n s \ 0G8A;5=>  27=>A>2< / K e y > < / D i a g r a m O b j e c t K e y > < D i a g r a m O b j e c t K e y > < K e y > C o l u m n s \ >ABC?8;>  27=>A>2< / K e y > < / D i a g r a m O b j e c t K e y > < D i a g r a m O b j e c t K e y > < K e y > C o l u m n s \  07<5@  704>;65==>AB8  ?>  27=>A0<< / K e y > < / D i a g r a m O b j e c t K e y > < D i a g r a m O b j e c t K e y > < K e y > C o l u m n s \ 0G8A;5=>  ?5=8< / K e y > < / D i a g r a m O b j e c t K e y > < D i a g r a m O b j e c t K e y > < K e y > C o l u m n s \ ?;0G5=>  ?5=8< / K e y > < / D i a g r a m O b j e c t K e y > < D i a g r a m O b j e c t K e y > < K e y > C o l u m n s \ %   70  ?>;L7>20=85  !,   @C1< / K e y > < / D i a g r a m O b j e c t K e y > < D i a g r a m O b j e c t K e y > < K e y > C o l u m n s \ 5@5G8A;5=85  45=56=KE  A@54AB2  A  A2O78  2  87<5=5=85<  A?>A>10  D>@<8@>20=8O  D>=40  :0?8B0;L=>3>  @5<>=B0, < / K e y > < / D i a g r a m O b j e c t K e y > < D i a g r a m O b j e c t K e y > < K e y > C o l u m n s \ 5@5G8A;5=85  10=:>2A:>3>  %   A  >1I53>  AG5B0,   @C1. < / K e y > < / D i a g r a m O b j e c t K e y > < D i a g r a m O b j e c t K e y > < K e y > C o l u m n s \ 7@0AE>4>20==K5  A@54AB20  =0  :0?8B0;L=K9  @5<>=B.   @C1. < / K e y > < / D i a g r a m O b j e c t K e y > < D i a g r a m O b j e c t K e y > < K e y > C o l u m n s \ @>G85  A?8A0=8O,   @C1. < / K e y > < / D i a g r a m O b j e c t K e y > < D i a g r a m O b j e c t K e y > < K e y > C o l u m n s \ A53>  >AB0B>:,   @C1. < / K e y > < / D i a g r a m O b j e c t K e y > < D i a g r a m O b j e c t K e y > < K e y > C o l u m n s \ ><<5=B0@89< / K e y > < / D i a g r a m O b j e c t K e y > < D i a g r a m O b j e c t K e y > < K e y > C o l u m n s \ 0;8G85  40==KE< / K e y > < / D i a g r a m O b j e c t K e y > < D i a g r a m O b j e c t K e y > < K e y > C o l u m n s \ 4@5A  4><0< / K e y > < / D i a g r a m O b j e c t K e y > < D i a g r a m O b j e c t K e y > < K e y > L i n k s \ & l t ; C o l u m n s \ !C<<0  ?>  AB>;1FC  A53>  >AB0B>:,   @C1. & g t ; - & l t ; M e a s u r e s \ A53>  >AB0B>:,   @C1. & g t ; < / K e y > < / D i a g r a m O b j e c t K e y > < D i a g r a m O b j e c t K e y > < K e y > L i n k s \ & l t ; C o l u m n s \ !C<<0  ?>  AB>;1FC  A53>  >AB0B>:,   @C1. & g t ; - & l t ; M e a s u r e s \ A53>  >AB0B>:,   @C1. & g t ; \ C O L U M N < / K e y > < / D i a g r a m O b j e c t K e y > < D i a g r a m O b j e c t K e y > < K e y > L i n k s \ & l t ; C o l u m n s \ !C<<0  ?>  AB>;1FC  A53>  >AB0B>:,   @C1. & g t ; - & l t ; M e a s u r e s \ A53>  >AB0B>:,   @C1. & g t ; \ M E A S U R E < / K e y > < / D i a g r a m O b j e c t K e y > < D i a g r a m O b j e c t K e y > < K e y > L i n k s \ & l t ; C o l u m n s \ '8A;>  M;5<5=B>2  2  AB>;1F5  A53>  >AB0B>:,   @C1. & g t ; - & l t ; M e a s u r e s \ A53>  >AB0B>:,   @C1. & g t ; < / K e y > < / D i a g r a m O b j e c t K e y > < D i a g r a m O b j e c t K e y > < K e y > L i n k s \ & l t ; C o l u m n s \ '8A;>  M;5<5=B>2  2  AB>;1F5  A53>  >AB0B>:,   @C1. & g t ; - & l t ; M e a s u r e s \ A53>  >AB0B>:,   @C1. & g t ; \ C O L U M N < / K e y > < / D i a g r a m O b j e c t K e y > < D i a g r a m O b j e c t K e y > < K e y > L i n k s \ & l t ; C o l u m n s \ '8A;>  M;5<5=B>2  2  AB>;1F5  A53>  >AB0B>:,   @C1. & g t ; - & l t ; M e a s u r e s \ A53>  >AB0B>:,   @C1. & g t ; \ M E A S U R E 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 M e a s u r e s \ !C<<0  ?>  AB>;1FC  A53>  >AB0B>:,   @C1. < / K e y > < / a : K e y > < a : V a l u e   i : t y p e = " M e a s u r e G r i d N o d e V i e w S t a t e " > < C o l u m n >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 A53>  >AB0B>:,   @C1. \ T a g I n f o \ $>@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 A53>  >AB0B>:,   @C1. \ T a g I n f o \ =0G5=85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 A53>  >AB0B>:,   @C1. < / K e y > < / a : K e y > < a : V a l u e   i : t y p e = " M e a s u r e G r i d N o d e V i e w S t a t e " > < C o l u m n > 2 1 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 M e a s u r e s \ '8A;>  M;5<5=B>2  2  AB>;1F5  A53>  >AB0B>:,   @C1. \ T a g I n f o \ $>@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 A53>  >AB0B>:,   @C1. \ T a g I n f o \ =0G5=85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 C o l u m n s \ BG5B=K9  ?5@8>4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 C o l u m n s \ ><5@  AG5B0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 C o l u m n s \ >@>4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 C o l u m n s \ #;8F0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 C o l u m n s \  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 C o l u m n s \ !  4><0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 C o l u m n s \ !2545=8O  >1  C?@02;ONI59  >@30=870F88,   =08<5=>20=85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 C o l u m n s \   #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 C o l u m n s \ ;>I04L  68;KE  ?><5I5=89.   :2. <.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 C o l u m n s \ ;>I04L  =568;KE  ?><5I5=89.   :2.   <.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 07<5@  565<5AOG=>3>  27=>A0.   @C1. / :2. <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 C o l u m n s \ 0G8A;5=>  27=>A>2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 C o l u m n s \ >ABC?8;>  27=>A>2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 07<5@  704>;65==>AB8  ?>  27=>A0<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 C o l u m n s \ 0G8A;5=>  ?5=8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 C o l u m n s \ ?;0G5=>  ?5=8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 70  ?>;L7>20=85  !,   @C1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 C o l u m n s \ 5@5G8A;5=85  45=56=KE  A@54AB2  A  A2O78  2  87<5=5=85<  A?>A>10  D>@<8@>20=8O  D>=40  :0?8B0;L=>3>  @5<>=B0, 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 C o l u m n s \ 5@5G8A;5=85  10=:>2A:>3>  %   A  >1I53>  AG5B0,   @C1. 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 C o l u m n s \ 7@0AE>4>20==K5  A@54AB20  =0  :0?8B0;L=K9  @5<>=B.   @C1. 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 C o l u m n s \ @>G85  A?8A0=8O,   @C1. 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 C o l u m n s \ A53>  >AB0B>:,   @C1. 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<<5=B0@89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 C o l u m n s \ 0;8G85  40==KE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 C o l u m n s \ 4@5A  4><0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 L i n k s \ & l t ; C o l u m n s \ !C<<0  ?>  AB>;1FC  A53>  >AB0B>:,   @C1. & g t ; - & l t ; M e a s u r e s \ A53>  >AB0B>:,   @C1. & g t ; 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 A53>  >AB0B>:,   @C1. & g t ; - & l t ; M e a s u r e s \ A53>  >AB0B>:,   @C1. & g t ; \ C O L U M N 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 A53>  >AB0B>:,   @C1. & g t ; - & l t ; M e a s u r e s \ A53>  >AB0B>:,   @C1. & g t ; \ M E A S U R E 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 A53>  >AB0B>:,   @C1. & g t ; - & l t ; M e a s u r e s \ A53>  >AB0B>:,   @C1. & g t ; 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 A53>  >AB0B>:,   @C1. & g t ; - & l t ; M e a s u r e s \ A53>  >AB0B>:,   @C1. & g t ; \ C O L U M N 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 A53>  >AB0B>:,   @C1. & g t ; - & l t ; M e a s u r e s \ A53>  >AB0B>:,   @C1. & g t ; \ M E A S U R E 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 T a g s \ T a b l e s \ & l t ; T a b l e s \ !2>4  ?>  >BG5BC& g t ; < / K e y > < / D i a g r a m O b j e c t K e y > < D i a g r a m O b j e c t K e y > < K e y > D y n a m i c   T a g s \ T a b l e s \ & l t ; T a b l e s \ !?@02>G=8:_ #& g t ; < / K e y > < / D i a g r a m O b j e c t K e y > < D i a g r a m O b j e c t K e y > < K e y > T a b l e s \ !2>4  ?>  >BG5BC< / K e y > < / D i a g r a m O b j e c t K e y > < D i a g r a m O b j e c t K e y > < K e y > T a b l e s \ !2>4  ?>  >BG5BC\ C o l u m n s \ BG5B=K9  ?5@8>4< / K e y > < / D i a g r a m O b j e c t K e y > < D i a g r a m O b j e c t K e y > < K e y > T a b l e s \ !2>4  ?>  >BG5BC\ C o l u m n s \ ><5@  AG5B0< / K e y > < / D i a g r a m O b j e c t K e y > < D i a g r a m O b j e c t K e y > < K e y > T a b l e s \ !2>4  ?>  >BG5BC\ C o l u m n s \ >@>4< / K e y > < / D i a g r a m O b j e c t K e y > < D i a g r a m O b j e c t K e y > < K e y > T a b l e s \ !2>4  ?>  >BG5BC\ C o l u m n s \ #;8F0< / K e y > < / D i a g r a m O b j e c t K e y > < D i a g r a m O b j e c t K e y > < K e y > T a b l e s \ !2>4  ?>  >BG5BC\ C o l u m n s \  < / K e y > < / D i a g r a m O b j e c t K e y > < D i a g r a m O b j e c t K e y > < K e y > T a b l e s \ !2>4  ?>  >BG5BC\ C o l u m n s \ !  4><0< / K e y > < / D i a g r a m O b j e c t K e y > < D i a g r a m O b j e c t K e y > < K e y > T a b l e s \ !2>4  ?>  >BG5BC\ C o l u m n s \ !2545=8O  >1  C?@02;ONI59  >@30=870F88,   =08<5=>20=85< / K e y > < / D i a g r a m O b j e c t K e y > < D i a g r a m O b j e c t K e y > < K e y > T a b l e s \ !2>4  ?>  >BG5BC\ C o l u m n s \   #< / K e y > < / D i a g r a m O b j e c t K e y > < D i a g r a m O b j e c t K e y > < K e y > T a b l e s \ !2>4  ?>  >BG5BC\ C o l u m n s \ ;>I04L  68;KE  ?><5I5=89.   :2. <. < / K e y > < / D i a g r a m O b j e c t K e y > < D i a g r a m O b j e c t K e y > < K e y > T a b l e s \ !2>4  ?>  >BG5BC\ C o l u m n s \ ;>I04L  =568;KE  ?><5I5=89.   :2.   <. < / K e y > < / D i a g r a m O b j e c t K e y > < D i a g r a m O b j e c t K e y > < K e y > T a b l e s \ !2>4  ?>  >BG5BC\ C o l u m n s \  07<5@  565<5AOG=>3>  27=>A0.   @C1. / :2. << / K e y > < / D i a g r a m O b j e c t K e y > < D i a g r a m O b j e c t K e y > < K e y > T a b l e s \ !2>4  ?>  >BG5BC\ C o l u m n s \ 0G8A;5=>  27=>A>2< / K e y > < / D i a g r a m O b j e c t K e y > < D i a g r a m O b j e c t K e y > < K e y > T a b l e s \ !2>4  ?>  >BG5BC\ C o l u m n s \ >ABC?8;>  27=>A>2< / K e y > < / D i a g r a m O b j e c t K e y > < D i a g r a m O b j e c t K e y > < K e y > T a b l e s \ !2>4  ?>  >BG5BC\ C o l u m n s \  07<5@  704>;65==>AB8  ?>  27=>A0<< / K e y > < / D i a g r a m O b j e c t K e y > < D i a g r a m O b j e c t K e y > < K e y > T a b l e s \ !2>4  ?>  >BG5BC\ C o l u m n s \ 0G8A;5=>  ?5=8< / K e y > < / D i a g r a m O b j e c t K e y > < D i a g r a m O b j e c t K e y > < K e y > T a b l e s \ !2>4  ?>  >BG5BC\ C o l u m n s \ ?;0G5=>  ?5=8< / K e y > < / D i a g r a m O b j e c t K e y > < D i a g r a m O b j e c t K e y > < K e y > T a b l e s \ !2>4  ?>  >BG5BC\ C o l u m n s \ %   70  ?>;L7>20=85  !,   @C1< / K e y > < / D i a g r a m O b j e c t K e y > < D i a g r a m O b j e c t K e y > < K e y > T a b l e s \ !2>4  ?>  >BG5BC\ C o l u m n s \ 5@5G8A;5=85  45=56=KE  A@54AB2  A  A2O78  2  87<5=5=85<  A?>A>10  D>@<8@>20=8O  D>=40  :0?8B0;L=>3>  @5<>=B0, < / K e y > < / D i a g r a m O b j e c t K e y > < D i a g r a m O b j e c t K e y > < K e y > T a b l e s \ !2>4  ?>  >BG5BC\ C o l u m n s \ 5@5G8A;5=85  10=:>2A:>3>  %   A  >1I53>  AG5B0,   @C1. < / K e y > < / D i a g r a m O b j e c t K e y > < D i a g r a m O b j e c t K e y > < K e y > T a b l e s \ !2>4  ?>  >BG5BC\ C o l u m n s \ 7@0AE>4>20==K5  A@54AB20  =0  :0?8B0;L=K9  @5<>=B.   @C1. < / K e y > < / D i a g r a m O b j e c t K e y > < D i a g r a m O b j e c t K e y > < K e y > T a b l e s \ !2>4  ?>  >BG5BC\ C o l u m n s \ @>G85  A?8A0=8O,   @C1. < / K e y > < / D i a g r a m O b j e c t K e y > < D i a g r a m O b j e c t K e y > < K e y > T a b l e s \ !2>4  ?>  >BG5BC\ C o l u m n s \ A53>  >AB0B>:,   @C1. < / K e y > < / D i a g r a m O b j e c t K e y > < D i a g r a m O b j e c t K e y > < K e y > T a b l e s \ !2>4  ?>  >BG5BC\ C o l u m n s \ ><<5=B0@89< / K e y > < / D i a g r a m O b j e c t K e y > < D i a g r a m O b j e c t K e y > < K e y > T a b l e s \ !2>4  ?>  >BG5BC\ C o l u m n s \ 0;8G85  40==KE< / K e y > < / D i a g r a m O b j e c t K e y > < D i a g r a m O b j e c t K e y > < K e y > T a b l e s \ !2>4  ?>  >BG5BC\ C o l u m n s \ 4@5A  4><0< / K e y > < / D i a g r a m O b j e c t K e y > < D i a g r a m O b j e c t K e y > < K e y > T a b l e s \ !2>4  ?>  >BG5BC\ M e a s u r e s \ !C<<0  ?>  AB>;1FC  A53>  >AB0B>:,   @C1. < / K e y > < / D i a g r a m O b j e c t K e y > < D i a g r a m O b j e c t K e y > < K e y > T a b l e s \ !2>4  ?>  >BG5BC\ !C<<0  ?>  AB>;1FC  A53>  >AB0B>:,   @C1. \ A d d i t i o n a l   I n f o \ 5O2=0O  <5@0< / K e y > < / D i a g r a m O b j e c t K e y > < D i a g r a m O b j e c t K e y > < K e y > T a b l e s \ !2>4  ?>  >BG5BC\ M e a s u r e s \ '8A;>  M;5<5=B>2  2  AB>;1F5  A53>  >AB0B>:,   @C1. < / K e y > < / D i a g r a m O b j e c t K e y > < D i a g r a m O b j e c t K e y > < K e y > T a b l e s \ !2>4  ?>  >BG5BC\ '8A;>  M;5<5=B>2  2  AB>;1F5  A53>  >AB0B>:,   @C1. \ A d d i t i o n a l   I n f o \ 5O2=0O  <5@0< / K e y > < / D i a g r a m O b j e c t K e y > < D i a g r a m O b j e c t K e y > < K e y > T a b l e s \ !?@02>G=8:_ #< / K e y > < / D i a g r a m O b j e c t K e y > < D i a g r a m O b j e c t K e y > < K e y > T a b l e s \ !?@02>G=8:_ #\ C o l u m n s \ !2545=8O  >1  C?@02;ONI59  >@30=870F88,   =08<5=>20=85< / K e y > < / D i a g r a m O b j e c t K e y > < D i a g r a m O b j e c t K e y > < K e y > T a b l e s \ !?@02>G=8:_ #\ C o l u m n s \   #< / K e y > < / D i a g r a m O b j e c t K e y > < D i a g r a m O b j e c t K e y > < K e y > T a b l e s \ !?@02>G=8:_ #\ C o l u m n s \ @0B:>5  =08<5=>20=85  #< / K e y > < / D i a g r a m O b j e c t K e y > < D i a g r a m O b j e c t K e y > < K e y > R e l a t i o n s h i p s \ & l t ; T a b l e s \ !2>4  ?>  >BG5BC\ C o l u m n s \   #& g t ; - & l t ; T a b l e s \ !?@02>G=8:_ #\ C o l u m n s \   #& g t ; < / K e y > < / D i a g r a m O b j e c t K e y > < D i a g r a m O b j e c t K e y > < K e y > R e l a t i o n s h i p s \ & l t ; T a b l e s \ !2>4  ?>  >BG5BC\ C o l u m n s \   #& g t ; - & l t ; T a b l e s \ !?@02>G=8:_ #\ C o l u m n s \   #& g t ; \ F K < / K e y > < / D i a g r a m O b j e c t K e y > < D i a g r a m O b j e c t K e y > < K e y > R e l a t i o n s h i p s \ & l t ; T a b l e s \ !2>4  ?>  >BG5BC\ C o l u m n s \   #& g t ; - & l t ; T a b l e s \ !?@02>G=8:_ #\ C o l u m n s \   #& g t ; \ P K < / K e y > < / D i a g r a m O b j e c t K e y > < D i a g r a m O b j e c t K e y > < K e y > R e l a t i o n s h i p s \ & l t ; T a b l e s \ !2>4  ?>  >BG5BC\ C o l u m n s \   #& g t ; - & l t ; T a b l e s \ !?@02>G=8:_ #\ C o l u m n s \   #& g t ; \ C r o s s F i l t e r 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 T a g s \ T a b l e s \ & l t ; T a b l e s \ !2>4  ?>  >BG5BC& g t ; 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 T a g s \ T a b l e s \ & l t ; T a b l e s \ !?@02>G=8:_ #& g t ; 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 T a b l e s \ !2>4  ?>  >BG5BC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 9 6 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BG5BC\ C o l u m n s \ BG5B=K9  ?5@8>4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BG5BC\ C o l u m n s \ ><5@  AG5B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BG5BC\ C o l u m n s \ >@>4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BG5BC\ C o l u m n s \ #;8F0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BG5BC\ C o l u m n s \  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BG5BC\ C o l u m n s \ !  4>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BG5BC\ C o l u m n s \ !2545=8O  >1  C?@02;ONI59  >@30=870F88,   =08<5=>20=85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BG5BC\ C o l u m n s \   #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BG5BC\ C o l u m n s \ ;>I04L  68;KE  ?><5I5=89.   :2. <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BG5BC\ C o l u m n s \ ;>I04L  =568;KE  ?><5I5=89.   :2.   <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 07<5@  565<5AOG=>3>  27=>A0.   @C1. / :2. <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BG5BC\ C o l u m n s \ 0G8A;5=>  27=>A>2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BG5BC\ C o l u m n s \ >ABC?8;>  27=>A>2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 07<5@  704>;65==>AB8  ?>  27=>A0<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BG5BC\ C o l u m n s \ 0G8A;5=>  ?5=8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BG5BC\ C o l u m n s \ ?;0G5=>  ?5=8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BG5BC\ C o l u m n s \ %   70  ?>;L7>20=85  !,   @C1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BG5BC\ C o l u m n s \ 5@5G8A;5=85  45=56=KE  A@54AB2  A  A2O78  2  87<5=5=85<  A?>A>10  D>@<8@>20=8O  D>=40  :0?8B0;L=>3>  @5<>=B0, 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BG5BC\ C o l u m n s \ 5@5G8A;5=85  10=:>2A:>3>  %   A  >1I53>  AG5B0,   @C1. 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BG5BC\ C o l u m n s \ 7@0AE>4>20==K5  A@54AB20  =0  :0?8B0;L=K9  @5<>=B.   @C1. 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BG5BC\ C o l u m n s \ @>G85  A?8A0=8O,   @C1. 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BG5BC\ C o l u m n s \ A53>  >AB0B>:,   @C1. 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BG5BC\ C o l u m n s \ ><<5=B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BG5BC\ C o l u m n s \ 0;8G85  40==KE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BG5BC\ C o l u m n s \ 4@5A  4>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BG5BC\ M e a s u r e s \ !C<<0  ?>  AB>;1FC  A53>  >AB0B>:,   @C1. 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BG5BC\ !C<<0  ?>  AB>;1FC  A53>  >AB0B>:,   @C1. \ A d d i t i o n a l   I n f o \ 5O2=0O  <5@0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 T a b l e s \ !2>4  ?>  >BG5BC\ M e a s u r e s \ '8A;>  M;5<5=B>2  2  AB>;1F5  A53>  >AB0B>:,   @C1. 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 T a b l e s \ !2>4  ?>  >BG5BC\ '8A;>  M;5<5=B>2  2  AB>;1F5  A53>  >AB0B>:,   @C1. \ A d d i t i o n a l   I n f o \ 5O2=0O  <5@0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 T a b l e s \ !?@02>G=8:_ #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 2 4 0 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 T a b l e s \ !?@02>G=8:_ #\ C o l u m n s \ !2545=8O  >1  C?@02;ONI59  >@30=870F88,   =08<5=>20=85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 T a b l e s \ !?@02>G=8:_ #\ C o l u m n s \   #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 T a b l e s \ !?@02>G=8:_ #\ C o l u m n s \ @0B:>5  =08<5=>20=85  #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 R e l a t i o n s h i p s \ & l t ; T a b l e s \ !2>4  ?>  >BG5BC\ C o l u m n s \   #& g t ; - & l t ; T a b l e s \ !?@02>G=8:_ #\ C o l u m n s \   #& g t ; < / K e y > < / a : K e y > < a : V a l u e   i : t y p e = " D i a g r a m D i s p l a y L i n k V i e w S t a t e " > < A u t o m a t i o n P r o p e r t y H e l p e r T e x t > >=5G=0O  B>G:0  1 :   ( 2 1 6 , 7 5 ) .   >=5G=0O  B>G:0  2 :   ( 2 2 4 , 7 5 ) 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 2 2 4 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 R e l a t i o n s h i p s \ & l t ; T a b l e s \ !2>4  ?>  >BG5BC\ C o l u m n s \   #& g t ; - & l t ; T a b l e s \ !?@02>G=8:_ #\ C o l u m n s \   #& g t ; \ F K 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 R e l a t i o n s h i p s \ & l t ; T a b l e s \ !2>4  ?>  >BG5BC\ C o l u m n s \   #& g t ; - & l t ; T a b l e s \ !?@02>G=8:_ #\ C o l u m n s \   #& g t ; \ P K 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 2 2 4 < / b : _ x > < b : _ y > 6 7 < / b : _ y > < / L a b e l L o c a t i o n > < L o c a t i o n   x m l n s : b = " h t t p : / / s c h e m a s . d a t a c o n t r a c t . o r g / 2 0 0 4 / 0 7 / S y s t e m . W i n d o w s " > < b : _ x > 2 4 0 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 R e l a t i o n s h i p s \ & l t ; T a b l e s \ !2>4  ?>  >BG5BC\ C o l u m n s \   #& g t ; - & l t ; T a b l e s \ !?@02>G=8:_ #\ C o l u m n s \   #& g t ; \ C r o s s F i l t e r 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 2 2 4 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 2 0 2 3 - 0 7 - 2 7 T 1 5 : 2 1 : 4 1 . 8 5 5 6 1 6 6 + 0 7 : 0 0 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!2>4  ?>  >BG5BC_ 4 5 b 8 0 5 f 9 - a 8 1 a - 4 a 2 7 - b c e 6 - b 3 5 3 e 1 0 7 e 7 f 5 ] ] > 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"01;8F0_ !?@02>G=8:_ #_ 4 2 c 7 0 0 9 e - f 1 f 3 - 4 a 2 3 - 8 b 1 d - 8 f 4 9 b 4 c d 2 6 5 4 " > 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 !2545=8O  >1  C?@02;ONI59  >@30=870F88,   =08<5=>20=85< / s t r i n g > < / k e y > < v a l u e > < i n t > 3 9 6 < / i n t > < / v a l u e > < / i t e m > < i t e m > < k e y > < s t r i n g >   #< / s t r i n g > < / k e y > < v a l u e > < i n t > 8 3 < / i n t > < / v a l u e > < / i t e m > < i t e m > < k e y > < s t r i n g > @0B:>5  =08<5=>20=85  #< / s t r i n g > < / k e y > < v a l u e > < i n t > 2 0 5 < / i n t > < / v a l u e > < / i t e m > < / C o l u m n W i d t h s > < C o l u m n D i s p l a y I n d e x > < i t e m > < k e y > < s t r i n g > !2545=8O  >1  C?@02;ONI59  >@30=870F88,   =08<5=>20=85< / s t r i n g > < / k e y > < v a l u e > < i n t > 0 < / i n t > < / v a l u e > < / i t e m > < i t e m > < k e y > < s t r i n g >   #< / s t r i n g > < / k e y > < v a l u e > < i n t > 1 < / i n t > < / v a l u e > < / i t e m > < i t e m > < k e y > < s t r i n g > @0B:>5  =08<5=>20=85  #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 !2>4  ?>  >BG5BC_ 4 5 b 8 0 5 f 9 - a 8 1 a - 4 a 2 7 - b c e 6 - b 3 5 3 e 1 0 7 e 7 f 5 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!2>4  ?>  >BG5BC_ 4 5 b 8 0 5 f 9 - a 8 1 a - 4 a 2 7 - b c e 6 - b 3 5 3 e 1 0 7 e 7 f 5 , !?@02>G=8:_ #_ 2 b 6 4 e 8 2 1 - 2 e 2 f - 4 a 5 c - a c 4 0 - 7 c f d 5 1 1 f 9 a 3 5 ] ] > 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D a t a M a s h u p   s q m i d = " 0 d 7 7 b f 0 f - 4 f a a - 4 3 3 0 - a f b 7 - 9 e 2 3 5 4 b 8 6 f c 5 "   x m l n s = " h t t p : / / s c h e m a s . m i c r o s o f t . c o m / D a t a M a s h u p " > A A A A A G k I A A B Q S w M E F A A C A A g A w m n h W B W G e 1 K o A A A A + A A A A B I A H A B D b 2 5 m a W c v U G F j a 2 F n Z S 5 4 b W w g o h g A K K A U A A A A A A A A A A A A A A A A A A A A A A A A A A A A h Y 9 B D o I w F E S v Q r q n v y A G Q j 5 l 4 V Y S o 9 G 4 J V C h E Y p p i 3 A 3 F x 7 J K 0 i i q D u X M 3 m T v H n c 7 p i O b e N c h T a y U w n x K C O O U E V X S l U l p L c n N y I p x 0 1 e n P N K O B O s T D w a m Z D a 2 k s M M A w D H R a 0 0 x X 4 j H l w z N a 7 o h Z t 7 k p l b K 4 K Q T 6 r 8 v + K c D y 8 Z L h P w 4 g u w 4 D R I P I Q 5 h o z q b 6 I P x l T h v B T 4 q p v b K 8 F 1 7 2 7 3 S P M E e H 9 g j 8 B U E s D B B Q A A g A I A M J p 4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a e F Y d a m P r 1 8 F A A C t E w A A E w A c A E Z v c m 1 1 b G F z L 1 N l Y 3 R p b 2 4 x L m 0 g o h g A K K A U A A A A A A A A A A A A A A A A A A A A A A A A A A A A z V j d T h t X E L 5 H 4 h 2 O N o p k p O 0 2 N k l U J e K i o q 0 U V e p F g 9 o L s N A C G 2 F h r 5 G 9 l o g s J E w C K C U q a U r b i I r 8 N H 2 A t Y v j t Q H 7 F e a 8 Q p + k M + e c t X e 9 6 z / g o h F J s O f M 3 z f f z P k p W q t O J m + z x / L / 5 M P p q e m p 4 r p Z s N b Y L Q 0 + Q A 3 a c M a g A 2 0 G b b 7 L D 6 C O / z 7 T 2 B z L W s 7 0 F M M / 8 I Z X + C 6 K D + A S P G i h 7 O u t V S t r z J c K B c t 2 f s w X N l b y + Y 3 E T H n x O z N n z W n w F 7 h Q h X P w + D 6 4 X 2 j p 7 c X 5 v O 3 g 2 r Q u b a L z N 9 C A C 6 i j T f p 7 y Q + h y d C N B x 3 y v m C u Z C 1 j o W D a x S f 5 Q m 4 + n y 3 l 7 I W n m 1 Y x 0 R + P X i 5 r 8 N Y P X l n C l O p 8 B 8 W Y n 6 Y z B z X Z m u l Y 2 z r D 1 a f 4 9 Q U t Y G h K q r n + K s f a c u S q X 9 H H T t B A T / T R T y 4 q O o E / 4 R U c w / u I 6 N / n v z M 4 E 6 5 j 9 K g Y d R Q T G h 4 / w n p A l f F n 0 M E Y X J S d 8 y P + M 3 + B 8 i Y T g f 2 D X x M A D X A x E g + 8 G J u E E 4 Z a x R T 3 k 1 H 5 O 5 S 1 0 a Y L Z / w l g 0 9 o 5 Z w f 8 j 3 B C I H Q C x k P N A 0 G L a g Z c G H 4 Z k z 7 a a w V K u g Y l l j A l F 3 K r V g F a e 0 9 2 m m o 6 g h L d f G h g u l T w d u Y N 5 K 1 h m v w A 6 + A a z C + g z h V j c 9 V h J E A o 9 C K s I h G B D C G L 0 P z g n b b U K N c X I r W x U U e k Q S T e u l z d U d E 1 s a P u 4 y K w F I i M a z G j l z K U n d S s 4 z i R d 9 u N K p g c V L D x b P D x X e H i + 8 N F 9 + P q S g 1 T x 0 B 9 x A J H 5 4 6 U x h S V S 5 F d R F C g u F M d G Q N P + I P 1 P g R 4 k F g M k H P X p d 7 B B k t 6 S i I q w g b f y 7 o f I G + q N t q k t Z Y J h L g r 2 e x N V B E C F Y B X N 2 n A m b 0 y H b u 3 z V o Z I z I q S o c t s g 1 C l r K 8 G 1 K h i I U x B W u u q N i m B s c a 9 S w u H h P 1 N 1 P i E h T 7 8 O L E h u T Y U b A Z a R l 3 h F w l J j w I C x V f B T 1 Y Y q v c Z 1 M T n Y D x k 2 8 a A 1 V O h E N L Y o q N G j K N k O z Z X u m N + Y V 7 L h G 0 i C C h y I i 3 + e H v c H / v W X j T i K n f j E x f L c Q 8 z 8 y 6 U j l F E 4 Z j u o T 7 Q Y n 7 E 2 Y 0 U X Z I 5 B g + b Q r Y 5 c c A t 5 E N Z B w / k 8 m J m 3 V b q h l 2 3 0 e t Q H D l L L u x e v R F j W G 5 q z Q D G 1 B D d r X x I p P k n u q V T x 1 b A r s R L j 1 D B j O s X l 0 J I h x O v e E z l u B N O m N 1 q A h r t 2 W s I o 9 l 3 B v B L n F 8 F D y w e / s M N E + E t w q M E k K q j + u 3 F O q A k i a z i 3 0 3 i X a 4 4 3 M 5 q T 8 w t 5 M B j 0 L Q E h B c a Q S T E o e l 6 q y r c h 0 z / e X a 2 u S 4 Y m J 4 1 f l E E e 4 A 3 9 f U / H y P R R b 5 u o 6 y z x h i y P Z l 8 Z 4 N B p K x O i g E e a s W 7 b w E x V Z 2 a K F o u M A R m J 4 U M O p M e z n i / 0 Y A O s P o l h v C G I A d S a i 8 S l C E y Q w B j a z 5 q r 1 g 5 k t W Y k r Q K 3 H J q b f 0 Z X h Q s i D X h 6 n V y d M J j k 4 m 7 G w m D y F 6 7 T + h M m l r p d c 8 m Y K 1 B 0 p E 0 Y / e 7 3 o U 1 e I f v A 4 n B n n W p k a c a 8 c O 3 F 5 4 R w U T M y J a W R f x J 3 p R u 1 e o 6 5 O k 5 F 3 v K g H 5 z j B z h N W D t b u d X j 4 Q f u B P I H / J E a j F 6 5 p a H o N 2 B e G k Y F 2 g V d 4 E q c 7 Q S V 4 L x f T f w H P s c Z 8 P r e S s a 1 E e b H 3 F p D W c V v o X v / p 0 6 3 w x T 6 N e J D x m c C J e G Z 6 K m P f R J r B B x w 8 p P l H z u 5 b y D I d d 8 d 6 v O m + 2 n y T Q d T U 8 0 w x o c 0 / W B I 8 q t J 7 E L h L c I J F a 4 h W 3 Z c 1 Z f A b n C 4 t I 3 i X a h M l R F u 0 9 h c 4 X o K / 8 d s m 3 f 4 / o 7 t I f 4 T g L c U F T u f 0 / g O 0 R 8 8 H L Q F r R 1 G p a W x l i 1 u E r V 3 K Z h H h Q s n y C R R + d V o e C M + y I A o C 0 Y 9 N e f G R Y + X 6 n 6 8 G G 9 L 0 b z P 2 2 p w m 7 N E j 1 1 e m Y 6 Z 7 p Z 4 s o I f / A V B L A Q I t A B Q A A g A I A M J p 4 V g V h n t S q A A A A P g A A A A S A A A A A A A A A A A A A A A A A A A A A A B D b 2 5 m a W c v U G F j a 2 F n Z S 5 4 b W x Q S w E C L Q A U A A I A C A D C a e F Y D 8 r p q 6 Q A A A D p A A A A E w A A A A A A A A A A A A A A A A D 0 A A A A W 0 N v b n R l b n R f V H l w Z X N d L n h t b F B L A Q I t A B Q A A g A I A M J p 4 V h 1 q Y + v X w U A A K 0 T A A A T A A A A A A A A A A A A A A A A A O U B A A B G b 3 J t d W x h c y 9 T Z W N 0 a W 9 u M S 5 t U E s F B g A A A A A D A A M A w g A A A J E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p A A A A A A A A A u E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J l b G F 0 a W 9 u c 2 h p c F J l Z n J l c 2 h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J U Q w J U E x J U Q w J U I y J U Q w J U J F J U Q w J U I 0 J T I w J U Q w J U J G J U Q w J U J F J T I w J U Q w J U J F J U Q x J T g y J U Q x J T g 3 J U Q w J U I 1 J U Q x J T g y J U Q x J T g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D b 2 x 1 b W 5 U e X B l c y I g V m F s d W U 9 I n N D U V l H Q m d Z R 0 J n W U F C U U F G Q l F V R k J R V U R B d 1 V G Q l F Z Q U J n P T 0 i I C 8 + P E V u d H J 5 I F R 5 c G U 9 I k Z p b G x M Y X N 0 V X B k Y X R l Z C I g V m F s d W U 9 I m Q y M D I z L T A 3 L T I 3 V D A 4 O j E w O j E 3 L j I y N z A z M z F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z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P Q o t C w 0 L H Q u 9 C 4 0 Y b Q s D E i I C 8 + P E V u d H J 5 I F R 5 c G U 9 I k Z p b G x U b 0 R h d G F N b 2 R l b E V u Y W J s Z W Q i I F Z h b H V l P S J s M S I g L z 4 8 R W 5 0 c n k g V H l w Z T 0 i U X V l c n l J R C I g V m F s d W U 9 I n M 2 M j Z k O T Q 3 M i 0 5 M j Z h L T R j M z E t Y T N k Y i 1 j Z D N l O D E y Y T d m N W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9 i a m V j d F R 5 c G U i I F Z h b H V l P S J z Q 2 9 u b m V j d G l v b k 9 u b H k i I C 8 + P E V u d H J 5 I F R 5 c G U 9 I k Z p b G x D b 2 x 1 b W 5 O Y W 1 l c y I g V m F s d W U 9 I n N b J n F 1 b 3 Q 7 0 J 7 R g t G H 0 L X R g t C 9 0 Y v Q u S D Q v 9 C 1 0 Y D Q u N C + 0 L Q m c X V v d D s s J n F 1 b 3 Q 7 0 J 3 Q v t C 8 0 L X R g C D R g d G H 0 L X R g t C w J n F 1 b 3 Q 7 L C Z x d W 9 0 O 9 C T 0 L 7 R g N C + 0 L Q m c X V v d D s s J n F 1 b 3 Q 7 0 K P Q u 9 C 4 0 Y b Q s C Z x d W 9 0 O y w m c X V v d D v Q m t C b 0 J D Q l N C g J n F 1 b 3 Q 7 L C Z x d W 9 0 O + K E l i D Q t N C + 0 L z Q s C Z x d W 9 0 O y w m c X V v d D v Q o d C y 0 L X Q t N C 1 0 L 3 Q u N G P I N C + 0 L E g 0 Y P Q v 9 G A 0 L D Q s t C 7 0 Y / R j t G J 0 L X Q u S D Q v t G A 0 L P Q s N C 9 0 L j Q t 9 C w 0 Y b Q u N C 4 L C D Q v d C w 0 L j Q v N C 1 0 L 3 Q v t C y 0 L D Q v d C 4 0 L U m c X V v d D s s J n F 1 b 3 Q 7 0 J j Q n d C d I N C j 0 J o m c X V v d D s s J n F 1 b 3 Q 7 0 J / Q u 9 C + 0 Y n Q s N C 0 0 Y w g 0 L b Q u N C 7 0 Y v R h S D Q v 9 C + 0 L z Q t d G J 0 L X Q v d C 4 0 L k u I N C 6 0 L I u 0 L w u J n F 1 b 3 Q 7 L C Z x d W 9 0 O 9 C f 0 L v Q v t G J 0 L D Q t N G M I N C 9 0 L X Q t t C 4 0 L v R i 9 G F I N C / 0 L 7 Q v N C 1 0 Y n Q t d C 9 0 L j Q u S 4 g 0 L r Q s i 4 g 0 L w u J n F 1 b 3 Q 7 L C Z x d W 9 0 O 9 C g 0 L D Q t 9 C 8 0 L X R g C D Q t d C 2 0 L X Q v N C 1 0 Y H R j 9 G H 0 L 3 Q v t C z 0 L 4 g 0 L L Q t 9 C 9 0 L 7 R g d C w L i D R g N G D 0 L E u L 9 C 6 0 L I u 0 L w m c X V v d D s s J n F 1 b 3 Q 7 0 J 3 Q s N G H 0 L j R g d C 7 0 L X Q v d C + I N C y 0 L f Q v d C + 0 Y H Q v t C y J n F 1 b 3 Q 7 L C Z x d W 9 0 O 9 C f 0 L 7 R g d G C 0 Y P Q v 9 C 4 0 L v Q v i D Q s t C 3 0 L 3 Q v t G B 0 L 7 Q s i Z x d W 9 0 O y w m c X V v d D v Q o N C w 0 L f Q v N C 1 0 Y A g 0 L f Q s N C 0 0 L 7 Q u 9 C 2 0 L X Q v d C 9 0 L 7 R g d G C 0 L g g 0 L / Q v i D Q s t C 3 0 L 3 Q v t G B 0 L D Q v C Z x d W 9 0 O y w m c X V v d D v Q n d C w 0 Y f Q u N G B 0 L v Q t d C 9 0 L 4 g 0 L / Q t d C 9 0 L g m c X V v d D s s J n F 1 b 3 Q 7 0 J 7 Q v 9 C 7 0 L D R h 9 C 1 0 L 3 Q v i D Q v 9 C 1 0 L 3 Q u C Z x d W 9 0 O y w m c X V v d D s l I N C 3 0 L A g 0 L / Q v t C 7 0 Y z Q t 9 C + 0 L L Q s N C 9 0 L j Q t S D Q l N C h L C D R g N G D 0 L E m c X V v d D s s J n F 1 b 3 Q 7 0 J / Q t d G A 0 L X R h 9 C 4 0 Y H Q u 9 C 1 0 L 3 Q u N C 1 I N C 0 0 L X Q v d C 1 0 L b Q v d G L 0 Y U g 0 Y H R g N C 1 0 L T R g d G C 0 L I g 0 Y E g 0 Y H Q s t G P 0 L f Q u C D Q s i D Q u N C 3 0 L z Q t d C 9 0 L X Q v d C 4 0 L X Q v C D R g d C / 0 L 7 R g d C + 0 L H Q s C D R h N C + 0 Y D Q v N C 4 0 Y D Q v t C y 0 L D Q v d C 4 0 Y 8 g 0 Y T Q v t C 9 0 L T Q s C D Q u t C w 0 L / Q u N G C 0 L D Q u 9 G M 0 L 3 Q v t C z 0 L 4 g 0 Y D Q t d C 8 0 L 7 Q v d G C 0 L A s I N G A 0 Y P Q s S 4 m c X V v d D s s J n F 1 b 3 Q 7 0 J / Q t d G A 0 L X R h 9 C 4 0 Y H Q u 9 C 1 0 L 3 Q u N C 1 I N C x 0 L D Q v d C 6 0 L 7 Q s t G B 0 L r Q v t C z 0 L 4 g J S D R g S D Q v t C x 0 Y n Q t d C z 0 L 4 g 0 Y H R h 9 C 1 0 Y L Q s C w g 0 Y D R g 9 C x L i Z x d W 9 0 O y w m c X V v d D v Q m N C 3 0 Y D Q s N G B 0 Y X Q v t C 0 0 L 7 Q s t C w 0 L 3 Q v d G L 0 L U g 0 Y H R g N C 1 0 L T R g d G C 0 L L Q s C D Q v d C w I N C 6 0 L D Q v 9 C 4 0 Y L Q s N C 7 0 Y z Q v d G L 0 L k g 0 Y D Q t d C 8 0 L 7 Q v d G C L i D R g N G D 0 L E u J n F 1 b 3 Q 7 L C Z x d W 9 0 O 9 C f 0 Y D Q v t G H 0 L j Q t S D R g d C / 0 L j R g d C w 0 L 3 Q u N G P L C D R g N G D 0 L E u J n F 1 b 3 Q 7 L C Z x d W 9 0 O 9 C S 0 Y H Q t d C z 0 L 4 g 0 L 7 R g d G C 0 L D R g t C + 0 L o s I N G A 0 Y P Q s S 4 m c X V v d D s s J n F 1 b 3 Q 7 0 J r Q v t C 8 0 L z Q t d C 9 0 Y L Q s N G A 0 L j Q u S Z x d W 9 0 O y w m c X V v d D v Q n d C w 0 L v Q u N G H 0 L j Q t S D Q t N C w 0 L 3 Q v d G L 0 Y U m c X V v d D s s J n F 1 b 3 Q 7 0 J D Q t N G A 0 L X R g S D Q t N C + 0 L z Q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y 0 L 7 Q t C D Q v 9 C + I N C + 0 Y L R h 9 C 1 0 Y L R g y / Q m N C 3 0 L z Q t d C 9 0 L X Q v d C 9 0 Y v Q u S D R g t C 4 0 L 8 u e 9 C e 0 Y L R h 9 C 1 0 Y L Q v d G L 0 L k g 0 L / Q t d G A 0 L j Q v t C 0 L D B 9 J n F 1 b 3 Q 7 L C Z x d W 9 0 O 1 N l Y 3 R p b 2 4 x L 9 C h 0 L L Q v t C 0 I N C / 0 L 4 g 0 L 7 R g t G H 0 L X R g t G D L 9 C Y 0 L f Q v N C 1 0 L 3 Q t d C 9 0 L 3 R i 9 C 5 I N G C 0 L j Q v y 5 7 0 J 3 Q v t C 8 0 L X R g C D R g d G H 0 L X R g t C w L D F 9 J n F 1 b 3 Q 7 L C Z x d W 9 0 O 1 N l Y 3 R p b 2 4 x L 9 C h 0 L L Q v t C 0 I N C / 0 L 4 g 0 L 7 R g t G H 0 L X R g t G D L 9 C Y 0 L f Q v N C 1 0 L 3 Q t d C 9 0 L 3 R i 9 C 5 I N G C 0 L j Q v y 5 7 0 J P Q v t G A 0 L 7 Q t C w y f S Z x d W 9 0 O y w m c X V v d D t T Z W N 0 a W 9 u M S / Q o d C y 0 L 7 Q t C D Q v 9 C + I N C + 0 Y L R h 9 C 1 0 Y L R g y / Q m N C 3 0 L z Q t d C 9 0 L X Q v d C 9 0 Y v Q u S D R g t C 4 0 L 8 u e 9 C j 0 L v Q u N G G 0 L A s M 3 0 m c X V v d D s s J n F 1 b 3 Q 7 U 2 V j d G l v b j E v 0 K H Q s t C + 0 L Q g 0 L / Q v i D Q v t G C 0 Y f Q t d G C 0 Y M v 0 J j Q t 9 C 8 0 L X Q v d C 1 0 L 3 Q v d G L 0 L k g 0 Y L Q u N C / L n v Q m t C b 0 J D Q l N C g L D R 9 J n F 1 b 3 Q 7 L C Z x d W 9 0 O 1 N l Y 3 R p b 2 4 x L 9 C h 0 L L Q v t C 0 I N C / 0 L 4 g 0 L 7 R g t G H 0 L X R g t G D L 9 C Y 0 L f Q v N C 1 0 L 3 Q t d C 9 0 L 3 R i 9 C 5 I N G C 0 L j Q v y 5 7 4 o S W I N C 0 0 L 7 Q v N C w L D V 9 J n F 1 b 3 Q 7 L C Z x d W 9 0 O 1 N l Y 3 R p b 2 4 x L 9 C h 0 L L Q v t C 0 I N C / 0 L 4 g 0 L 7 R g t G H 0 L X R g t G D L 9 C Y 0 L f Q v N C 1 0 L 3 Q t d C 9 0 L 3 R i 9 C 5 I N G C 0 L j Q v y 5 7 0 K H Q s t C 1 0 L T Q t d C 9 0 L j R j y D Q v t C x I N G D 0 L / R g N C w 0 L L Q u 9 G P 0 Y 7 R i d C 1 0 L k g 0 L 7 R g N C z 0 L D Q v d C 4 0 L f Q s N G G 0 L j Q u C w 2 f S Z x d W 9 0 O y w m c X V v d D t T Z W N 0 a W 9 u M S / Q o d C y 0 L 7 Q t C D Q v 9 C + I N C + 0 Y L R h 9 C 1 0 Y L R g y / Q m N C 3 0 L z Q t d C 9 0 L X Q v d C 9 0 Y v Q u S D R g t C 4 0 L 8 u e 9 C h 0 Y L Q v t C 7 0 L H Q t d G G M S w 3 f S Z x d W 9 0 O y w m c X V v d D t T Z W N 0 a W 9 u M S / Q o d C y 0 L 7 Q t C D Q v 9 C + I N C + 0 Y L R h 9 C 1 0 Y L R g y / Q m N C 3 0 L z Q t d C 9 0 L X Q v d C 9 0 Y v Q u S D R g t C 4 0 L 8 u e 9 C f 0 L v Q v t G J 0 L D Q t N G M I N C 2 0 L j Q u 9 G L 0 Y U g 0 L / Q v t C 8 0 L X R i d C 1 0 L 3 Q u N C 5 L i D Q u t C y L t C 8 L i w 4 f S Z x d W 9 0 O y w m c X V v d D t T Z W N 0 a W 9 u M S / Q o d C y 0 L 7 Q t C D Q v 9 C + I N C + 0 Y L R h 9 C 1 0 Y L R g y / Q m N C 3 0 L z Q t d C 9 0 L X Q v d C 9 0 Y v Q u S D R g t C 4 0 L 8 u e 9 C f 0 L v Q v t G J 0 L D Q t N G M I N C 9 0 L X Q t t C 4 0 L v R i 9 G F I N C / 0 L 7 Q v N C 1 0 Y n Q t d C 9 0 L j Q u S 4 g 0 L r Q s i 4 g 0 L w u L D l 9 J n F 1 b 3 Q 7 L C Z x d W 9 0 O 1 N l Y 3 R p b 2 4 x L 9 C h 0 L L Q v t C 0 I N C / 0 L 4 g 0 L 7 R g t G H 0 L X R g t G D L 9 C Y 0 L f Q v N C 1 0 L 3 Q t d C 9 0 L 3 R i 9 C 5 I N G C 0 L j Q v y 5 7 0 K D Q s N C 3 0 L z Q t d G A I N C 1 0 L b Q t d C 8 0 L X R g d G P 0 Y f Q v d C + 0 L P Q v i D Q s t C 3 0 L 3 Q v t G B 0 L A u I N G A 0 Y P Q s S 4 v 0 L r Q s i 7 Q v C w x M H 0 m c X V v d D s s J n F 1 b 3 Q 7 U 2 V j d G l v b j E v 0 K H Q s t C + 0 L Q g 0 L / Q v i D Q v t G C 0 Y f Q t d G C 0 Y M v 0 J j Q t 9 C 8 0 L X Q v d C 1 0 L 3 Q v d G L 0 L k g 0 Y L Q u N C / M i 5 7 0 J 3 Q s N G H 0 L j R g d C 7 0 L X Q v d C + I N C y 0 L f Q v d C + 0 Y H Q v t C y L D E x f S Z x d W 9 0 O y w m c X V v d D t T Z W N 0 a W 9 u M S / Q o d C y 0 L 7 Q t C D Q v 9 C + I N C + 0 Y L R h 9 C 1 0 Y L R g y / Q m N C 3 0 L z Q t d C 9 0 L X Q v d C 9 0 Y v Q u S D R g t C 4 0 L 8 y L n v Q n 9 C + 0 Y H R g t G D 0 L / Q u N C 7 0 L 4 g 0 L L Q t 9 C 9 0 L 7 R g d C + 0 L I s M T J 9 J n F 1 b 3 Q 7 L C Z x d W 9 0 O 1 N l Y 3 R p b 2 4 x L 9 C h 0 L L Q v t C 0 I N C / 0 L 4 g 0 L 7 R g t G H 0 L X R g t G D L 9 C Y 0 L f Q v N C 1 0 L 3 Q t d C 9 0 L 3 R i 9 C 5 I N G C 0 L j Q v z I u e 9 C g 0 L D Q t 9 C 8 0 L X R g C D Q t 9 C w 0 L T Q v t C 7 0 L b Q t d C 9 0 L 3 Q v t G B 0 Y L Q u C D Q v 9 C + I N C y 0 L f Q v d C + 0 Y H Q s N C 8 L D E z f S Z x d W 9 0 O y w m c X V v d D t T Z W N 0 a W 9 u M S / Q o d C y 0 L 7 Q t C D Q v 9 C + I N C + 0 Y L R h 9 C 1 0 Y L R g y / Q m N C 3 0 L z Q t d C 9 0 L X Q v d C 9 0 Y v Q u S D R g t C 4 0 L 8 y L n v Q n d C w 0 Y f Q u N G B 0 L v Q t d C 9 0 L 4 g 0 L / Q t d C 9 0 L g s M T R 9 J n F 1 b 3 Q 7 L C Z x d W 9 0 O 1 N l Y 3 R p b 2 4 x L 9 C h 0 L L Q v t C 0 I N C / 0 L 4 g 0 L 7 R g t G H 0 L X R g t G D L 9 C Y 0 L f Q v N C 1 0 L 3 Q t d C 9 0 L 3 R i 9 C 5 I N G C 0 L j Q v z I u e 9 C e 0 L / Q u 9 C w 0 Y f Q t d C 9 0 L 4 g 0 L / Q t d C 9 0 L g s M T V 9 J n F 1 b 3 Q 7 L C Z x d W 9 0 O 1 N l Y 3 R p b 2 4 x L 9 C h 0 L L Q v t C 0 I N C / 0 L 4 g 0 L 7 R g t G H 0 L X R g t G D L 9 C Y 0 L f Q v N C 1 0 L 3 Q t d C 9 0 L 3 R i 9 C 5 I N G C 0 L j Q v z I u e y U g 0 L f Q s C D Q v 9 C + 0 L v R j N C 3 0 L 7 Q s t C w 0 L 3 Q u N C 1 I N C U 0 K E s I N G A 0 Y P Q s S w x N n 0 m c X V v d D s s J n F 1 b 3 Q 7 U 2 V j d G l v b j E v 0 K H Q s t C + 0 L Q g 0 L / Q v i D Q v t G C 0 Y f Q t d G C 0 Y M v 0 J j Q t 9 C 8 0 L X Q v d C 1 0 L 3 Q v d G L 0 L k g 0 Y L Q u N C / L n v Q n 9 C 1 0 Y D Q t d G H 0 L j R g d C 7 0 L X Q v d C 4 0 L U g 0 L T Q t d C 9 0 L X Q t t C 9 0 Y v R h S D R g d G A 0 L X Q t N G B 0 Y L Q s i D R g S D R g d C y 0 Y / Q t 9 C 4 I N C y I N C 4 0 L f Q v N C 1 0 L 3 Q t d C 9 0 L j Q t d C 8 I N G B 0 L / Q v t G B 0 L 7 Q s d C w I N G E 0 L 7 R g N C 8 0 L j R g N C + 0 L L Q s N C 9 0 L j R j y D R h N C + 0 L 3 Q t N C w I N C 6 0 L D Q v 9 C 4 0 Y L Q s N C 7 0 Y z Q v d C + 0 L P Q v i D R g N C 1 0 L z Q v t C 9 0 Y L Q s C w g 0 Y D R g 9 C x L i w x N 3 0 m c X V v d D s s J n F 1 b 3 Q 7 U 2 V j d G l v b j E v 0 K H Q s t C + 0 L Q g 0 L / Q v i D Q v t G C 0 Y f Q t d G C 0 Y M v 0 J j Q t 9 C 8 0 L X Q v d C 1 0 L 3 Q v d G L 0 L k g 0 Y L Q u N C / L n v Q n 9 C 1 0 Y D Q t d G H 0 L j R g d C 7 0 L X Q v d C 4 0 L U g 0 L H Q s N C 9 0 L r Q v t C y 0 Y H Q u t C + 0 L P Q v i A l I N G B I N C + 0 L H R i d C 1 0 L P Q v i D R g d G H 0 L X R g t C w L C D R g N G D 0 L E u L D E 4 f S Z x d W 9 0 O y w m c X V v d D t T Z W N 0 a W 9 u M S / Q o d C y 0 L 7 Q t C D Q v 9 C + I N C + 0 Y L R h 9 C 1 0 Y L R g y / Q m N C 3 0 L z Q t d C 9 0 L X Q v d C 9 0 Y v Q u S D R g t C 4 0 L 8 u e 9 C Y 0 L f R g N C w 0 Y H R h d C + 0 L T Q v t C y 0 L D Q v d C 9 0 Y v Q t S D R g d G A 0 L X Q t N G B 0 Y L Q s t C w I N C 9 0 L A g 0 L r Q s N C / 0 L j R g t C w 0 L v R j N C 9 0 Y v Q u S D R g N C 1 0 L z Q v t C 9 0 Y I u I N G A 0 Y P Q s S 4 s M T l 9 J n F 1 b 3 Q 7 L C Z x d W 9 0 O 1 N l Y 3 R p b 2 4 x L 9 C h 0 L L Q v t C 0 I N C / 0 L 4 g 0 L 7 R g t G H 0 L X R g t G D L 9 C Y 0 L f Q v N C 1 0 L 3 Q t d C 9 0 L 3 R i 9 C 5 I N G C 0 L j Q v y 5 7 0 J / R g N C + 0 Y f Q u N C 1 I N G B 0 L / Q u N G B 0 L D Q v d C 4 0 Y 8 s I N G A 0 Y P Q s S 4 s M j B 9 J n F 1 b 3 Q 7 L C Z x d W 9 0 O 1 N l Y 3 R p b 2 4 x L 9 C h 0 L L Q v t C 0 I N C / 0 L 4 g 0 L 7 R g t G H 0 L X R g t G D L 9 C Y 0 L f Q v N C 1 0 L 3 Q t d C 9 0 L 3 R i 9 C 5 I N G C 0 L j Q v y 5 7 0 J L R g d C 1 0 L P Q v i D Q v t G B 0 Y L Q s N G C 0 L 7 Q u i w g 0 Y D R g 9 C x L i w y M X 0 m c X V v d D s s J n F 1 b 3 Q 7 U 2 V j d G l v b j E v 0 K H Q s t C + 0 L Q g 0 L / Q v i D Q v t G C 0 Y f Q t d G C 0 Y M v 0 J j Q t 9 C 8 0 L X Q v d C 1 0 L 3 Q v d G L 0 L k g 0 Y L Q u N C / L n v Q m t C + 0 L z Q v N C 1 0 L 3 R g t C w 0 Y D Q u N C 5 L D I y f S Z x d W 9 0 O y w m c X V v d D t T Z W N 0 a W 9 u M S / Q o d C y 0 L 7 Q t C D Q v 9 C + I N C + 0 Y L R h 9 C 1 0 Y L R g y / Q o 9 G B 0 L v Q v t C y 0 L 3 R i 9 C 5 I N G B 0 Y L Q v t C 7 0 L H Q t d G G I N C 0 0 L 7 Q s d C w 0 L L Q u 9 C 1 0 L 0 u e 9 C d 0 L D Q u 9 C 4 0 Y f Q u N C 1 I N C 0 0 L D Q v d C 9 0 Y v R h S w y M 3 0 m c X V v d D s s J n F 1 b 3 Q 7 U 2 V j d G l v b j E v 0 K H Q s t C + 0 L Q g 0 L / Q v i D Q v t G C 0 Y f Q t d G C 0 Y M v 0 J L R g d G C 0 L D Q s t C 7 0 L X Q v d C + O i D Q v t C x 0 Y r Q t d C 0 0 L j Q v d C 1 0 L 3 Q v d G L 0 L k g 0 Y H R g t C + 0 L v Q s d C 1 0 Y Y u e 9 C Q 0 L T R g N C 1 0 Y E g 0 L T Q v t C 8 0 L A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/ Q o d C y 0 L 7 Q t C D Q v 9 C + I N C + 0 Y L R h 9 C 1 0 Y L R g y / Q m N C 3 0 L z Q t d C 9 0 L X Q v d C 9 0 Y v Q u S D R g t C 4 0 L 8 u e 9 C e 0 Y L R h 9 C 1 0 Y L Q v d G L 0 L k g 0 L / Q t d G A 0 L j Q v t C 0 L D B 9 J n F 1 b 3 Q 7 L C Z x d W 9 0 O 1 N l Y 3 R p b 2 4 x L 9 C h 0 L L Q v t C 0 I N C / 0 L 4 g 0 L 7 R g t G H 0 L X R g t G D L 9 C Y 0 L f Q v N C 1 0 L 3 Q t d C 9 0 L 3 R i 9 C 5 I N G C 0 L j Q v y 5 7 0 J 3 Q v t C 8 0 L X R g C D R g d G H 0 L X R g t C w L D F 9 J n F 1 b 3 Q 7 L C Z x d W 9 0 O 1 N l Y 3 R p b 2 4 x L 9 C h 0 L L Q v t C 0 I N C / 0 L 4 g 0 L 7 R g t G H 0 L X R g t G D L 9 C Y 0 L f Q v N C 1 0 L 3 Q t d C 9 0 L 3 R i 9 C 5 I N G C 0 L j Q v y 5 7 0 J P Q v t G A 0 L 7 Q t C w y f S Z x d W 9 0 O y w m c X V v d D t T Z W N 0 a W 9 u M S / Q o d C y 0 L 7 Q t C D Q v 9 C + I N C + 0 Y L R h 9 C 1 0 Y L R g y / Q m N C 3 0 L z Q t d C 9 0 L X Q v d C 9 0 Y v Q u S D R g t C 4 0 L 8 u e 9 C j 0 L v Q u N G G 0 L A s M 3 0 m c X V v d D s s J n F 1 b 3 Q 7 U 2 V j d G l v b j E v 0 K H Q s t C + 0 L Q g 0 L / Q v i D Q v t G C 0 Y f Q t d G C 0 Y M v 0 J j Q t 9 C 8 0 L X Q v d C 1 0 L 3 Q v d G L 0 L k g 0 Y L Q u N C / L n v Q m t C b 0 J D Q l N C g L D R 9 J n F 1 b 3 Q 7 L C Z x d W 9 0 O 1 N l Y 3 R p b 2 4 x L 9 C h 0 L L Q v t C 0 I N C / 0 L 4 g 0 L 7 R g t G H 0 L X R g t G D L 9 C Y 0 L f Q v N C 1 0 L 3 Q t d C 9 0 L 3 R i 9 C 5 I N G C 0 L j Q v y 5 7 4 o S W I N C 0 0 L 7 Q v N C w L D V 9 J n F 1 b 3 Q 7 L C Z x d W 9 0 O 1 N l Y 3 R p b 2 4 x L 9 C h 0 L L Q v t C 0 I N C / 0 L 4 g 0 L 7 R g t G H 0 L X R g t G D L 9 C Y 0 L f Q v N C 1 0 L 3 Q t d C 9 0 L 3 R i 9 C 5 I N G C 0 L j Q v y 5 7 0 K H Q s t C 1 0 L T Q t d C 9 0 L j R j y D Q v t C x I N G D 0 L / R g N C w 0 L L Q u 9 G P 0 Y 7 R i d C 1 0 L k g 0 L 7 R g N C z 0 L D Q v d C 4 0 L f Q s N G G 0 L j Q u C w 2 f S Z x d W 9 0 O y w m c X V v d D t T Z W N 0 a W 9 u M S / Q o d C y 0 L 7 Q t C D Q v 9 C + I N C + 0 Y L R h 9 C 1 0 Y L R g y / Q m N C 3 0 L z Q t d C 9 0 L X Q v d C 9 0 Y v Q u S D R g t C 4 0 L 8 u e 9 C h 0 Y L Q v t C 7 0 L H Q t d G G M S w 3 f S Z x d W 9 0 O y w m c X V v d D t T Z W N 0 a W 9 u M S / Q o d C y 0 L 7 Q t C D Q v 9 C + I N C + 0 Y L R h 9 C 1 0 Y L R g y / Q m N C 3 0 L z Q t d C 9 0 L X Q v d C 9 0 Y v Q u S D R g t C 4 0 L 8 u e 9 C f 0 L v Q v t G J 0 L D Q t N G M I N C 2 0 L j Q u 9 G L 0 Y U g 0 L / Q v t C 8 0 L X R i d C 1 0 L 3 Q u N C 5 L i D Q u t C y L t C 8 L i w 4 f S Z x d W 9 0 O y w m c X V v d D t T Z W N 0 a W 9 u M S / Q o d C y 0 L 7 Q t C D Q v 9 C + I N C + 0 Y L R h 9 C 1 0 Y L R g y / Q m N C 3 0 L z Q t d C 9 0 L X Q v d C 9 0 Y v Q u S D R g t C 4 0 L 8 u e 9 C f 0 L v Q v t G J 0 L D Q t N G M I N C 9 0 L X Q t t C 4 0 L v R i 9 G F I N C / 0 L 7 Q v N C 1 0 Y n Q t d C 9 0 L j Q u S 4 g 0 L r Q s i 4 g 0 L w u L D l 9 J n F 1 b 3 Q 7 L C Z x d W 9 0 O 1 N l Y 3 R p b 2 4 x L 9 C h 0 L L Q v t C 0 I N C / 0 L 4 g 0 L 7 R g t G H 0 L X R g t G D L 9 C Y 0 L f Q v N C 1 0 L 3 Q t d C 9 0 L 3 R i 9 C 5 I N G C 0 L j Q v y 5 7 0 K D Q s N C 3 0 L z Q t d G A I N C 1 0 L b Q t d C 8 0 L X R g d G P 0 Y f Q v d C + 0 L P Q v i D Q s t C 3 0 L 3 Q v t G B 0 L A u I N G A 0 Y P Q s S 4 v 0 L r Q s i 7 Q v C w x M H 0 m c X V v d D s s J n F 1 b 3 Q 7 U 2 V j d G l v b j E v 0 K H Q s t C + 0 L Q g 0 L / Q v i D Q v t G C 0 Y f Q t d G C 0 Y M v 0 J j Q t 9 C 8 0 L X Q v d C 1 0 L 3 Q v d G L 0 L k g 0 Y L Q u N C / M i 5 7 0 J 3 Q s N G H 0 L j R g d C 7 0 L X Q v d C + I N C y 0 L f Q v d C + 0 Y H Q v t C y L D E x f S Z x d W 9 0 O y w m c X V v d D t T Z W N 0 a W 9 u M S / Q o d C y 0 L 7 Q t C D Q v 9 C + I N C + 0 Y L R h 9 C 1 0 Y L R g y / Q m N C 3 0 L z Q t d C 9 0 L X Q v d C 9 0 Y v Q u S D R g t C 4 0 L 8 y L n v Q n 9 C + 0 Y H R g t G D 0 L / Q u N C 7 0 L 4 g 0 L L Q t 9 C 9 0 L 7 R g d C + 0 L I s M T J 9 J n F 1 b 3 Q 7 L C Z x d W 9 0 O 1 N l Y 3 R p b 2 4 x L 9 C h 0 L L Q v t C 0 I N C / 0 L 4 g 0 L 7 R g t G H 0 L X R g t G D L 9 C Y 0 L f Q v N C 1 0 L 3 Q t d C 9 0 L 3 R i 9 C 5 I N G C 0 L j Q v z I u e 9 C g 0 L D Q t 9 C 8 0 L X R g C D Q t 9 C w 0 L T Q v t C 7 0 L b Q t d C 9 0 L 3 Q v t G B 0 Y L Q u C D Q v 9 C + I N C y 0 L f Q v d C + 0 Y H Q s N C 8 L D E z f S Z x d W 9 0 O y w m c X V v d D t T Z W N 0 a W 9 u M S / Q o d C y 0 L 7 Q t C D Q v 9 C + I N C + 0 Y L R h 9 C 1 0 Y L R g y / Q m N C 3 0 L z Q t d C 9 0 L X Q v d C 9 0 Y v Q u S D R g t C 4 0 L 8 y L n v Q n d C w 0 Y f Q u N G B 0 L v Q t d C 9 0 L 4 g 0 L / Q t d C 9 0 L g s M T R 9 J n F 1 b 3 Q 7 L C Z x d W 9 0 O 1 N l Y 3 R p b 2 4 x L 9 C h 0 L L Q v t C 0 I N C / 0 L 4 g 0 L 7 R g t G H 0 L X R g t G D L 9 C Y 0 L f Q v N C 1 0 L 3 Q t d C 9 0 L 3 R i 9 C 5 I N G C 0 L j Q v z I u e 9 C e 0 L / Q u 9 C w 0 Y f Q t d C 9 0 L 4 g 0 L / Q t d C 9 0 L g s M T V 9 J n F 1 b 3 Q 7 L C Z x d W 9 0 O 1 N l Y 3 R p b 2 4 x L 9 C h 0 L L Q v t C 0 I N C / 0 L 4 g 0 L 7 R g t G H 0 L X R g t G D L 9 C Y 0 L f Q v N C 1 0 L 3 Q t d C 9 0 L 3 R i 9 C 5 I N G C 0 L j Q v z I u e y U g 0 L f Q s C D Q v 9 C + 0 L v R j N C 3 0 L 7 Q s t C w 0 L 3 Q u N C 1 I N C U 0 K E s I N G A 0 Y P Q s S w x N n 0 m c X V v d D s s J n F 1 b 3 Q 7 U 2 V j d G l v b j E v 0 K H Q s t C + 0 L Q g 0 L / Q v i D Q v t G C 0 Y f Q t d G C 0 Y M v 0 J j Q t 9 C 8 0 L X Q v d C 1 0 L 3 Q v d G L 0 L k g 0 Y L Q u N C / L n v Q n 9 C 1 0 Y D Q t d G H 0 L j R g d C 7 0 L X Q v d C 4 0 L U g 0 L T Q t d C 9 0 L X Q t t C 9 0 Y v R h S D R g d G A 0 L X Q t N G B 0 Y L Q s i D R g S D R g d C y 0 Y / Q t 9 C 4 I N C y I N C 4 0 L f Q v N C 1 0 L 3 Q t d C 9 0 L j Q t d C 8 I N G B 0 L / Q v t G B 0 L 7 Q s d C w I N G E 0 L 7 R g N C 8 0 L j R g N C + 0 L L Q s N C 9 0 L j R j y D R h N C + 0 L 3 Q t N C w I N C 6 0 L D Q v 9 C 4 0 Y L Q s N C 7 0 Y z Q v d C + 0 L P Q v i D R g N C 1 0 L z Q v t C 9 0 Y L Q s C w g 0 Y D R g 9 C x L i w x N 3 0 m c X V v d D s s J n F 1 b 3 Q 7 U 2 V j d G l v b j E v 0 K H Q s t C + 0 L Q g 0 L / Q v i D Q v t G C 0 Y f Q t d G C 0 Y M v 0 J j Q t 9 C 8 0 L X Q v d C 1 0 L 3 Q v d G L 0 L k g 0 Y L Q u N C / L n v Q n 9 C 1 0 Y D Q t d G H 0 L j R g d C 7 0 L X Q v d C 4 0 L U g 0 L H Q s N C 9 0 L r Q v t C y 0 Y H Q u t C + 0 L P Q v i A l I N G B I N C + 0 L H R i d C 1 0 L P Q v i D R g d G H 0 L X R g t C w L C D R g N G D 0 L E u L D E 4 f S Z x d W 9 0 O y w m c X V v d D t T Z W N 0 a W 9 u M S / Q o d C y 0 L 7 Q t C D Q v 9 C + I N C + 0 Y L R h 9 C 1 0 Y L R g y / Q m N C 3 0 L z Q t d C 9 0 L X Q v d C 9 0 Y v Q u S D R g t C 4 0 L 8 u e 9 C Y 0 L f R g N C w 0 Y H R h d C + 0 L T Q v t C y 0 L D Q v d C 9 0 Y v Q t S D R g d G A 0 L X Q t N G B 0 Y L Q s t C w I N C 9 0 L A g 0 L r Q s N C / 0 L j R g t C w 0 L v R j N C 9 0 Y v Q u S D R g N C 1 0 L z Q v t C 9 0 Y I u I N G A 0 Y P Q s S 4 s M T l 9 J n F 1 b 3 Q 7 L C Z x d W 9 0 O 1 N l Y 3 R p b 2 4 x L 9 C h 0 L L Q v t C 0 I N C / 0 L 4 g 0 L 7 R g t G H 0 L X R g t G D L 9 C Y 0 L f Q v N C 1 0 L 3 Q t d C 9 0 L 3 R i 9 C 5 I N G C 0 L j Q v y 5 7 0 J / R g N C + 0 Y f Q u N C 1 I N G B 0 L / Q u N G B 0 L D Q v d C 4 0 Y 8 s I N G A 0 Y P Q s S 4 s M j B 9 J n F 1 b 3 Q 7 L C Z x d W 9 0 O 1 N l Y 3 R p b 2 4 x L 9 C h 0 L L Q v t C 0 I N C / 0 L 4 g 0 L 7 R g t G H 0 L X R g t G D L 9 C Y 0 L f Q v N C 1 0 L 3 Q t d C 9 0 L 3 R i 9 C 5 I N G C 0 L j Q v y 5 7 0 J L R g d C 1 0 L P Q v i D Q v t G B 0 Y L Q s N G C 0 L 7 Q u i w g 0 Y D R g 9 C x L i w y M X 0 m c X V v d D s s J n F 1 b 3 Q 7 U 2 V j d G l v b j E v 0 K H Q s t C + 0 L Q g 0 L / Q v i D Q v t G C 0 Y f Q t d G C 0 Y M v 0 J j Q t 9 C 8 0 L X Q v d C 1 0 L 3 Q v d G L 0 L k g 0 Y L Q u N C / L n v Q m t C + 0 L z Q v N C 1 0 L 3 R g t C w 0 Y D Q u N C 5 L D I y f S Z x d W 9 0 O y w m c X V v d D t T Z W N 0 a W 9 u M S / Q o d C y 0 L 7 Q t C D Q v 9 C + I N C + 0 Y L R h 9 C 1 0 Y L R g y / Q o 9 G B 0 L v Q v t C y 0 L 3 R i 9 C 5 I N G B 0 Y L Q v t C 7 0 L H Q t d G G I N C 0 0 L 7 Q s d C w 0 L L Q u 9 C 1 0 L 0 u e 9 C d 0 L D Q u 9 C 4 0 Y f Q u N C 1 I N C 0 0 L D Q v d C 9 0 Y v R h S w y M 3 0 m c X V v d D s s J n F 1 b 3 Q 7 U 2 V j d G l v b j E v 0 K H Q s t C + 0 L Q g 0 L / Q v i D Q v t G C 0 Y f Q t d G C 0 Y M v 0 J L R g d G C 0 L D Q s t C 7 0 L X Q v d C + O i D Q v t C x 0 Y r Q t d C 0 0 L j Q v d C 1 0 L 3 Q v d G L 0 L k g 0 Y H R g t C + 0 L v Q s d C 1 0 Y Y u e 9 C Q 0 L T R g N C 1 0 Y E g 0 L T Q v t C 8 0 L A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j I l R D A l Q k U l R D A l Q j Q l M j A l R D A l Q k Y l R D A l Q k U l M j A l R D A l Q k U l R D E l O D I l R D E l O D c l R D A l Q j U l R D E l O D I l R D E l O D M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I y J U Q w J U J F J U Q w J U I 0 J T I w J U Q w J U J G J U Q w J U J F J T I w J U Q w J U J F J U Q x J T g y J U Q x J T g 3 J U Q w J U I 1 J U Q x J T g y J U Q x J T g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M i V E M C V C R S V E M C V C N C U y M C V E M C V C R i V E M C V C R S U y M C V E M C V C R S V E M S U 4 M i V E M S U 4 N y V E M C V C N S V E M S U 4 M i V E M S U 4 M y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j I l R D A l Q k U l R D A l Q j Q l M j A l R D A l Q k Y l R D A l Q k U l M j A l R D A l Q k U l R D E l O D I l R D E l O D c l R D A l Q j U l R D E l O D I l R D E l O D M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M i V E M C V C R S V E M C V C N C U y M C V E M C V C R i V E M C V C R S U y M C V E M C V C R S V E M S U 4 M i V E M S U 4 N y V E M C V C N S V E M S U 4 M i V E M S U 4 M y 8 l R D A l Q T M l R D A l Q j Q l R D A l Q j A l R D A l Q k I l R D A l Q j U l R D A l Q k Q l R D A l Q k Q l R D E l O E I l R D A l Q j U l M j A l R D A l Q j I l R D A l Q j U l R D E l O D A l R D E l O D U l R D A l Q k Q l R D A l Q j g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j I l R D A l Q k U l R D A l Q j Q l M j A l R D A l Q k Y l R D A l Q k U l M j A l R D A l Q k U l R D E l O D I l R D E l O D c l R D A l Q j U l R D E l O D I l R D E l O D M v J U Q w J U E z J U Q x J T g x J U Q w J U J C J U Q w J U J F J U Q w J U I y J U Q w J U J E J U Q x J T h C J U Q w J U I 5 J T I w J U Q x J T g x J U Q x J T g y J U Q w J U J F J U Q w J U J C J U Q w J U I x J U Q w J U I 1 J U Q x J T g 2 J T I w J U Q w J U I 0 J U Q w J U J F J U Q w J U I x J U Q w J U I w J U Q w J U I y J U Q w J U J C J U Q w J U I 1 J U Q w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I y J U Q w J U J F J U Q w J U I 0 J T I w J U Q w J U J G J U Q w J U J F J T I w J U Q w J U J F J U Q x J T g y J U Q x J T g 3 J U Q w J U I 1 J U Q x J T g y J U Q x J T g z L y V E M C U 5 N y V E M C V C M C V E M C V C Q y V E M C V C N S V E M C V C R C V E M C V C N S V E M C V C R C V E M C V C R C V E M C V C R S V E M C V C N S U y M C V E M C V C N y V E M C V C R C V E M C V C M C V E M S U 4 N y V E M C V C N S V E M C V C R C V E M C V C O C V E M C V C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j I l R D A l Q k U l R D A l Q j Q l M j A l R D A l Q k Y l R D A l Q k U l M j A l R D A l Q k U l R D E l O D I l R D E l O D c l R D A l Q j U l R D E l O D I l R D E l O D M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M i V E M C V C R S V E M C V C N C U y M C V E M C V C R i V E M C V C R S U y M C V E M C V C R S V E M S U 4 M i V E M S U 4 N y V E M C V C N S V E M S U 4 M i V E M S U 4 M y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I y J U Q w J U J F J U Q w J U I 0 J T I w J U Q w J U J G J U Q w J U J F J T I w J U Q w J U J F J U Q x J T g y J U Q x J T g 3 J U Q w J U I 1 J U Q x J T g y J U Q x J T g z L y V E M C U 5 N y V E M C V C M C V E M C V C Q y V E M C V C N S V E M C V C R C V E M C V C N S V E M C V C R C V E M C V C R C V E M C V C R S V E M C V C N S U y M C V E M C V C N y V E M C V C R C V E M C V C M C V E M S U 4 N y V E M C V C N S V E M C V C R C V E M C V C O C V E M C V C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M i V E M C V C R S V E M C V C N C U y M C V E M C V C R i V E M C V C R S U y M C V E M C V C R S V E M S U 4 M i V E M S U 4 N y V E M C V C N S V E M S U 4 M i V E M S U 4 M y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X y V E M C V B M y V E M C U 5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L / R g N C w 0 L L Q v t G H 0 L 3 Q u N C 6 X 9 C j 0 J o v 0 K L Q s N C x 0 L v Q u N G G 0 L B f 0 K H Q v 9 G A 0 L D Q s t C + 0 Y f Q v d C 4 0 L p f 0 K P Q m l 9 U Y W J s Z S 5 7 0 K H Q s t C 1 0 L T Q t d C 9 0 L j R j y D Q v t C x I N G D 0 L / R g N C w 0 L L Q u 9 G P 0 Y 7 R i d C 1 0 L k g 0 L 7 R g N C z 0 L D Q v d C 4 0 L f Q s N G G 0 L j Q u C w g 0 L 3 Q s N C 4 0 L z Q t d C 9 0 L 7 Q s t C w 0 L 3 Q u N C 1 L D B 9 J n F 1 b 3 Q 7 L C Z x d W 9 0 O 1 N l Y 3 R p b 2 4 x L 9 C h 0 L / R g N C w 0 L L Q v t G H 0 L 3 Q u N C 6 X 9 C j 0 J o v 0 K L Q s N C x 0 L v Q u N G G 0 L B f 0 K H Q v 9 G A 0 L D Q s t C + 0 Y f Q v d C 4 0 L p f 0 K P Q m l 9 U Y W J s Z S 5 7 0 J j Q n d C d I N C j 0 J o s M X 0 m c X V v d D s s J n F 1 b 3 Q 7 U 2 V j d G l v b j E v 0 K H Q v 9 G A 0 L D Q s t C + 0 Y f Q v d C 4 0 L p f 0 K P Q m i / Q o t C w 0 L H Q u 9 C 4 0 Y b Q s F / Q o d C / 0 Y D Q s N C y 0 L 7 R h 9 C 9 0 L j Q u l / Q o 9 C a X 1 R h Y m x l L n v Q m t G A 0 L D R g t C 6 0 L 7 Q t S D Q v d C w 0 L j Q v N C 1 0 L 3 Q v t C y 0 L D Q v d C 4 0 L U g 0 K P Q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Q o d C / 0 Y D Q s N C y 0 L 7 R h 9 C 9 0 L j Q u l / Q o 9 C a L 9 C i 0 L D Q s d C 7 0 L j R h t C w X 9 C h 0 L / R g N C w 0 L L Q v t G H 0 L 3 Q u N C 6 X 9 C j 0 J p f V G F i b G U u e 9 C h 0 L L Q t d C 0 0 L X Q v d C 4 0 Y 8 g 0 L 7 Q s S D R g 9 C / 0 Y D Q s N C y 0 L v R j 9 G O 0 Y n Q t d C 5 I N C + 0 Y D Q s 9 C w 0 L 3 Q u N C 3 0 L D R h t C 4 0 L g s I N C 9 0 L D Q u N C 8 0 L X Q v d C + 0 L L Q s N C 9 0 L j Q t S w w f S Z x d W 9 0 O y w m c X V v d D t T Z W N 0 a W 9 u M S / Q o d C / 0 Y D Q s N C y 0 L 7 R h 9 C 9 0 L j Q u l / Q o 9 C a L 9 C i 0 L D Q s d C 7 0 L j R h t C w X 9 C h 0 L / R g N C w 0 L L Q v t G H 0 L 3 Q u N C 6 X 9 C j 0 J p f V G F i b G U u e 9 C Y 0 J 3 Q n S D Q o 9 C a L D F 9 J n F 1 b 3 Q 7 L C Z x d W 9 0 O 1 N l Y 3 R p b 2 4 x L 9 C h 0 L / R g N C w 0 L L Q v t G H 0 L 3 Q u N C 6 X 9 C j 0 J o v 0 K L Q s N C x 0 L v Q u N G G 0 L B f 0 K H Q v 9 G A 0 L D Q s t C + 0 Y f Q v d C 4 0 L p f 0 K P Q m l 9 U Y W J s Z S 5 7 0 J r R g N C w 0 Y L Q u t C + 0 L U g 0 L 3 Q s N C 4 0 L z Q t d C 9 0 L 7 Q s t C w 0 L 3 Q u N C 1 I N C j 0 J o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9 C h 0 L L Q t d C 0 0 L X Q v d C 4 0 Y 8 g 0 L 7 Q s S D R g 9 C / 0 Y D Q s N C y 0 L v R j 9 G O 0 Y n Q t d C 5 I N C + 0 Y D Q s 9 C w 0 L 3 Q u N C 3 0 L D R h t C 4 0 L g s I N C 9 0 L D Q u N C 8 0 L X Q v d C + 0 L L Q s N C 9 0 L j Q t S Z x d W 9 0 O y w m c X V v d D v Q m N C d 0 J 0 g 0 K P Q m i Z x d W 9 0 O y w m c X V v d D v Q m t G A 0 L D R g t C 6 0 L 7 Q t S D Q v d C w 0 L j Q v N C 1 0 L 3 Q v t C y 0 L D Q v d C 4 0 L U g 0 K P Q m i Z x d W 9 0 O 1 0 i I C 8 + P E V u d H J 5 I F R 5 c G U 9 I k Z p b G x D b 2 x 1 b W 5 U e X B l c y I g V m F s d W U 9 I n N B Q U F B I i A v P j x F b n R y e S B U e X B l P S J G a W x s T G F z d F V w Z G F 0 Z W Q i I F Z h b H V l P S J k M j A y M y 0 w N y 0 y N 1 Q w N z o y M j o x M y 4 x N D Y 3 M T U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0 I i A v P j x F b n R y e S B U e X B l P S J B Z G R l Z F R v R G F 0 Y U 1 v Z G V s I i B W Y W x 1 Z T 0 i b D E i I C 8 + P E V u d H J 5 I F R 5 c G U 9 I l F 1 Z X J 5 S U Q i I F Z h b H V l P S J z N m I x N D J k O T g t M T d j Y i 0 0 M 2 F h L T h i N D c t M D h l N 2 F i N z B j Z j c 0 I i A v P j w v U 3 R h Y m x l R W 5 0 c m l l c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V 8 l R D A l Q T M l R D A l O U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X y V E M C V B M y V E M C U 5 Q S 8 l R D A l Q T I l R D A l Q j A l R D A l Q j E l R D A l Q k I l R D A l Q j g l R D E l O D Y l R D A l Q j B f J U Q w J U E x J U Q w J U J G J U Q x J T g w J U Q w J U I w J U Q w J U I y J U Q w J U J F J U Q x J T g 3 J U Q w J U J E J U Q w J U I 4 J U Q w J U J B X y V E M C V B M y V E M C U 5 Q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M i V E M C V C R S V E M C V C N C U y M C V E M C V C R i V E M C V C R S U y M C V E M C V C R S V E M S U 4 M i V E M S U 4 N y V E M C V C N S V E M S U 4 M i V E M S U 4 M y 8 l R D A l O T I l R D E l O D E l R D E l O D I l R D A l Q j A l R D A l Q j I l R D A l Q k I l R D A l Q j U l R D A l Q k Q l R D A l Q k U l M 0 E l M j A l R D A l Q k U l R D A l Q j E l R D E l O E E l R D A l Q j U l R D A l Q j Q l R D A l Q j g l R D A l Q k Q l R D A l Q j U l R D A l Q k Q l R D A l Q k Q l R D E l O E I l R D A l Q j k l M j A l R D E l O D E l R D E l O D I l R D A l Q k U l R D A l Q k I l R D A l Q j E l R D A l Q j U l R D E l O D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7 9 + P z 2 9 W U q H g k A v g D V 7 5 g A A A A A C A A A A A A A D Z g A A w A A A A B A A A A A m 3 S U J m 2 b B P K F 8 + G s J H y P 5 A A A A A A S A A A C g A A A A E A A A A N r D 6 i o g a o d 6 Q q + l Q y n U B r N Q A A A A 5 v / Q f A i t R m f M J Q p q P 0 8 5 U 1 + 0 t q / 6 / Y 8 2 j W 5 l l h 9 h o E N a X u C I A 3 n 2 B F Z U 4 e b x H 7 h p d K 5 + V 8 F T f R 3 w G t N k 1 L f F f 5 o j U 7 t a 1 2 r Z E Q 7 v l J s k J X k U A A A A i k d h E Q Q G t z k M Y X h 1 L N m x g G j G f + M = < / D a t a M a s h u p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 "01;8F0_ !?@02>G=8:_ #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 "01;8F0_ !?@02>G=8:_ #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 C o l u m n s \ !2545=8O  >1  C?@02;ONI59  >@30=870F88,   =08<5=>20=85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 C o l u m n s \   #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 C o l u m n s \ @0B:>5  =08<5=>20=85  #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 !2>4  ?>  >BG5BC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 !2>4  ?>  >BG5BC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 C o l u m n s \ BG5B=K9  ?5@8>4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5@  AG5B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 C o l u m n s \ >@>4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 C o l u m n s \ #;8F0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 C o l u m n s \  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 C o l u m n s \ !  4>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 C o l u m n s \ !2545=8O  >1  C?@02;ONI59  >@30=870F88,   =08<5=>20=85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 C o l u m n s \   #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 C o l u m n s \ ;>I04L  68;KE  ?><5I5=89.   :2. <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 C o l u m n s \ ;>I04L  =568;KE  ?><5I5=89.   :2.   <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07<5@  565<5AOG=>3>  27=>A0.   @C1. / :2. <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 C o l u m n s \ 0G8A;5=>  27=>A>2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 C o l u m n s \ >ABC?8;>  27=>A>2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07<5@  704>;65==>AB8  ?>  27=>A0<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 C o l u m n s \ 0G8A;5=>  ?5=8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 C o l u m n s \ ?;0G5=>  ?5=8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 70  ?>;L7>20=85  !,   @C1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 C o l u m n s \ 5@5G8A;5=85  45=56=KE  A@54AB2  A  A2O78  2  87<5=5=85<  A?>A>10  D>@<8@>20=8O  D>=40  :0?8B0;L=>3>  @5<>=B0, 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 C o l u m n s \ 5@5G8A;5=85  10=:>2A:>3>  %   A  >1I53>  AG5B0,   @C1. 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 C o l u m n s \ 7@0AE>4>20==K5  A@54AB20  =0  :0?8B0;L=K9  @5<>=B.   @C1. 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 C o l u m n s \ @>G85  A?8A0=8O,   @C1. 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 C o l u m n s \ A53>  >AB0B>:,   @C1. 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<<5=B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 C o l u m n s \ 0;8G85  40==KE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 C o l u m n s \ 4@5A  4>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Props1.xml><?xml version="1.0" encoding="utf-8"?>
<ds:datastoreItem xmlns:ds="http://schemas.openxmlformats.org/officeDocument/2006/customXml" ds:itemID="{F1745859-8E7A-4080-AC72-778A1B55FA68}">
  <ds:schemaRefs>
    <ds:schemaRef ds:uri="http://gemini/pivotcustomization/TableXML_Свод по отчету_45b805f9-a81a-4a27-bce6-b353e107e7f5"/>
  </ds:schemaRefs>
</ds:datastoreItem>
</file>

<file path=customXml/itemProps10.xml><?xml version="1.0" encoding="utf-8"?>
<ds:datastoreItem xmlns:ds="http://schemas.openxmlformats.org/officeDocument/2006/customXml" ds:itemID="{7DFD319D-7C2D-48E5-A833-384A4D2BE9D9}">
  <ds:schemaRefs>
    <ds:schemaRef ds:uri="http://gemini/pivotcustomization/FormulaBarState"/>
  </ds:schemaRefs>
</ds:datastoreItem>
</file>

<file path=customXml/itemProps11.xml><?xml version="1.0" encoding="utf-8"?>
<ds:datastoreItem xmlns:ds="http://schemas.openxmlformats.org/officeDocument/2006/customXml" ds:itemID="{E65B8E1E-3D95-4E4E-BAD7-2604A240EA21}">
  <ds:schemaRefs>
    <ds:schemaRef ds:uri="http://gemini/pivotcustomization/SandboxNonEmpty"/>
  </ds:schemaRefs>
</ds:datastoreItem>
</file>

<file path=customXml/itemProps12.xml><?xml version="1.0" encoding="utf-8"?>
<ds:datastoreItem xmlns:ds="http://schemas.openxmlformats.org/officeDocument/2006/customXml" ds:itemID="{ED13C63F-0F45-432C-8314-9167BA24D4D9}">
  <ds:schemaRefs>
    <ds:schemaRef ds:uri="http://gemini/pivotcustomization/Diagrams"/>
  </ds:schemaRefs>
</ds:datastoreItem>
</file>

<file path=customXml/itemProps13.xml><?xml version="1.0" encoding="utf-8"?>
<ds:datastoreItem xmlns:ds="http://schemas.openxmlformats.org/officeDocument/2006/customXml" ds:itemID="{6E31ABED-1F9C-42A0-A336-70FA01B0C9B2}">
  <ds:schemaRefs>
    <ds:schemaRef ds:uri="http://gemini/pivotcustomization/ErrorCache"/>
  </ds:schemaRefs>
</ds:datastoreItem>
</file>

<file path=customXml/itemProps14.xml><?xml version="1.0" encoding="utf-8"?>
<ds:datastoreItem xmlns:ds="http://schemas.openxmlformats.org/officeDocument/2006/customXml" ds:itemID="{E089DBB4-FEED-4254-A509-B88393AB01EF}">
  <ds:schemaRefs>
    <ds:schemaRef ds:uri="http://gemini/pivotcustomization/ClientWindowXML"/>
  </ds:schemaRefs>
</ds:datastoreItem>
</file>

<file path=customXml/itemProps15.xml><?xml version="1.0" encoding="utf-8"?>
<ds:datastoreItem xmlns:ds="http://schemas.openxmlformats.org/officeDocument/2006/customXml" ds:itemID="{B2C2CF42-0113-4E4F-B884-D754ECC06CC3}">
  <ds:schemaRefs>
    <ds:schemaRef ds:uri="http://gemini/pivotcustomization/TableXML_Таблица_Справочник_УК_42c7009e-f1f3-4a23-8b1d-8f49b4cd2654"/>
  </ds:schemaRefs>
</ds:datastoreItem>
</file>

<file path=customXml/itemProps16.xml><?xml version="1.0" encoding="utf-8"?>
<ds:datastoreItem xmlns:ds="http://schemas.openxmlformats.org/officeDocument/2006/customXml" ds:itemID="{C6465AB2-4123-4F39-8D61-1E8258F0B6D3}">
  <ds:schemaRefs>
    <ds:schemaRef ds:uri="http://gemini/pivotcustomization/RelationshipAutoDetectionEnabled"/>
  </ds:schemaRefs>
</ds:datastoreItem>
</file>

<file path=customXml/itemProps17.xml><?xml version="1.0" encoding="utf-8"?>
<ds:datastoreItem xmlns:ds="http://schemas.openxmlformats.org/officeDocument/2006/customXml" ds:itemID="{103B9D04-EC39-4C86-B73B-C1677C0B2875}">
  <ds:schemaRefs>
    <ds:schemaRef ds:uri="http://gemini/pivotcustomization/LinkedTableUpdateMode"/>
  </ds:schemaRefs>
</ds:datastoreItem>
</file>

<file path=customXml/itemProps18.xml><?xml version="1.0" encoding="utf-8"?>
<ds:datastoreItem xmlns:ds="http://schemas.openxmlformats.org/officeDocument/2006/customXml" ds:itemID="{E65FFCD4-D357-4F10-A660-F1AC31796252}">
  <ds:schemaRefs>
    <ds:schemaRef ds:uri="http://gemini/pivotcustomization/MeasureGridState"/>
  </ds:schemaRefs>
</ds:datastoreItem>
</file>

<file path=customXml/itemProps2.xml><?xml version="1.0" encoding="utf-8"?>
<ds:datastoreItem xmlns:ds="http://schemas.openxmlformats.org/officeDocument/2006/customXml" ds:itemID="{47540A40-0986-4104-9D13-E0B716029979}">
  <ds:schemaRefs>
    <ds:schemaRef ds:uri="http://gemini/pivotcustomization/TableOrder"/>
  </ds:schemaRefs>
</ds:datastoreItem>
</file>

<file path=customXml/itemProps3.xml><?xml version="1.0" encoding="utf-8"?>
<ds:datastoreItem xmlns:ds="http://schemas.openxmlformats.org/officeDocument/2006/customXml" ds:itemID="{EEBBA94D-7562-46FA-B1EF-E04A7D252319}">
  <ds:schemaRefs>
    <ds:schemaRef ds:uri="http://gemini/pivotcustomization/ShowImplicitMeasures"/>
  </ds:schemaRefs>
</ds:datastoreItem>
</file>

<file path=customXml/itemProps4.xml><?xml version="1.0" encoding="utf-8"?>
<ds:datastoreItem xmlns:ds="http://schemas.openxmlformats.org/officeDocument/2006/customXml" ds:itemID="{3D48B506-FA78-4C2D-BE86-08D9031578E8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8E491AA6-3A78-471A-9FDC-8383E7F0BD92}">
  <ds:schemaRefs>
    <ds:schemaRef ds:uri="http://gemini/pivotcustomization/ShowHidden"/>
  </ds:schemaRefs>
</ds:datastoreItem>
</file>

<file path=customXml/itemProps6.xml><?xml version="1.0" encoding="utf-8"?>
<ds:datastoreItem xmlns:ds="http://schemas.openxmlformats.org/officeDocument/2006/customXml" ds:itemID="{809B1CE5-DEA6-4A11-8F28-847BE1B740D0}">
  <ds:schemaRefs>
    <ds:schemaRef ds:uri="http://gemini/pivotcustomization/TableWidget"/>
  </ds:schemaRefs>
</ds:datastoreItem>
</file>

<file path=customXml/itemProps7.xml><?xml version="1.0" encoding="utf-8"?>
<ds:datastoreItem xmlns:ds="http://schemas.openxmlformats.org/officeDocument/2006/customXml" ds:itemID="{9FFFB413-335A-4EAB-A79E-58C2C0C6BEB3}">
  <ds:schemaRefs>
    <ds:schemaRef ds:uri="http://gemini/pivotcustomization/ManualCalcMode"/>
  </ds:schemaRefs>
</ds:datastoreItem>
</file>

<file path=customXml/itemProps8.xml><?xml version="1.0" encoding="utf-8"?>
<ds:datastoreItem xmlns:ds="http://schemas.openxmlformats.org/officeDocument/2006/customXml" ds:itemID="{65D54DE6-B203-4A5E-88EB-6F759ED67A33}">
  <ds:schemaRefs>
    <ds:schemaRef ds:uri="http://gemini/pivotcustomization/IsSandboxEmbedded"/>
  </ds:schemaRefs>
</ds:datastoreItem>
</file>

<file path=customXml/itemProps9.xml><?xml version="1.0" encoding="utf-8"?>
<ds:datastoreItem xmlns:ds="http://schemas.openxmlformats.org/officeDocument/2006/customXml" ds:itemID="{8A2512C1-C56B-477E-819B-4E69FE1DC708}">
  <ds:schemaRefs>
    <ds:schemaRef ds:uri="http://gemini/pivotcustomization/PowerPivotVers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с переходами Яцина Н.С.</vt:lpstr>
      <vt:lpstr>Остатки на 30.06.2025</vt:lpstr>
      <vt:lpstr>Для Стройнадзора 4кв</vt:lpstr>
      <vt:lpstr>Лист1</vt:lpstr>
      <vt:lpstr>Переходы 4кв.-сверено</vt:lpstr>
      <vt:lpstr>Для Стройнадзора 3кв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Думлер Эльвира Карловна</cp:lastModifiedBy>
  <cp:revision>76</cp:revision>
  <cp:lastPrinted>2025-07-09T10:02:47Z</cp:lastPrinted>
  <dcterms:created xsi:type="dcterms:W3CDTF">2015-04-13T02:14:03Z</dcterms:created>
  <dcterms:modified xsi:type="dcterms:W3CDTF">2025-07-17T01:09:06Z</dcterms:modified>
</cp:coreProperties>
</file>